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hD\Thesis Master\"/>
    </mc:Choice>
  </mc:AlternateContent>
  <bookViews>
    <workbookView xWindow="0" yWindow="0" windowWidth="38400" windowHeight="17700" activeTab="5"/>
  </bookViews>
  <sheets>
    <sheet name="Matrix - CLS vs SGR" sheetId="1" r:id="rId1"/>
    <sheet name="Matrix - CLS vs SGR HR" sheetId="2" r:id="rId2"/>
    <sheet name="Matrix - CLS vs SGR TS" sheetId="3" r:id="rId3"/>
    <sheet name="Base - TS - HR" sheetId="4" r:id="rId4"/>
    <sheet name="Area" sheetId="5" r:id="rId5"/>
    <sheet name="J8 - Raw GFD Thickness Data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5" i="1" l="1"/>
  <c r="E136" i="1"/>
  <c r="F136" i="1"/>
  <c r="G136" i="1"/>
  <c r="H136" i="1"/>
  <c r="I136" i="1"/>
  <c r="J136" i="1"/>
  <c r="K136" i="1"/>
  <c r="L136" i="1"/>
  <c r="M136" i="1"/>
  <c r="N136" i="1"/>
  <c r="O136" i="1"/>
  <c r="P136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F135" i="1"/>
  <c r="G135" i="1"/>
  <c r="H135" i="1"/>
  <c r="I135" i="1"/>
  <c r="J135" i="1"/>
  <c r="K135" i="1"/>
  <c r="L135" i="1"/>
  <c r="M135" i="1"/>
  <c r="N135" i="1"/>
  <c r="O135" i="1"/>
  <c r="P135" i="1"/>
  <c r="F117" i="1"/>
  <c r="G117" i="1"/>
  <c r="H117" i="1"/>
  <c r="I117" i="1"/>
  <c r="J117" i="1"/>
  <c r="K117" i="1"/>
  <c r="L117" i="1"/>
  <c r="M117" i="1"/>
  <c r="N117" i="1"/>
  <c r="O117" i="1"/>
  <c r="P117" i="1"/>
  <c r="F118" i="1"/>
  <c r="G118" i="1"/>
  <c r="H118" i="1"/>
  <c r="I118" i="1"/>
  <c r="J118" i="1"/>
  <c r="K118" i="1"/>
  <c r="L118" i="1"/>
  <c r="M118" i="1"/>
  <c r="N118" i="1"/>
  <c r="O118" i="1"/>
  <c r="P118" i="1"/>
  <c r="F119" i="1"/>
  <c r="G119" i="1"/>
  <c r="H119" i="1"/>
  <c r="I119" i="1"/>
  <c r="J119" i="1"/>
  <c r="K119" i="1"/>
  <c r="L119" i="1"/>
  <c r="M119" i="1"/>
  <c r="N119" i="1"/>
  <c r="O119" i="1"/>
  <c r="P119" i="1"/>
  <c r="F120" i="1"/>
  <c r="G120" i="1"/>
  <c r="H120" i="1"/>
  <c r="I120" i="1"/>
  <c r="J120" i="1"/>
  <c r="K120" i="1"/>
  <c r="L120" i="1"/>
  <c r="M120" i="1"/>
  <c r="N120" i="1"/>
  <c r="O120" i="1"/>
  <c r="P120" i="1"/>
  <c r="F121" i="1"/>
  <c r="G121" i="1"/>
  <c r="H121" i="1"/>
  <c r="I121" i="1"/>
  <c r="J121" i="1"/>
  <c r="K121" i="1"/>
  <c r="L121" i="1"/>
  <c r="M121" i="1"/>
  <c r="N121" i="1"/>
  <c r="O121" i="1"/>
  <c r="P121" i="1"/>
  <c r="F122" i="1"/>
  <c r="G122" i="1"/>
  <c r="H122" i="1"/>
  <c r="I122" i="1"/>
  <c r="J122" i="1"/>
  <c r="K122" i="1"/>
  <c r="L122" i="1"/>
  <c r="M122" i="1"/>
  <c r="N122" i="1"/>
  <c r="O122" i="1"/>
  <c r="P122" i="1"/>
  <c r="F123" i="1"/>
  <c r="G123" i="1"/>
  <c r="H123" i="1"/>
  <c r="I123" i="1"/>
  <c r="J123" i="1"/>
  <c r="K123" i="1"/>
  <c r="L123" i="1"/>
  <c r="M123" i="1"/>
  <c r="N123" i="1"/>
  <c r="O123" i="1"/>
  <c r="P123" i="1"/>
  <c r="F124" i="1"/>
  <c r="G124" i="1"/>
  <c r="H124" i="1"/>
  <c r="I124" i="1"/>
  <c r="J124" i="1"/>
  <c r="K124" i="1"/>
  <c r="L124" i="1"/>
  <c r="M124" i="1"/>
  <c r="N124" i="1"/>
  <c r="O124" i="1"/>
  <c r="P124" i="1"/>
  <c r="F125" i="1"/>
  <c r="G125" i="1"/>
  <c r="H125" i="1"/>
  <c r="I125" i="1"/>
  <c r="J125" i="1"/>
  <c r="K125" i="1"/>
  <c r="L125" i="1"/>
  <c r="M125" i="1"/>
  <c r="N125" i="1"/>
  <c r="O125" i="1"/>
  <c r="P125" i="1"/>
  <c r="F126" i="1"/>
  <c r="G126" i="1"/>
  <c r="H126" i="1"/>
  <c r="I126" i="1"/>
  <c r="J126" i="1"/>
  <c r="K126" i="1"/>
  <c r="L126" i="1"/>
  <c r="M126" i="1"/>
  <c r="N126" i="1"/>
  <c r="O126" i="1"/>
  <c r="P126" i="1"/>
  <c r="F127" i="1"/>
  <c r="G127" i="1"/>
  <c r="H127" i="1"/>
  <c r="I127" i="1"/>
  <c r="J127" i="1"/>
  <c r="K127" i="1"/>
  <c r="L127" i="1"/>
  <c r="M127" i="1"/>
  <c r="N127" i="1"/>
  <c r="O127" i="1"/>
  <c r="P127" i="1"/>
  <c r="F128" i="1"/>
  <c r="G128" i="1"/>
  <c r="H128" i="1"/>
  <c r="I128" i="1"/>
  <c r="J128" i="1"/>
  <c r="K128" i="1"/>
  <c r="L128" i="1"/>
  <c r="M128" i="1"/>
  <c r="N128" i="1"/>
  <c r="O128" i="1"/>
  <c r="P128" i="1"/>
  <c r="F129" i="1"/>
  <c r="G129" i="1"/>
  <c r="H129" i="1"/>
  <c r="I129" i="1"/>
  <c r="J129" i="1"/>
  <c r="K129" i="1"/>
  <c r="L129" i="1"/>
  <c r="M129" i="1"/>
  <c r="N129" i="1"/>
  <c r="O129" i="1"/>
  <c r="P129" i="1"/>
  <c r="F130" i="1"/>
  <c r="G130" i="1"/>
  <c r="H130" i="1"/>
  <c r="I130" i="1"/>
  <c r="J130" i="1"/>
  <c r="K130" i="1"/>
  <c r="L130" i="1"/>
  <c r="M130" i="1"/>
  <c r="N130" i="1"/>
  <c r="O130" i="1"/>
  <c r="P130" i="1"/>
  <c r="F131" i="1"/>
  <c r="G131" i="1"/>
  <c r="H131" i="1"/>
  <c r="I131" i="1"/>
  <c r="J131" i="1"/>
  <c r="K131" i="1"/>
  <c r="L131" i="1"/>
  <c r="M131" i="1"/>
  <c r="N131" i="1"/>
  <c r="O131" i="1"/>
  <c r="P131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17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F99" i="1"/>
  <c r="G99" i="1"/>
  <c r="H99" i="1"/>
  <c r="I99" i="1"/>
  <c r="J99" i="1"/>
  <c r="K99" i="1"/>
  <c r="L99" i="1"/>
  <c r="M99" i="1"/>
  <c r="N99" i="1"/>
  <c r="O99" i="1"/>
  <c r="P99" i="1"/>
  <c r="E99" i="1"/>
  <c r="N30" i="5" l="1"/>
  <c r="N43" i="5"/>
  <c r="Q37" i="5"/>
  <c r="N56" i="5"/>
  <c r="T22" i="1"/>
  <c r="S22" i="1"/>
  <c r="R22" i="1"/>
  <c r="T20" i="1"/>
  <c r="S20" i="1"/>
  <c r="R20" i="1"/>
  <c r="T18" i="1"/>
  <c r="S18" i="1"/>
  <c r="R18" i="1"/>
  <c r="Q15" i="1"/>
  <c r="Q10" i="1"/>
  <c r="Q5" i="1"/>
  <c r="M20" i="1"/>
  <c r="I20" i="1"/>
  <c r="E20" i="1"/>
  <c r="R11" i="1"/>
  <c r="R10" i="1"/>
  <c r="R9" i="1"/>
  <c r="U44" i="4" l="1"/>
  <c r="V44" i="4"/>
  <c r="W44" i="4"/>
  <c r="U45" i="4"/>
  <c r="V45" i="4"/>
  <c r="W45" i="4"/>
  <c r="U46" i="4"/>
  <c r="V46" i="4"/>
  <c r="W46" i="4"/>
  <c r="U47" i="4"/>
  <c r="V47" i="4"/>
  <c r="W47" i="4"/>
  <c r="U48" i="4"/>
  <c r="V48" i="4"/>
  <c r="W48" i="4"/>
  <c r="U49" i="4"/>
  <c r="V49" i="4"/>
  <c r="W49" i="4"/>
  <c r="V43" i="4"/>
  <c r="W43" i="4"/>
  <c r="U43" i="4"/>
  <c r="W71" i="4"/>
  <c r="V71" i="4"/>
  <c r="U71" i="4"/>
  <c r="W70" i="4"/>
  <c r="V70" i="4"/>
  <c r="U70" i="4"/>
  <c r="W69" i="4"/>
  <c r="V69" i="4"/>
  <c r="U69" i="4"/>
  <c r="W68" i="4"/>
  <c r="V68" i="4"/>
  <c r="U68" i="4"/>
  <c r="W67" i="4"/>
  <c r="V67" i="4"/>
  <c r="U67" i="4"/>
  <c r="W66" i="4"/>
  <c r="V66" i="4"/>
  <c r="U66" i="4"/>
  <c r="V65" i="4"/>
  <c r="I66" i="4"/>
  <c r="J66" i="4"/>
  <c r="K66" i="4"/>
  <c r="I67" i="4"/>
  <c r="J67" i="4"/>
  <c r="K67" i="4"/>
  <c r="I68" i="4"/>
  <c r="J68" i="4"/>
  <c r="K68" i="4"/>
  <c r="I69" i="4"/>
  <c r="J69" i="4"/>
  <c r="K69" i="4"/>
  <c r="I70" i="4"/>
  <c r="J70" i="4"/>
  <c r="K70" i="4"/>
  <c r="I71" i="4"/>
  <c r="J71" i="4"/>
  <c r="K71" i="4"/>
  <c r="J65" i="4"/>
  <c r="K65" i="4"/>
  <c r="I65" i="4"/>
  <c r="I44" i="4"/>
  <c r="J44" i="4"/>
  <c r="K44" i="4"/>
  <c r="I45" i="4"/>
  <c r="J45" i="4"/>
  <c r="K45" i="4"/>
  <c r="I46" i="4"/>
  <c r="J46" i="4"/>
  <c r="K46" i="4"/>
  <c r="I47" i="4"/>
  <c r="J47" i="4"/>
  <c r="K47" i="4"/>
  <c r="I48" i="4"/>
  <c r="J48" i="4"/>
  <c r="K48" i="4"/>
  <c r="I49" i="4"/>
  <c r="J49" i="4"/>
  <c r="K49" i="4"/>
  <c r="J43" i="4"/>
  <c r="K43" i="4"/>
  <c r="I43" i="4"/>
  <c r="W61" i="4"/>
  <c r="V61" i="4"/>
  <c r="U61" i="4"/>
  <c r="T61" i="4"/>
  <c r="W60" i="4"/>
  <c r="V60" i="4"/>
  <c r="U60" i="4"/>
  <c r="T60" i="4"/>
  <c r="W59" i="4"/>
  <c r="V59" i="4"/>
  <c r="U59" i="4"/>
  <c r="T59" i="4"/>
  <c r="W58" i="4"/>
  <c r="V58" i="4"/>
  <c r="U58" i="4"/>
  <c r="T58" i="4"/>
  <c r="W57" i="4"/>
  <c r="V57" i="4"/>
  <c r="U57" i="4"/>
  <c r="T57" i="4"/>
  <c r="W56" i="4"/>
  <c r="V56" i="4"/>
  <c r="U56" i="4"/>
  <c r="T56" i="4"/>
  <c r="W55" i="4"/>
  <c r="W65" i="4" s="1"/>
  <c r="V55" i="4"/>
  <c r="U55" i="4"/>
  <c r="U65" i="4" s="1"/>
  <c r="T55" i="4"/>
  <c r="W39" i="4"/>
  <c r="V39" i="4"/>
  <c r="U39" i="4"/>
  <c r="T39" i="4"/>
  <c r="W38" i="4"/>
  <c r="V38" i="4"/>
  <c r="U38" i="4"/>
  <c r="T38" i="4"/>
  <c r="W37" i="4"/>
  <c r="V37" i="4"/>
  <c r="U37" i="4"/>
  <c r="T37" i="4"/>
  <c r="W36" i="4"/>
  <c r="V36" i="4"/>
  <c r="U36" i="4"/>
  <c r="T36" i="4"/>
  <c r="W35" i="4"/>
  <c r="V35" i="4"/>
  <c r="U35" i="4"/>
  <c r="T35" i="4"/>
  <c r="W34" i="4"/>
  <c r="V34" i="4"/>
  <c r="U34" i="4"/>
  <c r="T34" i="4"/>
  <c r="W33" i="4"/>
  <c r="V33" i="4"/>
  <c r="U33" i="4"/>
  <c r="T33" i="4"/>
  <c r="U4" i="4"/>
  <c r="V4" i="4"/>
  <c r="W4" i="4"/>
  <c r="U5" i="4"/>
  <c r="V5" i="4"/>
  <c r="W5" i="4"/>
  <c r="U6" i="4"/>
  <c r="V6" i="4"/>
  <c r="W6" i="4"/>
  <c r="U7" i="4"/>
  <c r="V7" i="4"/>
  <c r="W7" i="4"/>
  <c r="U8" i="4"/>
  <c r="V8" i="4"/>
  <c r="W8" i="4"/>
  <c r="U9" i="4"/>
  <c r="V9" i="4"/>
  <c r="W9" i="4"/>
  <c r="U10" i="4"/>
  <c r="V10" i="4"/>
  <c r="W10" i="4"/>
  <c r="T5" i="4"/>
  <c r="T6" i="4"/>
  <c r="T7" i="4"/>
  <c r="T8" i="4"/>
  <c r="T9" i="4"/>
  <c r="T10" i="4"/>
  <c r="T4" i="4"/>
  <c r="E71" i="4"/>
  <c r="D71" i="4"/>
  <c r="C71" i="4"/>
  <c r="B71" i="4"/>
  <c r="K61" i="4"/>
  <c r="J61" i="4"/>
  <c r="I61" i="4"/>
  <c r="H61" i="4"/>
  <c r="E70" i="4"/>
  <c r="D70" i="4"/>
  <c r="C70" i="4"/>
  <c r="B70" i="4"/>
  <c r="K60" i="4"/>
  <c r="J60" i="4"/>
  <c r="I60" i="4"/>
  <c r="H60" i="4"/>
  <c r="E69" i="4"/>
  <c r="D69" i="4"/>
  <c r="C69" i="4"/>
  <c r="B69" i="4"/>
  <c r="K59" i="4"/>
  <c r="J59" i="4"/>
  <c r="I59" i="4"/>
  <c r="H59" i="4"/>
  <c r="E68" i="4"/>
  <c r="D68" i="4"/>
  <c r="C68" i="4"/>
  <c r="B68" i="4"/>
  <c r="K58" i="4"/>
  <c r="J58" i="4"/>
  <c r="I58" i="4"/>
  <c r="H58" i="4"/>
  <c r="E67" i="4"/>
  <c r="D67" i="4"/>
  <c r="C67" i="4"/>
  <c r="B67" i="4"/>
  <c r="K57" i="4"/>
  <c r="J57" i="4"/>
  <c r="I57" i="4"/>
  <c r="H57" i="4"/>
  <c r="E66" i="4"/>
  <c r="D66" i="4"/>
  <c r="C66" i="4"/>
  <c r="B66" i="4"/>
  <c r="K56" i="4"/>
  <c r="J56" i="4"/>
  <c r="I56" i="4"/>
  <c r="H56" i="4"/>
  <c r="E65" i="4"/>
  <c r="D65" i="4"/>
  <c r="C65" i="4"/>
  <c r="B65" i="4"/>
  <c r="K55" i="4"/>
  <c r="J55" i="4"/>
  <c r="I55" i="4"/>
  <c r="H55" i="4"/>
  <c r="E49" i="4"/>
  <c r="D49" i="4"/>
  <c r="C49" i="4"/>
  <c r="B49" i="4"/>
  <c r="K39" i="4"/>
  <c r="J39" i="4"/>
  <c r="I39" i="4"/>
  <c r="H39" i="4"/>
  <c r="E48" i="4"/>
  <c r="D48" i="4"/>
  <c r="C48" i="4"/>
  <c r="B48" i="4"/>
  <c r="K38" i="4"/>
  <c r="J38" i="4"/>
  <c r="I38" i="4"/>
  <c r="H38" i="4"/>
  <c r="E47" i="4"/>
  <c r="D47" i="4"/>
  <c r="C47" i="4"/>
  <c r="B47" i="4"/>
  <c r="K37" i="4"/>
  <c r="J37" i="4"/>
  <c r="I37" i="4"/>
  <c r="H37" i="4"/>
  <c r="E46" i="4"/>
  <c r="D46" i="4"/>
  <c r="C46" i="4"/>
  <c r="B46" i="4"/>
  <c r="K36" i="4"/>
  <c r="J36" i="4"/>
  <c r="I36" i="4"/>
  <c r="H36" i="4"/>
  <c r="E45" i="4"/>
  <c r="D45" i="4"/>
  <c r="C45" i="4"/>
  <c r="B45" i="4"/>
  <c r="K35" i="4"/>
  <c r="J35" i="4"/>
  <c r="I35" i="4"/>
  <c r="H35" i="4"/>
  <c r="E44" i="4"/>
  <c r="D44" i="4"/>
  <c r="C44" i="4"/>
  <c r="B44" i="4"/>
  <c r="K34" i="4"/>
  <c r="J34" i="4"/>
  <c r="I34" i="4"/>
  <c r="H34" i="4"/>
  <c r="E43" i="4"/>
  <c r="D43" i="4"/>
  <c r="C43" i="4"/>
  <c r="B43" i="4"/>
  <c r="K33" i="4"/>
  <c r="J33" i="4"/>
  <c r="I33" i="4"/>
  <c r="H33" i="4"/>
  <c r="K10" i="4"/>
  <c r="J10" i="4"/>
  <c r="I10" i="4"/>
  <c r="H10" i="4"/>
  <c r="K9" i="4"/>
  <c r="J9" i="4"/>
  <c r="I9" i="4"/>
  <c r="H9" i="4"/>
  <c r="K8" i="4"/>
  <c r="J8" i="4"/>
  <c r="I8" i="4"/>
  <c r="H8" i="4"/>
  <c r="K7" i="4"/>
  <c r="J7" i="4"/>
  <c r="I7" i="4"/>
  <c r="H7" i="4"/>
  <c r="K6" i="4"/>
  <c r="J6" i="4"/>
  <c r="I6" i="4"/>
  <c r="H6" i="4"/>
  <c r="K5" i="4"/>
  <c r="J5" i="4"/>
  <c r="I5" i="4"/>
  <c r="H5" i="4"/>
  <c r="K4" i="4"/>
  <c r="J4" i="4"/>
  <c r="I4" i="4"/>
  <c r="H4" i="4"/>
  <c r="E5" i="3"/>
  <c r="F5" i="3"/>
  <c r="G5" i="3"/>
  <c r="H5" i="3"/>
  <c r="J5" i="3"/>
  <c r="K5" i="3"/>
  <c r="L5" i="3"/>
  <c r="N5" i="3"/>
  <c r="O5" i="3"/>
  <c r="P5" i="3"/>
  <c r="E6" i="3"/>
  <c r="F6" i="3"/>
  <c r="G6" i="3"/>
  <c r="H6" i="3"/>
  <c r="I6" i="3"/>
  <c r="J6" i="3"/>
  <c r="K6" i="3"/>
  <c r="L6" i="3"/>
  <c r="M6" i="3"/>
  <c r="N6" i="3"/>
  <c r="O6" i="3"/>
  <c r="P6" i="3"/>
  <c r="E7" i="3"/>
  <c r="F7" i="3"/>
  <c r="G7" i="3"/>
  <c r="H7" i="3"/>
  <c r="I7" i="3"/>
  <c r="J7" i="3"/>
  <c r="K7" i="3"/>
  <c r="L7" i="3"/>
  <c r="M7" i="3"/>
  <c r="N7" i="3"/>
  <c r="O7" i="3"/>
  <c r="P7" i="3"/>
  <c r="K8" i="3"/>
  <c r="O8" i="3"/>
  <c r="F10" i="3"/>
  <c r="G10" i="3"/>
  <c r="H10" i="3"/>
  <c r="J10" i="3"/>
  <c r="K10" i="3"/>
  <c r="L10" i="3"/>
  <c r="N10" i="3"/>
  <c r="O10" i="3"/>
  <c r="P10" i="3"/>
  <c r="E11" i="3"/>
  <c r="F11" i="3"/>
  <c r="G11" i="3"/>
  <c r="H11" i="3"/>
  <c r="I11" i="3"/>
  <c r="J11" i="3"/>
  <c r="K11" i="3"/>
  <c r="L11" i="3"/>
  <c r="M11" i="3"/>
  <c r="N11" i="3"/>
  <c r="O11" i="3"/>
  <c r="P11" i="3"/>
  <c r="E12" i="3"/>
  <c r="F12" i="3"/>
  <c r="G12" i="3"/>
  <c r="H12" i="3"/>
  <c r="I12" i="3"/>
  <c r="J12" i="3"/>
  <c r="K12" i="3"/>
  <c r="L12" i="3"/>
  <c r="M12" i="3"/>
  <c r="N12" i="3"/>
  <c r="O12" i="3"/>
  <c r="P12" i="3"/>
  <c r="K13" i="3"/>
  <c r="O13" i="3"/>
  <c r="F15" i="3"/>
  <c r="G15" i="3"/>
  <c r="H15" i="3"/>
  <c r="J15" i="3"/>
  <c r="K15" i="3"/>
  <c r="L15" i="3"/>
  <c r="N15" i="3"/>
  <c r="O15" i="3"/>
  <c r="P15" i="3"/>
  <c r="G16" i="3"/>
  <c r="I16" i="3"/>
  <c r="J16" i="3"/>
  <c r="M16" i="3"/>
  <c r="N16" i="3"/>
  <c r="O16" i="3"/>
  <c r="P16" i="3"/>
  <c r="E17" i="3"/>
  <c r="F17" i="3"/>
  <c r="G17" i="3"/>
  <c r="H17" i="3"/>
  <c r="I17" i="3"/>
  <c r="J17" i="3"/>
  <c r="K17" i="3"/>
  <c r="L17" i="3"/>
  <c r="M17" i="3"/>
  <c r="N17" i="3"/>
  <c r="O17" i="3"/>
  <c r="P17" i="3"/>
  <c r="K18" i="3"/>
  <c r="O18" i="3"/>
  <c r="E75" i="3"/>
  <c r="F75" i="3"/>
  <c r="G75" i="3"/>
  <c r="H75" i="3"/>
  <c r="I75" i="3"/>
  <c r="J75" i="3"/>
  <c r="K75" i="3"/>
  <c r="L75" i="3"/>
  <c r="M75" i="3"/>
  <c r="N75" i="3"/>
  <c r="O75" i="3"/>
  <c r="P75" i="3"/>
  <c r="E76" i="3"/>
  <c r="F76" i="3"/>
  <c r="G76" i="3"/>
  <c r="H76" i="3"/>
  <c r="I76" i="3"/>
  <c r="J76" i="3"/>
  <c r="K76" i="3"/>
  <c r="L76" i="3"/>
  <c r="M76" i="3"/>
  <c r="N76" i="3"/>
  <c r="O76" i="3"/>
  <c r="P76" i="3"/>
  <c r="E77" i="3"/>
  <c r="F77" i="3"/>
  <c r="G77" i="3"/>
  <c r="H77" i="3"/>
  <c r="I77" i="3"/>
  <c r="J77" i="3"/>
  <c r="K77" i="3"/>
  <c r="L77" i="3"/>
  <c r="M77" i="3"/>
  <c r="N77" i="3"/>
  <c r="O77" i="3"/>
  <c r="P77" i="3"/>
  <c r="E78" i="3"/>
  <c r="F78" i="3"/>
  <c r="G78" i="3"/>
  <c r="H78" i="3"/>
  <c r="I78" i="3"/>
  <c r="J78" i="3"/>
  <c r="K78" i="3"/>
  <c r="L78" i="3"/>
  <c r="M78" i="3"/>
  <c r="N78" i="3"/>
  <c r="O78" i="3"/>
  <c r="P78" i="3"/>
  <c r="E79" i="3"/>
  <c r="F79" i="3"/>
  <c r="G79" i="3"/>
  <c r="H79" i="3"/>
  <c r="I79" i="3"/>
  <c r="J79" i="3"/>
  <c r="K79" i="3"/>
  <c r="L79" i="3"/>
  <c r="M79" i="3"/>
  <c r="N79" i="3"/>
  <c r="O79" i="3"/>
  <c r="P79" i="3"/>
  <c r="E80" i="3"/>
  <c r="F80" i="3"/>
  <c r="G80" i="3"/>
  <c r="H80" i="3"/>
  <c r="I80" i="3"/>
  <c r="J80" i="3"/>
  <c r="K80" i="3"/>
  <c r="L80" i="3"/>
  <c r="M80" i="3"/>
  <c r="N80" i="3"/>
  <c r="O80" i="3"/>
  <c r="P80" i="3"/>
  <c r="E81" i="3"/>
  <c r="F81" i="3"/>
  <c r="G81" i="3"/>
  <c r="H81" i="3"/>
  <c r="I81" i="3"/>
  <c r="J81" i="3"/>
  <c r="K81" i="3"/>
  <c r="L81" i="3"/>
  <c r="M81" i="3"/>
  <c r="N81" i="3"/>
  <c r="O81" i="3"/>
  <c r="P81" i="3"/>
  <c r="E82" i="3"/>
  <c r="F82" i="3"/>
  <c r="G82" i="3"/>
  <c r="H82" i="3"/>
  <c r="I82" i="3"/>
  <c r="J82" i="3"/>
  <c r="K82" i="3"/>
  <c r="L82" i="3"/>
  <c r="M82" i="3"/>
  <c r="N82" i="3"/>
  <c r="O82" i="3"/>
  <c r="P82" i="3"/>
  <c r="E83" i="3"/>
  <c r="F83" i="3"/>
  <c r="G83" i="3"/>
  <c r="H83" i="3"/>
  <c r="I83" i="3"/>
  <c r="J83" i="3"/>
  <c r="K83" i="3"/>
  <c r="L83" i="3"/>
  <c r="M83" i="3"/>
  <c r="N83" i="3"/>
  <c r="O83" i="3"/>
  <c r="P83" i="3"/>
  <c r="E84" i="3"/>
  <c r="F84" i="3"/>
  <c r="G84" i="3"/>
  <c r="H84" i="3"/>
  <c r="I84" i="3"/>
  <c r="J84" i="3"/>
  <c r="K84" i="3"/>
  <c r="L84" i="3"/>
  <c r="M84" i="3"/>
  <c r="N84" i="3"/>
  <c r="O84" i="3"/>
  <c r="P84" i="3"/>
  <c r="E85" i="3"/>
  <c r="F85" i="3"/>
  <c r="G85" i="3"/>
  <c r="H85" i="3"/>
  <c r="I85" i="3"/>
  <c r="J85" i="3"/>
  <c r="K85" i="3"/>
  <c r="L85" i="3"/>
  <c r="M85" i="3"/>
  <c r="N85" i="3"/>
  <c r="O85" i="3"/>
  <c r="P85" i="3"/>
  <c r="E86" i="3"/>
  <c r="F86" i="3"/>
  <c r="G86" i="3"/>
  <c r="H86" i="3"/>
  <c r="I86" i="3"/>
  <c r="J86" i="3"/>
  <c r="K86" i="3"/>
  <c r="L86" i="3"/>
  <c r="M86" i="3"/>
  <c r="N86" i="3"/>
  <c r="O86" i="3"/>
  <c r="P86" i="3"/>
  <c r="E87" i="3"/>
  <c r="F87" i="3"/>
  <c r="G87" i="3"/>
  <c r="H87" i="3"/>
  <c r="I87" i="3"/>
  <c r="J87" i="3"/>
  <c r="K87" i="3"/>
  <c r="L87" i="3"/>
  <c r="M87" i="3"/>
  <c r="N87" i="3"/>
  <c r="O87" i="3"/>
  <c r="P87" i="3"/>
  <c r="E88" i="3"/>
  <c r="F88" i="3"/>
  <c r="G88" i="3"/>
  <c r="H88" i="3"/>
  <c r="I88" i="3"/>
  <c r="J88" i="3"/>
  <c r="K88" i="3"/>
  <c r="L88" i="3"/>
  <c r="M88" i="3"/>
  <c r="N88" i="3"/>
  <c r="O88" i="3"/>
  <c r="P88" i="3"/>
  <c r="E89" i="3"/>
  <c r="F89" i="3"/>
  <c r="G89" i="3"/>
  <c r="H89" i="3"/>
  <c r="I89" i="3"/>
  <c r="J89" i="3"/>
  <c r="K89" i="3"/>
  <c r="L89" i="3"/>
  <c r="M89" i="3"/>
  <c r="N89" i="3"/>
  <c r="O89" i="3"/>
  <c r="P89" i="3"/>
  <c r="E5" i="2"/>
  <c r="F5" i="2"/>
  <c r="G5" i="2"/>
  <c r="H5" i="2"/>
  <c r="J5" i="2"/>
  <c r="K5" i="2"/>
  <c r="L5" i="2"/>
  <c r="N5" i="2"/>
  <c r="O5" i="2"/>
  <c r="P5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K8" i="2"/>
  <c r="O8" i="2"/>
  <c r="F10" i="2"/>
  <c r="G10" i="2"/>
  <c r="H10" i="2"/>
  <c r="J10" i="2"/>
  <c r="K10" i="2"/>
  <c r="L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K13" i="2"/>
  <c r="O13" i="2"/>
  <c r="F15" i="2"/>
  <c r="G15" i="2"/>
  <c r="H15" i="2"/>
  <c r="J15" i="2"/>
  <c r="K15" i="2"/>
  <c r="L15" i="2"/>
  <c r="N15" i="2"/>
  <c r="O15" i="2"/>
  <c r="P15" i="2"/>
  <c r="G16" i="2"/>
  <c r="I16" i="2"/>
  <c r="J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K18" i="2"/>
  <c r="O18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5" i="1"/>
  <c r="F5" i="1"/>
  <c r="G5" i="1"/>
  <c r="H5" i="1"/>
  <c r="J5" i="1"/>
  <c r="K5" i="1"/>
  <c r="L5" i="1"/>
  <c r="N5" i="1"/>
  <c r="O5" i="1"/>
  <c r="P5" i="1"/>
  <c r="E6" i="1"/>
  <c r="F6" i="1"/>
  <c r="G6" i="1"/>
  <c r="H6" i="1"/>
  <c r="I6" i="1"/>
  <c r="J6" i="1"/>
  <c r="K6" i="1"/>
  <c r="L6" i="1"/>
  <c r="M6" i="1"/>
  <c r="N6" i="1"/>
  <c r="O6" i="1"/>
  <c r="P6" i="1"/>
  <c r="E7" i="1"/>
  <c r="F7" i="1"/>
  <c r="G7" i="1"/>
  <c r="H7" i="1"/>
  <c r="I7" i="1"/>
  <c r="J7" i="1"/>
  <c r="K7" i="1"/>
  <c r="L7" i="1"/>
  <c r="M7" i="1"/>
  <c r="N7" i="1"/>
  <c r="O7" i="1"/>
  <c r="P7" i="1"/>
  <c r="K8" i="1"/>
  <c r="O8" i="1"/>
  <c r="F10" i="1"/>
  <c r="G10" i="1"/>
  <c r="H10" i="1"/>
  <c r="J10" i="1"/>
  <c r="K10" i="1"/>
  <c r="L10" i="1"/>
  <c r="N10" i="1"/>
  <c r="O10" i="1"/>
  <c r="P10" i="1"/>
  <c r="E11" i="1"/>
  <c r="F11" i="1"/>
  <c r="G11" i="1"/>
  <c r="H11" i="1"/>
  <c r="I11" i="1"/>
  <c r="J11" i="1"/>
  <c r="K11" i="1"/>
  <c r="L11" i="1"/>
  <c r="M11" i="1"/>
  <c r="N11" i="1"/>
  <c r="O11" i="1"/>
  <c r="P11" i="1"/>
  <c r="E12" i="1"/>
  <c r="F12" i="1"/>
  <c r="G12" i="1"/>
  <c r="H12" i="1"/>
  <c r="I12" i="1"/>
  <c r="J12" i="1"/>
  <c r="K12" i="1"/>
  <c r="L12" i="1"/>
  <c r="M12" i="1"/>
  <c r="N12" i="1"/>
  <c r="O12" i="1"/>
  <c r="P12" i="1"/>
  <c r="K13" i="1"/>
  <c r="O13" i="1"/>
  <c r="F15" i="1"/>
  <c r="G15" i="1"/>
  <c r="H15" i="1"/>
  <c r="J15" i="1"/>
  <c r="K15" i="1"/>
  <c r="L15" i="1"/>
  <c r="N15" i="1"/>
  <c r="O15" i="1"/>
  <c r="P15" i="1"/>
  <c r="G16" i="1"/>
  <c r="I16" i="1"/>
  <c r="J16" i="1"/>
  <c r="M16" i="1"/>
  <c r="N16" i="1"/>
  <c r="O16" i="1"/>
  <c r="P16" i="1"/>
  <c r="E17" i="1"/>
  <c r="F17" i="1"/>
  <c r="G17" i="1"/>
  <c r="H17" i="1"/>
  <c r="I17" i="1"/>
  <c r="J17" i="1"/>
  <c r="K17" i="1"/>
  <c r="L17" i="1"/>
  <c r="M17" i="1"/>
  <c r="N17" i="1"/>
  <c r="O17" i="1"/>
  <c r="P17" i="1"/>
  <c r="K18" i="1"/>
  <c r="O18" i="1"/>
  <c r="AA47" i="1"/>
  <c r="AA48" i="1"/>
  <c r="AA49" i="1"/>
  <c r="AA50" i="1"/>
  <c r="AA54" i="1"/>
  <c r="AA55" i="1"/>
  <c r="AA56" i="1"/>
  <c r="AA57" i="1"/>
  <c r="E75" i="1"/>
  <c r="F75" i="1"/>
  <c r="G75" i="1"/>
  <c r="H75" i="1"/>
  <c r="I75" i="1"/>
  <c r="J75" i="1"/>
  <c r="K75" i="1"/>
  <c r="L75" i="1"/>
  <c r="M75" i="1"/>
  <c r="N75" i="1"/>
  <c r="O75" i="1"/>
  <c r="P75" i="1"/>
  <c r="E76" i="1"/>
  <c r="F76" i="1"/>
  <c r="G76" i="1"/>
  <c r="H76" i="1"/>
  <c r="I76" i="1"/>
  <c r="J76" i="1"/>
  <c r="K76" i="1"/>
  <c r="L76" i="1"/>
  <c r="M76" i="1"/>
  <c r="N76" i="1"/>
  <c r="O76" i="1"/>
  <c r="P76" i="1"/>
  <c r="E77" i="1"/>
  <c r="F77" i="1"/>
  <c r="G77" i="1"/>
  <c r="H77" i="1"/>
  <c r="I77" i="1"/>
  <c r="J77" i="1"/>
  <c r="K77" i="1"/>
  <c r="L77" i="1"/>
  <c r="M77" i="1"/>
  <c r="N77" i="1"/>
  <c r="O77" i="1"/>
  <c r="P77" i="1"/>
  <c r="E78" i="1"/>
  <c r="F78" i="1"/>
  <c r="G78" i="1"/>
  <c r="H78" i="1"/>
  <c r="I78" i="1"/>
  <c r="J78" i="1"/>
  <c r="K78" i="1"/>
  <c r="L78" i="1"/>
  <c r="M78" i="1"/>
  <c r="N78" i="1"/>
  <c r="O78" i="1"/>
  <c r="P78" i="1"/>
  <c r="E79" i="1"/>
  <c r="F79" i="1"/>
  <c r="G79" i="1"/>
  <c r="H79" i="1"/>
  <c r="I79" i="1"/>
  <c r="J79" i="1"/>
  <c r="K79" i="1"/>
  <c r="L79" i="1"/>
  <c r="M79" i="1"/>
  <c r="N79" i="1"/>
  <c r="O79" i="1"/>
  <c r="P79" i="1"/>
  <c r="E80" i="1"/>
  <c r="F80" i="1"/>
  <c r="G80" i="1"/>
  <c r="H80" i="1"/>
  <c r="I80" i="1"/>
  <c r="J80" i="1"/>
  <c r="K80" i="1"/>
  <c r="L80" i="1"/>
  <c r="M80" i="1"/>
  <c r="N80" i="1"/>
  <c r="O80" i="1"/>
  <c r="P80" i="1"/>
  <c r="E81" i="1"/>
  <c r="F81" i="1"/>
  <c r="G81" i="1"/>
  <c r="H81" i="1"/>
  <c r="I81" i="1"/>
  <c r="J81" i="1"/>
  <c r="K81" i="1"/>
  <c r="L81" i="1"/>
  <c r="M81" i="1"/>
  <c r="N81" i="1"/>
  <c r="O81" i="1"/>
  <c r="P81" i="1"/>
  <c r="E82" i="1"/>
  <c r="F82" i="1"/>
  <c r="G82" i="1"/>
  <c r="H82" i="1"/>
  <c r="I82" i="1"/>
  <c r="J82" i="1"/>
  <c r="K82" i="1"/>
  <c r="L82" i="1"/>
  <c r="M82" i="1"/>
  <c r="N82" i="1"/>
  <c r="O82" i="1"/>
  <c r="P82" i="1"/>
  <c r="E83" i="1"/>
  <c r="F83" i="1"/>
  <c r="G83" i="1"/>
  <c r="H83" i="1"/>
  <c r="I83" i="1"/>
  <c r="J83" i="1"/>
  <c r="K83" i="1"/>
  <c r="L83" i="1"/>
  <c r="M83" i="1"/>
  <c r="N83" i="1"/>
  <c r="O83" i="1"/>
  <c r="P83" i="1"/>
  <c r="E84" i="1"/>
  <c r="F84" i="1"/>
  <c r="G84" i="1"/>
  <c r="H84" i="1"/>
  <c r="I84" i="1"/>
  <c r="J84" i="1"/>
  <c r="K84" i="1"/>
  <c r="L84" i="1"/>
  <c r="M84" i="1"/>
  <c r="N84" i="1"/>
  <c r="O84" i="1"/>
  <c r="P84" i="1"/>
  <c r="E85" i="1"/>
  <c r="F85" i="1"/>
  <c r="G85" i="1"/>
  <c r="H85" i="1"/>
  <c r="I85" i="1"/>
  <c r="J85" i="1"/>
  <c r="K85" i="1"/>
  <c r="L85" i="1"/>
  <c r="M85" i="1"/>
  <c r="N85" i="1"/>
  <c r="O85" i="1"/>
  <c r="P85" i="1"/>
  <c r="E86" i="1"/>
  <c r="F86" i="1"/>
  <c r="G86" i="1"/>
  <c r="H86" i="1"/>
  <c r="I86" i="1"/>
  <c r="J86" i="1"/>
  <c r="K86" i="1"/>
  <c r="L86" i="1"/>
  <c r="M86" i="1"/>
  <c r="N86" i="1"/>
  <c r="O86" i="1"/>
  <c r="P86" i="1"/>
  <c r="E87" i="1"/>
  <c r="F87" i="1"/>
  <c r="G87" i="1"/>
  <c r="H87" i="1"/>
  <c r="I87" i="1"/>
  <c r="J87" i="1"/>
  <c r="K87" i="1"/>
  <c r="L87" i="1"/>
  <c r="M87" i="1"/>
  <c r="N87" i="1"/>
  <c r="O87" i="1"/>
  <c r="P87" i="1"/>
  <c r="E88" i="1"/>
  <c r="F88" i="1"/>
  <c r="G88" i="1"/>
  <c r="H88" i="1"/>
  <c r="I88" i="1"/>
  <c r="J88" i="1"/>
  <c r="K88" i="1"/>
  <c r="L88" i="1"/>
  <c r="M88" i="1"/>
  <c r="N88" i="1"/>
  <c r="O88" i="1"/>
  <c r="P88" i="1"/>
  <c r="E89" i="1"/>
  <c r="F89" i="1"/>
  <c r="G89" i="1"/>
  <c r="H89" i="1"/>
  <c r="I89" i="1"/>
  <c r="J89" i="1"/>
  <c r="K89" i="1"/>
  <c r="L89" i="1"/>
  <c r="M89" i="1"/>
  <c r="N89" i="1"/>
  <c r="O89" i="1"/>
  <c r="P89" i="1"/>
</calcChain>
</file>

<file path=xl/comments1.xml><?xml version="1.0" encoding="utf-8"?>
<comments xmlns="http://schemas.openxmlformats.org/spreadsheetml/2006/main">
  <authors>
    <author>Donald Christie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Low SGR, allows GFD to overwhelm the structure and go off the cross section</t>
        </r>
      </text>
    </comment>
  </commentList>
</comments>
</file>

<file path=xl/comments2.xml><?xml version="1.0" encoding="utf-8"?>
<comments xmlns="http://schemas.openxmlformats.org/spreadsheetml/2006/main">
  <authors>
    <author>Donald Christie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Low SGR, allows GFD to overwhelm the structure and go off the cross section</t>
        </r>
      </text>
    </comment>
  </commentList>
</comments>
</file>

<file path=xl/comments3.xml><?xml version="1.0" encoding="utf-8"?>
<comments xmlns="http://schemas.openxmlformats.org/spreadsheetml/2006/main">
  <authors>
    <author>Donald Christie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Low SGR, allows GFD to overwhelm the structure and go off the cross section</t>
        </r>
      </text>
    </comment>
  </commentList>
</comments>
</file>

<file path=xl/comments4.xml><?xml version="1.0" encoding="utf-8"?>
<comments xmlns="http://schemas.openxmlformats.org/spreadsheetml/2006/main">
  <authors>
    <author>Donald Christie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Low SGR, allows GFD to overwhelm the structure and go off the cross section</t>
        </r>
      </text>
    </comment>
  </commentList>
</comments>
</file>

<file path=xl/sharedStrings.xml><?xml version="1.0" encoding="utf-8"?>
<sst xmlns="http://schemas.openxmlformats.org/spreadsheetml/2006/main" count="1144" uniqueCount="210">
  <si>
    <t>L1</t>
  </si>
  <si>
    <t>K4</t>
  </si>
  <si>
    <t>G13</t>
  </si>
  <si>
    <t>H11</t>
  </si>
  <si>
    <t>B11</t>
  </si>
  <si>
    <t>B7</t>
  </si>
  <si>
    <t>C2</t>
  </si>
  <si>
    <t>Aggrading</t>
  </si>
  <si>
    <t>Offlap</t>
  </si>
  <si>
    <t>Onlap</t>
  </si>
  <si>
    <t>Total Beds</t>
  </si>
  <si>
    <t>ΔT - Base</t>
  </si>
  <si>
    <t xml:space="preserve">5ky TS % </t>
  </si>
  <si>
    <t>5ky TS</t>
  </si>
  <si>
    <t>ΔT - Base Number</t>
  </si>
  <si>
    <t xml:space="preserve">HR % </t>
  </si>
  <si>
    <t>10m HR</t>
  </si>
  <si>
    <t xml:space="preserve">Base Case % </t>
  </si>
  <si>
    <t>Base Case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</si>
  <si>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</si>
  <si>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</si>
  <si>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</si>
  <si>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</si>
  <si>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</si>
  <si>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</si>
  <si>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</si>
  <si>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</si>
  <si>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</si>
  <si>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</si>
  <si>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</si>
  <si>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</si>
  <si>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Total Number of Onlapping Surfaces</t>
  </si>
  <si>
    <t>CLS Growth Rate Position</t>
  </si>
  <si>
    <t>High</t>
  </si>
  <si>
    <t>SGR Position</t>
  </si>
  <si>
    <t>Medium</t>
  </si>
  <si>
    <t>Total Number of Aggradational Surfaces</t>
  </si>
  <si>
    <t>Low</t>
  </si>
  <si>
    <t>CLS Growth Rates (mm/y)</t>
  </si>
  <si>
    <t xml:space="preserve">Absolute Structural Growth Rate (mm/y) - HR </t>
  </si>
  <si>
    <t>CLS Amplification Rate Position</t>
  </si>
  <si>
    <t>CLS Amplficiation Rate</t>
  </si>
  <si>
    <t>Sin - Off (Increasing)</t>
  </si>
  <si>
    <t>Position</t>
  </si>
  <si>
    <t>Height (m)</t>
  </si>
  <si>
    <t>Initial Basin Structure  HR</t>
  </si>
  <si>
    <t>Total Number of Offlaping Surfaces</t>
  </si>
  <si>
    <t>Number of Columns</t>
  </si>
  <si>
    <t>Total Time Steps</t>
  </si>
  <si>
    <t>Time per step (y)</t>
  </si>
  <si>
    <t>Total Simulation Time (y)</t>
  </si>
  <si>
    <t>Sin - On (Decreasing)</t>
  </si>
  <si>
    <t>Horizontal Resolution (m)</t>
  </si>
  <si>
    <t>Total Basin Length (m)</t>
  </si>
  <si>
    <t>Initial Basin Inputs - HR Inc</t>
  </si>
  <si>
    <t>SGR Rates (mm/yr)</t>
  </si>
  <si>
    <t>CLS Initial Height Position</t>
  </si>
  <si>
    <t>CLS Initial Height (m)</t>
  </si>
  <si>
    <t>CLS Initial Height</t>
  </si>
  <si>
    <t>CLS Rates: (mm/yr)</t>
  </si>
  <si>
    <t>Background Sediment Amp Position</t>
  </si>
  <si>
    <t>Background Sediment GR Amp</t>
  </si>
  <si>
    <t>Absolute Structural Growth Rate (mm/y)</t>
  </si>
  <si>
    <t>Total Number of Beds</t>
  </si>
  <si>
    <t>Binary - Off</t>
  </si>
  <si>
    <t>Amplification Position</t>
  </si>
  <si>
    <t>Structural Growth Amplification Rate</t>
  </si>
  <si>
    <t>Thickness</t>
  </si>
  <si>
    <t>Background Sediment GR position</t>
  </si>
  <si>
    <t>Background Sediment GR (mm/year)</t>
  </si>
  <si>
    <t>Lin - Increasing</t>
  </si>
  <si>
    <t>Binary - On</t>
  </si>
  <si>
    <t>Background Sediment</t>
  </si>
  <si>
    <t>Sin Curve Off</t>
  </si>
  <si>
    <t>Sin Curve - On</t>
  </si>
  <si>
    <t>Constant</t>
  </si>
  <si>
    <t>Sin - Increasing (Off)</t>
  </si>
  <si>
    <t>Initial Basin Inputs</t>
  </si>
  <si>
    <t>Sin - Decreasing (On)</t>
  </si>
  <si>
    <t>Binary  - On</t>
  </si>
  <si>
    <t>Clastic Limiting Surface</t>
  </si>
  <si>
    <t>Percentage Offlap</t>
  </si>
  <si>
    <t xml:space="preserve">n% </t>
  </si>
  <si>
    <t>No Offlap</t>
  </si>
  <si>
    <t>Inc</t>
  </si>
  <si>
    <t>Sin Off</t>
  </si>
  <si>
    <t>Sin On</t>
  </si>
  <si>
    <t>Offlap Found</t>
  </si>
  <si>
    <t>Initial Basin Structure</t>
  </si>
  <si>
    <t>Structural Growth Rate</t>
  </si>
  <si>
    <t>Key</t>
  </si>
  <si>
    <t>Base Case - Vol %</t>
  </si>
  <si>
    <t>Total Clastic Thicnkess</t>
  </si>
  <si>
    <t>Onlap T</t>
  </si>
  <si>
    <t>Offlap T</t>
  </si>
  <si>
    <t>Aggrading T</t>
  </si>
  <si>
    <t>Total Bed  Thickness</t>
  </si>
  <si>
    <t>Base Case - Vol Total (m2)</t>
  </si>
  <si>
    <t>HR - Vol Total (m2)</t>
  </si>
  <si>
    <t>HR - Vol %</t>
  </si>
  <si>
    <t>TS- Vol Total (m2)</t>
  </si>
  <si>
    <t>TS - Vol %</t>
  </si>
  <si>
    <t xml:space="preserve">ΔT -HR Norm % </t>
  </si>
  <si>
    <t xml:space="preserve">ΔT -TS Number Norm % </t>
  </si>
  <si>
    <t>Difference in Layer % - TS</t>
  </si>
  <si>
    <t>Difference in Layer % - HR</t>
  </si>
  <si>
    <t>Average CLS%</t>
  </si>
  <si>
    <t>LL</t>
  </si>
  <si>
    <t>LM</t>
  </si>
  <si>
    <t>LH</t>
  </si>
  <si>
    <t>ML</t>
  </si>
  <si>
    <t>MM</t>
  </si>
  <si>
    <t>MH</t>
  </si>
  <si>
    <t>HL</t>
  </si>
  <si>
    <t>HM</t>
  </si>
  <si>
    <t>HH</t>
  </si>
  <si>
    <t>Averages</t>
  </si>
  <si>
    <t>C3</t>
  </si>
  <si>
    <t>C13</t>
  </si>
  <si>
    <t>K3</t>
  </si>
  <si>
    <t>G3</t>
  </si>
  <si>
    <t>C8</t>
  </si>
  <si>
    <t>G8</t>
  </si>
  <si>
    <t>K8</t>
  </si>
  <si>
    <t>K13</t>
  </si>
  <si>
    <t>Volume</t>
  </si>
  <si>
    <t>Total</t>
  </si>
  <si>
    <t>Onlapping</t>
  </si>
  <si>
    <t>Area - CLS + Structural Influence</t>
  </si>
  <si>
    <t>Area - CLS Influence</t>
  </si>
  <si>
    <t>Area - Structural Influence</t>
  </si>
  <si>
    <t>Area</t>
  </si>
  <si>
    <t>Offlaping</t>
  </si>
  <si>
    <t>B1</t>
  </si>
  <si>
    <t>B6</t>
  </si>
  <si>
    <t>F1</t>
  </si>
  <si>
    <t>F6</t>
  </si>
  <si>
    <t>F11</t>
  </si>
  <si>
    <t>J1</t>
  </si>
  <si>
    <t>J6</t>
  </si>
  <si>
    <t>J11</t>
  </si>
  <si>
    <t>A3</t>
  </si>
  <si>
    <t>A8</t>
  </si>
  <si>
    <t>A13</t>
  </si>
  <si>
    <t>E3</t>
  </si>
  <si>
    <t>E8</t>
  </si>
  <si>
    <t>E13</t>
  </si>
  <si>
    <t>I3</t>
  </si>
  <si>
    <t>I8</t>
  </si>
  <si>
    <t>I13</t>
  </si>
  <si>
    <t>Offlap TS</t>
  </si>
  <si>
    <t>24 - 26</t>
  </si>
  <si>
    <t>50 - 60</t>
  </si>
  <si>
    <t>24-27</t>
  </si>
  <si>
    <t>60 - 62</t>
  </si>
  <si>
    <t>97 - 98</t>
  </si>
  <si>
    <t>Aggra TS</t>
  </si>
  <si>
    <t>Onlap TS</t>
  </si>
  <si>
    <t>66-74</t>
  </si>
  <si>
    <t>76 - 81</t>
  </si>
  <si>
    <t>83-86</t>
  </si>
  <si>
    <t>88-89</t>
  </si>
  <si>
    <t>91 - 92</t>
  </si>
  <si>
    <t xml:space="preserve"> (alternates)</t>
  </si>
  <si>
    <t>21 - 22</t>
  </si>
  <si>
    <t>ten - 20</t>
  </si>
  <si>
    <t>50-58</t>
  </si>
  <si>
    <t>85-89</t>
  </si>
  <si>
    <t>94-95</t>
  </si>
  <si>
    <t>22 - 23</t>
  </si>
  <si>
    <t>48 - 55</t>
  </si>
  <si>
    <t>58-59</t>
  </si>
  <si>
    <t>83-91</t>
  </si>
  <si>
    <t>92-97</t>
  </si>
  <si>
    <t>Onlap Combi</t>
  </si>
  <si>
    <t>Offlap Combi</t>
  </si>
  <si>
    <t>SP Combi</t>
  </si>
  <si>
    <t>Static Pinchout % of Layers - Time Step</t>
  </si>
  <si>
    <t>% Onlap Layers - Base</t>
  </si>
  <si>
    <t>% Onlap Layers - Time Step</t>
  </si>
  <si>
    <t>% Onlap Layers - Horziontal Resolution</t>
  </si>
  <si>
    <t xml:space="preserve"> % Offlap Layers - Base</t>
  </si>
  <si>
    <t>% Offlap Layers - Horziontal Resolution</t>
  </si>
  <si>
    <t>% Offlap Layers - Time Step</t>
  </si>
  <si>
    <t>% Static Pinchout Layers - Base</t>
  </si>
  <si>
    <t>% Static Pinchout Layers - Horziontal Resolution</t>
  </si>
  <si>
    <t xml:space="preserve"> % Area Offlap - Base</t>
  </si>
  <si>
    <t>% Area Onlap  - Base</t>
  </si>
  <si>
    <t>% Area Onlap - Horziontal Resolution</t>
  </si>
  <si>
    <t>% Area Onlap - Time Step</t>
  </si>
  <si>
    <t>% Area Static Pinchout - Base</t>
  </si>
  <si>
    <t>% Area Static Pinchout - Horziontal Resolution</t>
  </si>
  <si>
    <t>% Area Static Pinchout - Time Step</t>
  </si>
  <si>
    <t>% Area Offlap - Horziontal Resolution</t>
  </si>
  <si>
    <t>% Area Offlap - Time Step</t>
  </si>
  <si>
    <t>Static Pinchout</t>
  </si>
  <si>
    <t>Area - Clastic Limiting Surface &amp; Structural Growth Influenced</t>
  </si>
  <si>
    <t>Statc Pinchout</t>
  </si>
  <si>
    <t xml:space="preserve">Area - Clastic Limiting Surface Influenced </t>
  </si>
  <si>
    <t>Area - Structural Growth Influenced</t>
  </si>
  <si>
    <t>Total No beds that Offlap</t>
  </si>
  <si>
    <t>x</t>
  </si>
  <si>
    <t>GCD</t>
  </si>
  <si>
    <t>Ratio</t>
  </si>
  <si>
    <t>% of Onlapping Surfaces</t>
  </si>
  <si>
    <t>Total Number of Static Pinchout Surfaces</t>
  </si>
  <si>
    <t>Horizontal Resolution</t>
  </si>
  <si>
    <t xml:space="preserve">Time-Step </t>
  </si>
  <si>
    <t>Example of numerical data from Onlapse-2D. Numbers represent the thickness of Gravity Flow Deposit Packages seen in images.</t>
  </si>
  <si>
    <t>Note: Time-Steps reveresed in raw numerical data, youngest on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</si>
</sst>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2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</patternFill>
    </fill>
    <fill>
      <patternFill patternType="solid">
        <fgColor rgb="FFF8696B"/>
        <bgColor indexed="64"/>
      </patternFill>
    </fill>
    <fill>
      <patternFill patternType="solid">
        <fgColor rgb="FFE7E483"/>
        <bgColor indexed="64"/>
      </patternFill>
    </fill>
    <fill>
      <patternFill patternType="solid">
        <fgColor rgb="FFFEE382"/>
        <bgColor indexed="64"/>
      </patternFill>
    </fill>
    <fill>
      <patternFill patternType="solid">
        <fgColor rgb="FFD3DF82"/>
        <bgColor indexed="64"/>
      </patternFill>
    </fill>
    <fill>
      <patternFill patternType="solid">
        <fgColor rgb="FFD1DE82"/>
        <bgColor indexed="64"/>
      </patternFill>
    </fill>
    <fill>
      <patternFill patternType="solid">
        <fgColor rgb="FFB1D580"/>
        <bgColor indexed="64"/>
      </patternFill>
    </fill>
    <fill>
      <patternFill patternType="solid">
        <fgColor rgb="FFB4D680"/>
        <bgColor indexed="64"/>
      </patternFill>
    </fill>
    <fill>
      <patternFill patternType="solid">
        <fgColor rgb="FFCBDC81"/>
        <bgColor indexed="64"/>
      </patternFill>
    </fill>
    <fill>
      <patternFill patternType="solid">
        <fgColor rgb="FF67C07C"/>
        <bgColor indexed="64"/>
      </patternFill>
    </fill>
    <fill>
      <patternFill patternType="solid">
        <fgColor rgb="FF93CC7E"/>
        <bgColor indexed="64"/>
      </patternFill>
    </fill>
    <fill>
      <patternFill patternType="solid">
        <fgColor rgb="FFDCE182"/>
        <bgColor indexed="64"/>
      </patternFill>
    </fill>
    <fill>
      <patternFill patternType="solid">
        <fgColor rgb="FFE8E583"/>
        <bgColor indexed="64"/>
      </patternFill>
    </fill>
    <fill>
      <patternFill patternType="solid">
        <fgColor rgb="FFF5E884"/>
        <bgColor indexed="64"/>
      </patternFill>
    </fill>
    <fill>
      <patternFill patternType="solid">
        <fgColor rgb="FFE3E383"/>
        <bgColor indexed="64"/>
      </patternFill>
    </fill>
    <fill>
      <patternFill patternType="solid">
        <fgColor rgb="FFD0DE82"/>
        <bgColor indexed="64"/>
      </patternFill>
    </fill>
    <fill>
      <patternFill patternType="solid">
        <fgColor rgb="FFE1E383"/>
        <bgColor indexed="64"/>
      </patternFill>
    </fill>
    <fill>
      <patternFill patternType="solid">
        <fgColor rgb="FFECE683"/>
        <bgColor indexed="64"/>
      </patternFill>
    </fill>
    <fill>
      <patternFill patternType="solid">
        <fgColor rgb="FFDFE283"/>
        <bgColor indexed="64"/>
      </patternFill>
    </fill>
    <fill>
      <patternFill patternType="solid">
        <fgColor rgb="FFCCDD82"/>
        <bgColor indexed="64"/>
      </patternFill>
    </fill>
    <fill>
      <patternFill patternType="solid">
        <fgColor rgb="FFEBE583"/>
        <bgColor indexed="64"/>
      </patternFill>
    </fill>
    <fill>
      <patternFill patternType="solid">
        <fgColor rgb="FFC7DB81"/>
        <bgColor indexed="64"/>
      </patternFill>
    </fill>
    <fill>
      <patternFill patternType="solid">
        <fgColor rgb="FFDDE182"/>
        <bgColor indexed="64"/>
      </patternFill>
    </fill>
    <fill>
      <patternFill patternType="solid">
        <fgColor rgb="FFE6E483"/>
        <bgColor indexed="64"/>
      </patternFill>
    </fill>
    <fill>
      <patternFill patternType="solid">
        <fgColor rgb="FFEDE683"/>
        <bgColor indexed="64"/>
      </patternFill>
    </fill>
    <fill>
      <patternFill patternType="solid">
        <fgColor rgb="FFD7E082"/>
        <bgColor indexed="64"/>
      </patternFill>
    </fill>
    <fill>
      <patternFill patternType="solid">
        <fgColor rgb="FFD9E182"/>
        <bgColor indexed="64"/>
      </patternFill>
    </fill>
    <fill>
      <patternFill patternType="solid">
        <fgColor rgb="FFD6DF82"/>
        <bgColor indexed="64"/>
      </patternFill>
    </fill>
    <fill>
      <patternFill patternType="solid">
        <fgColor rgb="FFD2DE82"/>
        <bgColor indexed="64"/>
      </patternFill>
    </fill>
    <fill>
      <patternFill patternType="solid">
        <fgColor rgb="FFC9DC81"/>
        <bgColor indexed="64"/>
      </patternFill>
    </fill>
    <fill>
      <patternFill patternType="solid">
        <fgColor rgb="FFD8E082"/>
        <bgColor indexed="64"/>
      </patternFill>
    </fill>
    <fill>
      <patternFill patternType="solid">
        <fgColor rgb="FFC8DB81"/>
        <bgColor indexed="64"/>
      </patternFill>
    </fill>
    <fill>
      <patternFill patternType="solid">
        <fgColor rgb="FFC3DA81"/>
        <bgColor indexed="64"/>
      </patternFill>
    </fill>
    <fill>
      <patternFill patternType="solid">
        <fgColor rgb="FFE2E383"/>
        <bgColor indexed="64"/>
      </patternFill>
    </fill>
    <fill>
      <patternFill patternType="solid">
        <fgColor rgb="FFA7D27F"/>
        <bgColor indexed="64"/>
      </patternFill>
    </fill>
    <fill>
      <patternFill patternType="solid">
        <fgColor rgb="FFB7D780"/>
        <bgColor indexed="64"/>
      </patternFill>
    </fill>
    <fill>
      <patternFill patternType="solid">
        <fgColor rgb="FFBBD881"/>
        <bgColor indexed="64"/>
      </patternFill>
    </fill>
    <fill>
      <patternFill patternType="solid">
        <fgColor rgb="FF6BC17C"/>
        <bgColor indexed="64"/>
      </patternFill>
    </fill>
    <fill>
      <patternFill patternType="solid">
        <fgColor rgb="FFAAD380"/>
        <bgColor indexed="64"/>
      </patternFill>
    </fill>
    <fill>
      <patternFill patternType="solid">
        <fgColor rgb="FFE9E583"/>
        <bgColor indexed="64"/>
      </patternFill>
    </fill>
    <fill>
      <patternFill patternType="solid">
        <fgColor rgb="FFE0E383"/>
        <bgColor indexed="64"/>
      </patternFill>
    </fill>
    <fill>
      <patternFill patternType="solid">
        <fgColor rgb="FFFCB679"/>
        <bgColor indexed="64"/>
      </patternFill>
    </fill>
    <fill>
      <patternFill patternType="solid">
        <fgColor rgb="FFFAEA84"/>
        <bgColor indexed="64"/>
      </patternFill>
    </fill>
    <fill>
      <patternFill patternType="solid">
        <fgColor rgb="FFE4E383"/>
        <bgColor indexed="64"/>
      </patternFill>
    </fill>
    <fill>
      <patternFill patternType="solid">
        <fgColor rgb="FFDDE283"/>
        <bgColor indexed="64"/>
      </patternFill>
    </fill>
    <fill>
      <patternFill patternType="solid">
        <fgColor rgb="FFF8E984"/>
        <bgColor indexed="64"/>
      </patternFill>
    </fill>
    <fill>
      <patternFill patternType="solid">
        <fgColor rgb="FFEBE683"/>
        <bgColor indexed="64"/>
      </patternFill>
    </fill>
    <fill>
      <patternFill patternType="solid">
        <fgColor rgb="FFD2DF82"/>
        <bgColor indexed="64"/>
      </patternFill>
    </fill>
    <fill>
      <patternFill patternType="solid">
        <fgColor rgb="FFDAE182"/>
        <bgColor indexed="64"/>
      </patternFill>
    </fill>
    <fill>
      <patternFill patternType="solid">
        <fgColor rgb="FFF4E884"/>
        <bgColor indexed="64"/>
      </patternFill>
    </fill>
    <fill>
      <patternFill patternType="solid">
        <fgColor rgb="FFEEE784"/>
        <bgColor indexed="64"/>
      </patternFill>
    </fill>
    <fill>
      <patternFill patternType="solid">
        <fgColor rgb="FFFDEB84"/>
        <bgColor indexed="64"/>
      </patternFill>
    </fill>
    <fill>
      <patternFill patternType="solid">
        <fgColor rgb="FFE0E283"/>
        <bgColor indexed="64"/>
      </patternFill>
    </fill>
    <fill>
      <patternFill patternType="solid">
        <fgColor rgb="FFD9E082"/>
        <bgColor indexed="64"/>
      </patternFill>
    </fill>
    <fill>
      <patternFill patternType="solid">
        <fgColor rgb="FFD4DF82"/>
        <bgColor indexed="64"/>
      </patternFill>
    </fill>
    <fill>
      <patternFill patternType="solid">
        <fgColor rgb="FFD5DF82"/>
        <bgColor indexed="64"/>
      </patternFill>
    </fill>
    <fill>
      <patternFill patternType="solid">
        <fgColor rgb="FF9DCF7F"/>
        <bgColor indexed="64"/>
      </patternFill>
    </fill>
    <fill>
      <patternFill patternType="solid">
        <fgColor rgb="FFBDD881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rgb="FFADD480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FEE082"/>
        <bgColor indexed="64"/>
      </patternFill>
    </fill>
    <fill>
      <patternFill patternType="solid">
        <fgColor rgb="FFF1E784"/>
        <bgColor indexed="64"/>
      </patternFill>
    </fill>
    <fill>
      <patternFill patternType="solid">
        <fgColor rgb="FFFEDD81"/>
        <bgColor indexed="64"/>
      </patternFill>
    </fill>
    <fill>
      <patternFill patternType="solid">
        <fgColor rgb="FFEEE683"/>
        <bgColor indexed="64"/>
      </patternFill>
    </fill>
    <fill>
      <patternFill patternType="solid">
        <fgColor rgb="FFFEE282"/>
        <bgColor indexed="64"/>
      </patternFill>
    </fill>
    <fill>
      <patternFill patternType="solid">
        <fgColor rgb="FFE4E483"/>
        <bgColor indexed="64"/>
      </patternFill>
    </fill>
    <fill>
      <patternFill patternType="solid">
        <fgColor rgb="FFFEE783"/>
        <bgColor indexed="64"/>
      </patternFill>
    </fill>
    <fill>
      <patternFill patternType="solid">
        <fgColor rgb="FFF6E984"/>
        <bgColor indexed="64"/>
      </patternFill>
    </fill>
    <fill>
      <patternFill patternType="solid">
        <fgColor rgb="FFEFE784"/>
        <bgColor indexed="64"/>
      </patternFill>
    </fill>
    <fill>
      <patternFill patternType="solid">
        <fgColor rgb="FFD6E08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2" fillId="6" borderId="46" applyNumberFormat="0" applyAlignment="0" applyProtection="0"/>
  </cellStyleXfs>
  <cellXfs count="2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0" borderId="1" xfId="1" applyFont="1" applyBorder="1"/>
    <xf numFmtId="9" fontId="0" fillId="0" borderId="2" xfId="1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9" fontId="0" fillId="0" borderId="4" xfId="1" applyFont="1" applyBorder="1"/>
    <xf numFmtId="9" fontId="0" fillId="0" borderId="0" xfId="1" applyFont="1" applyBorder="1"/>
    <xf numFmtId="0" fontId="0" fillId="0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0" xfId="0" applyNumberFormat="1"/>
    <xf numFmtId="0" fontId="0" fillId="0" borderId="0" xfId="0" applyAlignment="1"/>
    <xf numFmtId="0" fontId="0" fillId="0" borderId="9" xfId="0" applyBorder="1" applyAlignment="1"/>
    <xf numFmtId="0" fontId="0" fillId="0" borderId="10" xfId="0" applyBorder="1" applyAlignment="1"/>
    <xf numFmtId="9" fontId="0" fillId="0" borderId="1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6" fillId="0" borderId="18" xfId="0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6" xfId="0" applyBorder="1"/>
    <xf numFmtId="0" fontId="2" fillId="0" borderId="11" xfId="2" applyFill="1" applyBorder="1"/>
    <xf numFmtId="0" fontId="2" fillId="0" borderId="13" xfId="2" applyFill="1" applyBorder="1"/>
    <xf numFmtId="0" fontId="2" fillId="0" borderId="15" xfId="2" applyFill="1" applyBorder="1"/>
    <xf numFmtId="0" fontId="2" fillId="0" borderId="17" xfId="2" applyFill="1" applyBorder="1"/>
    <xf numFmtId="0" fontId="2" fillId="0" borderId="19" xfId="2" applyFill="1" applyBorder="1" applyAlignment="1">
      <alignment horizontal="center"/>
    </xf>
    <xf numFmtId="0" fontId="2" fillId="0" borderId="21" xfId="2" applyFill="1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3" fillId="0" borderId="11" xfId="3" applyFill="1" applyBorder="1"/>
    <xf numFmtId="0" fontId="3" fillId="0" borderId="13" xfId="3" applyFill="1" applyBorder="1"/>
    <xf numFmtId="0" fontId="3" fillId="0" borderId="15" xfId="3" applyFill="1" applyBorder="1"/>
    <xf numFmtId="0" fontId="3" fillId="0" borderId="17" xfId="3" applyFill="1" applyBorder="1"/>
    <xf numFmtId="0" fontId="2" fillId="0" borderId="15" xfId="2" applyFill="1" applyBorder="1" applyAlignment="1">
      <alignment horizontal="center"/>
    </xf>
    <xf numFmtId="0" fontId="2" fillId="0" borderId="17" xfId="2" applyFill="1" applyBorder="1" applyAlignment="1">
      <alignment horizontal="center"/>
    </xf>
    <xf numFmtId="0" fontId="3" fillId="0" borderId="19" xfId="3" applyFill="1" applyBorder="1" applyAlignment="1">
      <alignment horizontal="center"/>
    </xf>
    <xf numFmtId="0" fontId="3" fillId="0" borderId="21" xfId="3" applyFill="1" applyBorder="1" applyAlignment="1">
      <alignment horizontal="center"/>
    </xf>
    <xf numFmtId="0" fontId="7" fillId="0" borderId="0" xfId="0" applyFont="1"/>
    <xf numFmtId="0" fontId="2" fillId="0" borderId="13" xfId="2" applyFill="1" applyBorder="1" applyAlignment="1">
      <alignment horizontal="center"/>
    </xf>
    <xf numFmtId="0" fontId="8" fillId="0" borderId="15" xfId="3" applyFont="1" applyFill="1" applyBorder="1"/>
    <xf numFmtId="0" fontId="8" fillId="0" borderId="17" xfId="3" applyFont="1" applyFill="1" applyBorder="1"/>
    <xf numFmtId="0" fontId="2" fillId="0" borderId="19" xfId="2" applyFill="1" applyBorder="1"/>
    <xf numFmtId="0" fontId="2" fillId="4" borderId="11" xfId="2" applyFill="1" applyBorder="1"/>
    <xf numFmtId="0" fontId="2" fillId="4" borderId="13" xfId="2" applyFill="1" applyBorder="1"/>
    <xf numFmtId="0" fontId="4" fillId="0" borderId="0" xfId="0" applyFont="1"/>
    <xf numFmtId="0" fontId="2" fillId="4" borderId="15" xfId="2" applyFill="1" applyBorder="1"/>
    <xf numFmtId="0" fontId="2" fillId="4" borderId="17" xfId="2" applyFill="1" applyBorder="1"/>
    <xf numFmtId="0" fontId="7" fillId="0" borderId="0" xfId="0" applyFont="1" applyBorder="1" applyAlignment="1">
      <alignment vertical="center"/>
    </xf>
    <xf numFmtId="0" fontId="8" fillId="0" borderId="15" xfId="3" applyFont="1" applyFill="1" applyBorder="1" applyAlignment="1">
      <alignment horizontal="center"/>
    </xf>
    <xf numFmtId="0" fontId="8" fillId="0" borderId="17" xfId="3" applyFont="1" applyFill="1" applyBorder="1" applyAlignment="1">
      <alignment horizontal="center"/>
    </xf>
    <xf numFmtId="0" fontId="2" fillId="4" borderId="15" xfId="2" applyFill="1" applyBorder="1" applyAlignment="1">
      <alignment horizontal="center"/>
    </xf>
    <xf numFmtId="0" fontId="2" fillId="4" borderId="17" xfId="2" applyFill="1" applyBorder="1" applyAlignment="1">
      <alignment horizontal="center"/>
    </xf>
    <xf numFmtId="9" fontId="9" fillId="3" borderId="11" xfId="1" applyFont="1" applyFill="1" applyBorder="1" applyAlignment="1">
      <alignment horizontal="center"/>
    </xf>
    <xf numFmtId="9" fontId="9" fillId="3" borderId="12" xfId="1" applyFont="1" applyFill="1" applyBorder="1" applyAlignment="1">
      <alignment horizontal="center"/>
    </xf>
    <xf numFmtId="9" fontId="9" fillId="3" borderId="13" xfId="1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9" fontId="9" fillId="3" borderId="15" xfId="1" applyFont="1" applyFill="1" applyBorder="1" applyAlignment="1">
      <alignment horizontal="center"/>
    </xf>
    <xf numFmtId="9" fontId="9" fillId="2" borderId="16" xfId="1" applyFont="1" applyFill="1" applyBorder="1" applyAlignment="1">
      <alignment horizontal="center"/>
    </xf>
    <xf numFmtId="9" fontId="9" fillId="3" borderId="16" xfId="1" applyFont="1" applyFill="1" applyBorder="1" applyAlignment="1">
      <alignment horizontal="center"/>
    </xf>
    <xf numFmtId="9" fontId="9" fillId="3" borderId="17" xfId="1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9" fontId="9" fillId="2" borderId="15" xfId="1" applyFont="1" applyFill="1" applyBorder="1" applyAlignment="1">
      <alignment horizontal="center"/>
    </xf>
    <xf numFmtId="9" fontId="9" fillId="2" borderId="17" xfId="1" applyFont="1" applyFill="1" applyBorder="1" applyAlignment="1">
      <alignment horizontal="center"/>
    </xf>
    <xf numFmtId="9" fontId="9" fillId="3" borderId="16" xfId="3" applyNumberFormat="1" applyFont="1" applyBorder="1" applyAlignment="1">
      <alignment horizontal="center"/>
    </xf>
    <xf numFmtId="9" fontId="9" fillId="3" borderId="17" xfId="3" applyNumberFormat="1" applyFont="1" applyBorder="1" applyAlignment="1">
      <alignment horizontal="center"/>
    </xf>
    <xf numFmtId="9" fontId="9" fillId="2" borderId="19" xfId="1" applyFont="1" applyFill="1" applyBorder="1" applyAlignment="1">
      <alignment horizontal="center"/>
    </xf>
    <xf numFmtId="9" fontId="9" fillId="2" borderId="20" xfId="1" applyFont="1" applyFill="1" applyBorder="1" applyAlignment="1">
      <alignment horizontal="center"/>
    </xf>
    <xf numFmtId="9" fontId="9" fillId="3" borderId="21" xfId="1" applyFont="1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9" fontId="9" fillId="3" borderId="12" xfId="3" applyNumberFormat="1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3" borderId="0" xfId="3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2" borderId="0" xfId="2"/>
    <xf numFmtId="9" fontId="1" fillId="2" borderId="19" xfId="1" applyFont="1" applyFill="1" applyBorder="1" applyAlignment="1">
      <alignment horizontal="center"/>
    </xf>
    <xf numFmtId="9" fontId="1" fillId="2" borderId="15" xfId="1" applyFont="1" applyFill="1" applyBorder="1" applyAlignment="1">
      <alignment horizontal="center"/>
    </xf>
    <xf numFmtId="9" fontId="1" fillId="3" borderId="16" xfId="3" applyNumberFormat="1" applyFont="1" applyBorder="1" applyAlignment="1">
      <alignment horizontal="center"/>
    </xf>
    <xf numFmtId="9" fontId="1" fillId="3" borderId="16" xfId="1" applyFont="1" applyFill="1" applyBorder="1" applyAlignment="1">
      <alignment horizontal="center"/>
    </xf>
    <xf numFmtId="9" fontId="1" fillId="3" borderId="15" xfId="1" applyFont="1" applyFill="1" applyBorder="1" applyAlignment="1">
      <alignment horizontal="center"/>
    </xf>
    <xf numFmtId="9" fontId="1" fillId="3" borderId="13" xfId="1" applyFont="1" applyFill="1" applyBorder="1" applyAlignment="1">
      <alignment horizontal="center"/>
    </xf>
    <xf numFmtId="9" fontId="1" fillId="3" borderId="12" xfId="3" applyNumberFormat="1" applyFont="1" applyBorder="1" applyAlignment="1">
      <alignment horizontal="center"/>
    </xf>
    <xf numFmtId="9" fontId="1" fillId="3" borderId="12" xfId="1" applyFont="1" applyFill="1" applyBorder="1" applyAlignment="1">
      <alignment horizontal="center"/>
    </xf>
    <xf numFmtId="9" fontId="1" fillId="3" borderId="11" xfId="1" applyFont="1" applyFill="1" applyBorder="1" applyAlignment="1">
      <alignment horizontal="center"/>
    </xf>
    <xf numFmtId="0" fontId="0" fillId="5" borderId="0" xfId="0" applyFill="1"/>
    <xf numFmtId="9" fontId="0" fillId="0" borderId="0" xfId="0" applyNumberFormat="1"/>
    <xf numFmtId="9" fontId="1" fillId="2" borderId="0" xfId="1" applyFont="1" applyFill="1" applyBorder="1" applyAlignment="1">
      <alignment horizontal="center"/>
    </xf>
    <xf numFmtId="0" fontId="0" fillId="0" borderId="41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9" fontId="1" fillId="2" borderId="36" xfId="1" applyFont="1" applyFill="1" applyBorder="1" applyAlignment="1">
      <alignment horizontal="center"/>
    </xf>
    <xf numFmtId="9" fontId="1" fillId="2" borderId="34" xfId="1" applyFont="1" applyFill="1" applyBorder="1" applyAlignment="1">
      <alignment horizontal="center"/>
    </xf>
    <xf numFmtId="9" fontId="1" fillId="3" borderId="42" xfId="1" applyFont="1" applyFill="1" applyBorder="1" applyAlignment="1">
      <alignment horizontal="center"/>
    </xf>
    <xf numFmtId="9" fontId="1" fillId="2" borderId="40" xfId="1" applyFont="1" applyFill="1" applyBorder="1" applyAlignment="1">
      <alignment horizontal="center"/>
    </xf>
    <xf numFmtId="9" fontId="1" fillId="3" borderId="34" xfId="3" applyNumberFormat="1" applyFont="1" applyBorder="1" applyAlignment="1">
      <alignment horizontal="center"/>
    </xf>
    <xf numFmtId="9" fontId="1" fillId="3" borderId="34" xfId="1" applyFont="1" applyFill="1" applyBorder="1" applyAlignment="1">
      <alignment horizontal="center"/>
    </xf>
    <xf numFmtId="9" fontId="1" fillId="2" borderId="42" xfId="1" applyFont="1" applyFill="1" applyBorder="1" applyAlignment="1">
      <alignment horizontal="center"/>
    </xf>
    <xf numFmtId="9" fontId="0" fillId="0" borderId="0" xfId="1" applyFont="1"/>
    <xf numFmtId="2" fontId="0" fillId="0" borderId="0" xfId="1" applyNumberFormat="1" applyFont="1"/>
    <xf numFmtId="9" fontId="1" fillId="3" borderId="22" xfId="1" applyFont="1" applyFill="1" applyBorder="1" applyAlignment="1">
      <alignment horizontal="center"/>
    </xf>
    <xf numFmtId="9" fontId="1" fillId="2" borderId="43" xfId="1" applyFont="1" applyFill="1" applyBorder="1" applyAlignment="1">
      <alignment horizontal="center"/>
    </xf>
    <xf numFmtId="9" fontId="1" fillId="2" borderId="44" xfId="1" applyFont="1" applyFill="1" applyBorder="1" applyAlignment="1">
      <alignment horizontal="center"/>
    </xf>
    <xf numFmtId="9" fontId="1" fillId="2" borderId="35" xfId="1" applyFont="1" applyFill="1" applyBorder="1" applyAlignment="1">
      <alignment horizontal="center"/>
    </xf>
    <xf numFmtId="9" fontId="1" fillId="3" borderId="35" xfId="3" applyNumberFormat="1" applyFont="1" applyBorder="1" applyAlignment="1">
      <alignment horizontal="center"/>
    </xf>
    <xf numFmtId="9" fontId="1" fillId="3" borderId="45" xfId="1" applyFont="1" applyFill="1" applyBorder="1" applyAlignment="1">
      <alignment horizontal="center"/>
    </xf>
    <xf numFmtId="9" fontId="1" fillId="3" borderId="42" xfId="3" applyNumberFormat="1" applyFont="1" applyBorder="1" applyAlignment="1">
      <alignment horizontal="center"/>
    </xf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4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30" xfId="0" applyFont="1" applyBorder="1" applyAlignment="1">
      <alignment horizontal="center" vertical="center" textRotation="90"/>
    </xf>
    <xf numFmtId="1" fontId="0" fillId="0" borderId="21" xfId="0" applyNumberFormat="1" applyBorder="1"/>
    <xf numFmtId="12" fontId="0" fillId="0" borderId="21" xfId="1" applyNumberFormat="1" applyFont="1" applyBorder="1"/>
    <xf numFmtId="0" fontId="13" fillId="7" borderId="0" xfId="0" applyFont="1" applyFill="1" applyAlignment="1">
      <alignment horizontal="right" vertical="center"/>
    </xf>
    <xf numFmtId="0" fontId="13" fillId="8" borderId="0" xfId="0" applyFont="1" applyFill="1" applyAlignment="1">
      <alignment horizontal="right" vertical="center"/>
    </xf>
    <xf numFmtId="0" fontId="13" fillId="9" borderId="0" xfId="0" applyFont="1" applyFill="1" applyAlignment="1">
      <alignment horizontal="right" vertical="center"/>
    </xf>
    <xf numFmtId="0" fontId="13" fillId="10" borderId="0" xfId="0" applyFont="1" applyFill="1" applyAlignment="1">
      <alignment horizontal="right" vertical="center"/>
    </xf>
    <xf numFmtId="0" fontId="13" fillId="11" borderId="0" xfId="0" applyFont="1" applyFill="1" applyAlignment="1">
      <alignment horizontal="right" vertical="center"/>
    </xf>
    <xf numFmtId="0" fontId="13" fillId="12" borderId="0" xfId="0" applyFont="1" applyFill="1" applyAlignment="1">
      <alignment horizontal="right" vertical="center"/>
    </xf>
    <xf numFmtId="0" fontId="13" fillId="13" borderId="0" xfId="0" applyFont="1" applyFill="1" applyAlignment="1">
      <alignment horizontal="right" vertical="center"/>
    </xf>
    <xf numFmtId="0" fontId="13" fillId="14" borderId="0" xfId="0" applyFont="1" applyFill="1" applyAlignment="1">
      <alignment horizontal="right" vertical="center"/>
    </xf>
    <xf numFmtId="0" fontId="13" fillId="15" borderId="0" xfId="0" applyFont="1" applyFill="1" applyAlignment="1">
      <alignment horizontal="right" vertical="center"/>
    </xf>
    <xf numFmtId="0" fontId="13" fillId="16" borderId="0" xfId="0" applyFont="1" applyFill="1" applyAlignment="1">
      <alignment horizontal="right" vertical="center"/>
    </xf>
    <xf numFmtId="0" fontId="13" fillId="17" borderId="0" xfId="0" applyFont="1" applyFill="1" applyAlignment="1">
      <alignment horizontal="right" vertical="center"/>
    </xf>
    <xf numFmtId="0" fontId="13" fillId="18" borderId="0" xfId="0" applyFont="1" applyFill="1" applyAlignment="1">
      <alignment horizontal="right" vertical="center"/>
    </xf>
    <xf numFmtId="0" fontId="13" fillId="19" borderId="0" xfId="0" applyFont="1" applyFill="1" applyAlignment="1">
      <alignment horizontal="right" vertical="center"/>
    </xf>
    <xf numFmtId="0" fontId="13" fillId="20" borderId="0" xfId="0" applyFont="1" applyFill="1" applyAlignment="1">
      <alignment horizontal="right" vertical="center"/>
    </xf>
    <xf numFmtId="0" fontId="13" fillId="21" borderId="0" xfId="0" applyFont="1" applyFill="1" applyAlignment="1">
      <alignment horizontal="right" vertical="center"/>
    </xf>
    <xf numFmtId="0" fontId="13" fillId="22" borderId="0" xfId="0" applyFont="1" applyFill="1" applyAlignment="1">
      <alignment horizontal="right" vertical="center"/>
    </xf>
    <xf numFmtId="0" fontId="13" fillId="23" borderId="0" xfId="0" applyFont="1" applyFill="1" applyAlignment="1">
      <alignment horizontal="right" vertical="center"/>
    </xf>
    <xf numFmtId="0" fontId="13" fillId="24" borderId="0" xfId="0" applyFont="1" applyFill="1" applyAlignment="1">
      <alignment horizontal="right" vertical="center"/>
    </xf>
    <xf numFmtId="0" fontId="13" fillId="25" borderId="0" xfId="0" applyFont="1" applyFill="1" applyAlignment="1">
      <alignment horizontal="right" vertical="center"/>
    </xf>
    <xf numFmtId="0" fontId="13" fillId="26" borderId="0" xfId="0" applyFont="1" applyFill="1" applyAlignment="1">
      <alignment horizontal="right" vertical="center"/>
    </xf>
    <xf numFmtId="0" fontId="13" fillId="27" borderId="0" xfId="0" applyFont="1" applyFill="1" applyAlignment="1">
      <alignment horizontal="right" vertical="center"/>
    </xf>
    <xf numFmtId="0" fontId="13" fillId="28" borderId="0" xfId="0" applyFont="1" applyFill="1" applyAlignment="1">
      <alignment horizontal="right" vertical="center"/>
    </xf>
    <xf numFmtId="0" fontId="13" fillId="29" borderId="0" xfId="0" applyFont="1" applyFill="1" applyAlignment="1">
      <alignment horizontal="right" vertical="center"/>
    </xf>
    <xf numFmtId="0" fontId="13" fillId="30" borderId="0" xfId="0" applyFont="1" applyFill="1" applyAlignment="1">
      <alignment horizontal="right" vertical="center"/>
    </xf>
    <xf numFmtId="0" fontId="13" fillId="31" borderId="0" xfId="0" applyFont="1" applyFill="1" applyAlignment="1">
      <alignment horizontal="right" vertical="center"/>
    </xf>
    <xf numFmtId="0" fontId="13" fillId="32" borderId="0" xfId="0" applyFont="1" applyFill="1" applyAlignment="1">
      <alignment horizontal="right" vertical="center"/>
    </xf>
    <xf numFmtId="0" fontId="13" fillId="33" borderId="0" xfId="0" applyFont="1" applyFill="1" applyAlignment="1">
      <alignment horizontal="right" vertical="center"/>
    </xf>
    <xf numFmtId="0" fontId="13" fillId="34" borderId="0" xfId="0" applyFont="1" applyFill="1" applyAlignment="1">
      <alignment horizontal="right" vertical="center"/>
    </xf>
    <xf numFmtId="0" fontId="13" fillId="35" borderId="0" xfId="0" applyFont="1" applyFill="1" applyAlignment="1">
      <alignment horizontal="right" vertical="center"/>
    </xf>
    <xf numFmtId="0" fontId="13" fillId="36" borderId="0" xfId="0" applyFont="1" applyFill="1" applyAlignment="1">
      <alignment horizontal="right" vertical="center"/>
    </xf>
    <xf numFmtId="0" fontId="13" fillId="37" borderId="0" xfId="0" applyFont="1" applyFill="1" applyAlignment="1">
      <alignment horizontal="right" vertical="center"/>
    </xf>
    <xf numFmtId="0" fontId="13" fillId="38" borderId="0" xfId="0" applyFont="1" applyFill="1" applyAlignment="1">
      <alignment horizontal="right" vertical="center"/>
    </xf>
    <xf numFmtId="0" fontId="13" fillId="39" borderId="0" xfId="0" applyFont="1" applyFill="1" applyAlignment="1">
      <alignment horizontal="right" vertical="center"/>
    </xf>
    <xf numFmtId="0" fontId="13" fillId="40" borderId="0" xfId="0" applyFont="1" applyFill="1" applyAlignment="1">
      <alignment horizontal="right" vertical="center"/>
    </xf>
    <xf numFmtId="0" fontId="13" fillId="41" borderId="0" xfId="0" applyFont="1" applyFill="1" applyAlignment="1">
      <alignment horizontal="right" vertical="center"/>
    </xf>
    <xf numFmtId="0" fontId="13" fillId="42" borderId="0" xfId="0" applyFont="1" applyFill="1" applyAlignment="1">
      <alignment horizontal="right" vertical="center"/>
    </xf>
    <xf numFmtId="0" fontId="13" fillId="43" borderId="0" xfId="0" applyFont="1" applyFill="1" applyAlignment="1">
      <alignment horizontal="right" vertical="center"/>
    </xf>
    <xf numFmtId="0" fontId="13" fillId="44" borderId="0" xfId="0" applyFont="1" applyFill="1" applyAlignment="1">
      <alignment horizontal="right" vertical="center"/>
    </xf>
    <xf numFmtId="0" fontId="13" fillId="45" borderId="0" xfId="0" applyFont="1" applyFill="1" applyAlignment="1">
      <alignment horizontal="right" vertical="center"/>
    </xf>
    <xf numFmtId="0" fontId="13" fillId="46" borderId="0" xfId="0" applyFont="1" applyFill="1" applyAlignment="1">
      <alignment horizontal="right" vertical="center"/>
    </xf>
    <xf numFmtId="0" fontId="13" fillId="47" borderId="0" xfId="0" applyFont="1" applyFill="1" applyAlignment="1">
      <alignment horizontal="right" vertical="center"/>
    </xf>
    <xf numFmtId="0" fontId="13" fillId="48" borderId="0" xfId="0" applyFont="1" applyFill="1" applyAlignment="1">
      <alignment horizontal="right" vertical="center"/>
    </xf>
    <xf numFmtId="0" fontId="13" fillId="49" borderId="0" xfId="0" applyFont="1" applyFill="1" applyAlignment="1">
      <alignment horizontal="right" vertical="center"/>
    </xf>
    <xf numFmtId="0" fontId="13" fillId="50" borderId="0" xfId="0" applyFont="1" applyFill="1" applyAlignment="1">
      <alignment horizontal="right" vertical="center"/>
    </xf>
    <xf numFmtId="0" fontId="13" fillId="51" borderId="0" xfId="0" applyFont="1" applyFill="1" applyAlignment="1">
      <alignment horizontal="right" vertical="center"/>
    </xf>
    <xf numFmtId="0" fontId="13" fillId="52" borderId="0" xfId="0" applyFont="1" applyFill="1" applyAlignment="1">
      <alignment horizontal="right" vertical="center"/>
    </xf>
    <xf numFmtId="0" fontId="13" fillId="53" borderId="0" xfId="0" applyFont="1" applyFill="1" applyAlignment="1">
      <alignment horizontal="right" vertical="center"/>
    </xf>
    <xf numFmtId="0" fontId="13" fillId="54" borderId="0" xfId="0" applyFont="1" applyFill="1" applyAlignment="1">
      <alignment horizontal="right" vertical="center"/>
    </xf>
    <xf numFmtId="0" fontId="13" fillId="55" borderId="0" xfId="0" applyFont="1" applyFill="1" applyAlignment="1">
      <alignment horizontal="right" vertical="center"/>
    </xf>
    <xf numFmtId="0" fontId="13" fillId="56" borderId="0" xfId="0" applyFont="1" applyFill="1" applyAlignment="1">
      <alignment horizontal="right" vertical="center"/>
    </xf>
    <xf numFmtId="0" fontId="13" fillId="57" borderId="0" xfId="0" applyFont="1" applyFill="1" applyAlignment="1">
      <alignment horizontal="right" vertical="center"/>
    </xf>
    <xf numFmtId="0" fontId="13" fillId="58" borderId="0" xfId="0" applyFont="1" applyFill="1" applyAlignment="1">
      <alignment horizontal="right" vertical="center"/>
    </xf>
    <xf numFmtId="0" fontId="13" fillId="59" borderId="0" xfId="0" applyFont="1" applyFill="1" applyAlignment="1">
      <alignment horizontal="right" vertical="center"/>
    </xf>
    <xf numFmtId="0" fontId="13" fillId="60" borderId="0" xfId="0" applyFont="1" applyFill="1" applyAlignment="1">
      <alignment horizontal="right" vertical="center"/>
    </xf>
    <xf numFmtId="0" fontId="13" fillId="61" borderId="0" xfId="0" applyFont="1" applyFill="1" applyAlignment="1">
      <alignment horizontal="right" vertical="center"/>
    </xf>
    <xf numFmtId="0" fontId="13" fillId="62" borderId="0" xfId="0" applyFont="1" applyFill="1" applyAlignment="1">
      <alignment horizontal="right" vertical="center"/>
    </xf>
    <xf numFmtId="0" fontId="13" fillId="63" borderId="0" xfId="0" applyFont="1" applyFill="1" applyAlignment="1">
      <alignment horizontal="right" vertical="center"/>
    </xf>
    <xf numFmtId="0" fontId="13" fillId="64" borderId="0" xfId="0" applyFont="1" applyFill="1" applyAlignment="1">
      <alignment horizontal="right" vertical="center"/>
    </xf>
    <xf numFmtId="0" fontId="13" fillId="65" borderId="0" xfId="0" applyFont="1" applyFill="1" applyAlignment="1">
      <alignment horizontal="right" vertical="center"/>
    </xf>
    <xf numFmtId="0" fontId="13" fillId="66" borderId="0" xfId="0" applyFont="1" applyFill="1" applyAlignment="1">
      <alignment horizontal="right" vertical="center"/>
    </xf>
    <xf numFmtId="0" fontId="13" fillId="67" borderId="0" xfId="0" applyFont="1" applyFill="1" applyAlignment="1">
      <alignment horizontal="right" vertical="center"/>
    </xf>
    <xf numFmtId="0" fontId="13" fillId="68" borderId="0" xfId="0" applyFont="1" applyFill="1" applyAlignment="1">
      <alignment horizontal="right" vertical="center"/>
    </xf>
    <xf numFmtId="0" fontId="13" fillId="69" borderId="0" xfId="0" applyFont="1" applyFill="1" applyAlignment="1">
      <alignment horizontal="right" vertical="center"/>
    </xf>
    <xf numFmtId="0" fontId="13" fillId="70" borderId="0" xfId="0" applyFont="1" applyFill="1" applyAlignment="1">
      <alignment horizontal="right" vertical="center"/>
    </xf>
    <xf numFmtId="0" fontId="13" fillId="71" borderId="0" xfId="0" applyFont="1" applyFill="1" applyAlignment="1">
      <alignment horizontal="right" vertical="center"/>
    </xf>
    <xf numFmtId="0" fontId="13" fillId="72" borderId="0" xfId="0" applyFont="1" applyFill="1" applyAlignment="1">
      <alignment horizontal="right" vertical="center"/>
    </xf>
    <xf numFmtId="0" fontId="13" fillId="73" borderId="0" xfId="0" applyFont="1" applyFill="1" applyAlignment="1">
      <alignment horizontal="right" vertical="center"/>
    </xf>
    <xf numFmtId="0" fontId="13" fillId="74" borderId="0" xfId="0" applyFont="1" applyFill="1" applyAlignment="1">
      <alignment horizontal="right" vertical="center"/>
    </xf>
    <xf numFmtId="0" fontId="13" fillId="75" borderId="0" xfId="0" applyFont="1" applyFill="1" applyAlignment="1">
      <alignment horizontal="right" vertical="center"/>
    </xf>
    <xf numFmtId="0" fontId="13" fillId="76" borderId="0" xfId="0" applyFont="1" applyFill="1" applyAlignment="1">
      <alignment horizontal="right" vertical="center"/>
    </xf>
    <xf numFmtId="0" fontId="0" fillId="77" borderId="0" xfId="0" applyFill="1" applyAlignment="1">
      <alignment horizontal="center" vertical="center" wrapText="1"/>
    </xf>
    <xf numFmtId="0" fontId="12" fillId="6" borderId="46" xfId="4" applyAlignment="1">
      <alignment horizontal="center" wrapText="1"/>
    </xf>
  </cellXfs>
  <cellStyles count="5">
    <cellStyle name="Bad" xfId="3" builtinId="27"/>
    <cellStyle name="Good" xfId="2" builtinId="26"/>
    <cellStyle name="Input" xfId="4" builtinId="20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A9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'Matrix - CLS vs SGR HR'!$AA$8:$AA$11</c:f>
              <c:numCache>
                <c:formatCode>General</c:formatCode>
                <c:ptCount val="4"/>
                <c:pt idx="0">
                  <c:v>1</c:v>
                </c:pt>
                <c:pt idx="1">
                  <c:v>34</c:v>
                </c:pt>
                <c:pt idx="2">
                  <c:v>66</c:v>
                </c:pt>
                <c:pt idx="3">
                  <c:v>100</c:v>
                </c:pt>
              </c:numCache>
            </c:numRef>
          </c:xVal>
          <c:yVal>
            <c:numRef>
              <c:f>'Matrix - CLS vs SGR HR'!$Z$8:$Z$11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87-4704-B905-7346B7FC7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518904"/>
        <c:axId val="283521528"/>
      </c:scatterChart>
      <c:valAx>
        <c:axId val="283518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521528"/>
        <c:crosses val="autoZero"/>
        <c:crossBetween val="midCat"/>
      </c:valAx>
      <c:valAx>
        <c:axId val="28352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518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Percentage</a:t>
            </a:r>
            <a:r>
              <a:rPr lang="en-GB" sz="1200" baseline="0"/>
              <a:t> Area - Static Pinchout</a:t>
            </a:r>
            <a:endParaRPr lang="en-GB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7825896762905E-2"/>
          <c:y val="0.20919145523476232"/>
          <c:w val="0.88498840769903764"/>
          <c:h val="0.46527506909318456"/>
        </c:manualLayout>
      </c:layout>
      <c:lineChart>
        <c:grouping val="standard"/>
        <c:varyColors val="0"/>
        <c:ser>
          <c:idx val="0"/>
          <c:order val="0"/>
          <c:tx>
            <c:strRef>
              <c:f>'Base - TS - HR'!$T$124</c:f>
              <c:strCache>
                <c:ptCount val="1"/>
                <c:pt idx="0">
                  <c:v>% Area Static Pinchout - Base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'Base - TS - HR'!$S$125:$S$131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HR'!$T$125:$T$131</c:f>
              <c:numCache>
                <c:formatCode>0%</c:formatCode>
                <c:ptCount val="7"/>
                <c:pt idx="0">
                  <c:v>0.1330535407447957</c:v>
                </c:pt>
                <c:pt idx="1">
                  <c:v>7.5315778205951617E-2</c:v>
                </c:pt>
                <c:pt idx="2">
                  <c:v>0.26329454867229163</c:v>
                </c:pt>
                <c:pt idx="3">
                  <c:v>0.75959902917190525</c:v>
                </c:pt>
                <c:pt idx="4">
                  <c:v>0.1605103668261563</c:v>
                </c:pt>
                <c:pt idx="5">
                  <c:v>0.26464567340331085</c:v>
                </c:pt>
                <c:pt idx="6">
                  <c:v>0.73172404245797829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C-4CC9-AB83-4D82A61D5AC4}"/>
            </c:ext>
          </c:extLst>
        </c:ser>
        <c:ser>
          <c:idx val="1"/>
          <c:order val="1"/>
          <c:tx>
            <c:strRef>
              <c:f>'Base - TS - HR'!$U$124</c:f>
              <c:strCache>
                <c:ptCount val="1"/>
                <c:pt idx="0">
                  <c:v>% Area Static Pinchout - Horziontal Resolution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'Base - TS - HR'!$S$125:$S$131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HR'!$U$125:$U$131</c:f>
              <c:numCache>
                <c:formatCode>0%</c:formatCode>
                <c:ptCount val="7"/>
                <c:pt idx="0">
                  <c:v>2.2742340654594996E-2</c:v>
                </c:pt>
                <c:pt idx="1">
                  <c:v>2.6068052175994252E-2</c:v>
                </c:pt>
                <c:pt idx="2">
                  <c:v>0.11930525067298407</c:v>
                </c:pt>
                <c:pt idx="3">
                  <c:v>0.62766571555804784</c:v>
                </c:pt>
                <c:pt idx="4">
                  <c:v>5.6966386769097266E-2</c:v>
                </c:pt>
                <c:pt idx="5">
                  <c:v>7.6271664407183276E-2</c:v>
                </c:pt>
                <c:pt idx="6">
                  <c:v>0.52543588647312811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C-4CC9-AB83-4D82A61D5AC4}"/>
            </c:ext>
          </c:extLst>
        </c:ser>
        <c:ser>
          <c:idx val="2"/>
          <c:order val="2"/>
          <c:tx>
            <c:strRef>
              <c:f>'Base - TS - HR'!$V$124</c:f>
              <c:strCache>
                <c:ptCount val="1"/>
                <c:pt idx="0">
                  <c:v>% Area Static Pinchout - Time Step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'Base - TS - HR'!$S$125:$S$131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HR'!$V$125:$V$131</c:f>
              <c:numCache>
                <c:formatCode>0%</c:formatCode>
                <c:ptCount val="7"/>
                <c:pt idx="0">
                  <c:v>0.22168059424326833</c:v>
                </c:pt>
                <c:pt idx="1">
                  <c:v>0.17682953988686473</c:v>
                </c:pt>
                <c:pt idx="2">
                  <c:v>0.35383135681153793</c:v>
                </c:pt>
                <c:pt idx="3">
                  <c:v>0.83473418560986434</c:v>
                </c:pt>
                <c:pt idx="4">
                  <c:v>0.38748512966928383</c:v>
                </c:pt>
                <c:pt idx="5">
                  <c:v>0.47758391936608818</c:v>
                </c:pt>
                <c:pt idx="6">
                  <c:v>0.83267297532953788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C-4CC9-AB83-4D82A61D5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624936"/>
        <c:axId val="488623624"/>
      </c:lineChart>
      <c:catAx>
        <c:axId val="488624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3624"/>
        <c:crosses val="autoZero"/>
        <c:auto val="1"/>
        <c:lblAlgn val="ctr"/>
        <c:lblOffset val="100"/>
        <c:noMultiLvlLbl val="0"/>
      </c:catAx>
      <c:valAx>
        <c:axId val="4886236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186132983377079E-2"/>
          <c:y val="0.75481531695955228"/>
          <c:w val="0.95607217847769044"/>
          <c:h val="0.20345134915689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</a:t>
            </a:r>
            <a:r>
              <a:rPr lang="en-GB" baseline="0"/>
              <a:t> Area - Onlap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Onlap Volume % - Base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'Base - TS - HR'!$S$4:$S$10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xVal>
          <c:yVal>
            <c:numRef>
              <c:f>'Base - TS - HR'!$U$4:$U$10</c:f>
              <c:numCache>
                <c:formatCode>0%</c:formatCode>
                <c:ptCount val="7"/>
                <c:pt idx="0">
                  <c:v>0.86185240940954644</c:v>
                </c:pt>
                <c:pt idx="1">
                  <c:v>0.90434596446157134</c:v>
                </c:pt>
                <c:pt idx="2">
                  <c:v>0.62359990995955938</c:v>
                </c:pt>
                <c:pt idx="3">
                  <c:v>0.18196303592198415</c:v>
                </c:pt>
                <c:pt idx="4">
                  <c:v>0.79738437001594897</c:v>
                </c:pt>
                <c:pt idx="5">
                  <c:v>0.55921458039584315</c:v>
                </c:pt>
                <c:pt idx="6">
                  <c:v>0.18062347680232313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06-4BF3-AD82-C945CB62A12A}"/>
            </c:ext>
          </c:extLst>
        </c:ser>
        <c:ser>
          <c:idx val="1"/>
          <c:order val="1"/>
          <c:tx>
            <c:v>Onlap Volume % - HR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'Base - TS - HR'!$U$33:$U$39</c:f>
              <c:numCache>
                <c:formatCode>0%</c:formatCode>
                <c:ptCount val="7"/>
                <c:pt idx="0">
                  <c:v>0.97216663524059188</c:v>
                </c:pt>
                <c:pt idx="1">
                  <c:v>0.97094020503410594</c:v>
                </c:pt>
                <c:pt idx="2">
                  <c:v>0.75987741909442885</c:v>
                </c:pt>
                <c:pt idx="3">
                  <c:v>0.22598010918507033</c:v>
                </c:pt>
                <c:pt idx="4">
                  <c:v>0.90092136494729591</c:v>
                </c:pt>
                <c:pt idx="5">
                  <c:v>0.68847120359790515</c:v>
                </c:pt>
                <c:pt idx="6">
                  <c:v>0.26039476073409473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06-4BF3-AD82-C945CB62A12A}"/>
            </c:ext>
          </c:extLst>
        </c:ser>
        <c:ser>
          <c:idx val="2"/>
          <c:order val="2"/>
          <c:tx>
            <c:v>Onlap Volume % - TS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'Base - TS - HR'!$U$55:$U$61</c:f>
              <c:numCache>
                <c:formatCode>0%</c:formatCode>
                <c:ptCount val="7"/>
                <c:pt idx="0">
                  <c:v>0.77739090064995353</c:v>
                </c:pt>
                <c:pt idx="1">
                  <c:v>0.8138612979377311</c:v>
                </c:pt>
                <c:pt idx="2">
                  <c:v>0.5503408967075869</c:v>
                </c:pt>
                <c:pt idx="3">
                  <c:v>0.13162313982912879</c:v>
                </c:pt>
                <c:pt idx="4">
                  <c:v>0.56440637639781099</c:v>
                </c:pt>
                <c:pt idx="5">
                  <c:v>0.43356459995070507</c:v>
                </c:pt>
                <c:pt idx="6">
                  <c:v>0.12367928399240909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06-4BF3-AD82-C945CB62A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858168"/>
        <c:axId val="591859152"/>
      </c:scatterChart>
      <c:valAx>
        <c:axId val="5918581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91859152"/>
        <c:crosses val="autoZero"/>
        <c:crossBetween val="midCat"/>
      </c:valAx>
      <c:valAx>
        <c:axId val="5918591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858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</a:t>
            </a:r>
            <a:r>
              <a:rPr lang="en-GB" baseline="0"/>
              <a:t> Area - Offlap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Offlap Volume % - Base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'Base - TS - HR'!$V$4:$V$10</c:f>
              <c:numCache>
                <c:formatCode>0%</c:formatCode>
                <c:ptCount val="7"/>
                <c:pt idx="0">
                  <c:v>5.0940498456578925E-3</c:v>
                </c:pt>
                <c:pt idx="1">
                  <c:v>2.0338257332476985E-2</c:v>
                </c:pt>
                <c:pt idx="2">
                  <c:v>0.11310166031467581</c:v>
                </c:pt>
                <c:pt idx="3">
                  <c:v>6.5093889296015173E-2</c:v>
                </c:pt>
                <c:pt idx="4">
                  <c:v>4.2105263157894736E-2</c:v>
                </c:pt>
                <c:pt idx="5">
                  <c:v>0.1761554128152906</c:v>
                </c:pt>
                <c:pt idx="6">
                  <c:v>8.7649261299430486E-2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92-4EA5-B4EF-4619F542C0C9}"/>
            </c:ext>
          </c:extLst>
        </c:ser>
        <c:ser>
          <c:idx val="1"/>
          <c:order val="1"/>
          <c:tx>
            <c:v>Offlap Volume % - HR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'Base - TS - HR'!$V$33:$V$39</c:f>
              <c:numCache>
                <c:formatCode>0%</c:formatCode>
                <c:ptCount val="7"/>
                <c:pt idx="0">
                  <c:v>5.0971065708881004E-3</c:v>
                </c:pt>
                <c:pt idx="1">
                  <c:v>2.9917427898998763E-3</c:v>
                </c:pt>
                <c:pt idx="2">
                  <c:v>0.12081112046026833</c:v>
                </c:pt>
                <c:pt idx="3">
                  <c:v>0.14635087661427323</c:v>
                </c:pt>
                <c:pt idx="4">
                  <c:v>4.2112248283606851E-2</c:v>
                </c:pt>
                <c:pt idx="5">
                  <c:v>0.23525713199491144</c:v>
                </c:pt>
                <c:pt idx="6">
                  <c:v>0.21416935279277702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92-4EA5-B4EF-4619F542C0C9}"/>
            </c:ext>
          </c:extLst>
        </c:ser>
        <c:ser>
          <c:idx val="2"/>
          <c:order val="2"/>
          <c:tx>
            <c:v>Offlap Volume % - TS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'Base - TS - HR'!$V$55:$V$61</c:f>
              <c:numCache>
                <c:formatCode>0%</c:formatCode>
                <c:ptCount val="7"/>
                <c:pt idx="0">
                  <c:v>9.2850510677808728E-4</c:v>
                </c:pt>
                <c:pt idx="1">
                  <c:v>9.309162175404213E-3</c:v>
                </c:pt>
                <c:pt idx="2">
                  <c:v>9.5827746480875206E-2</c:v>
                </c:pt>
                <c:pt idx="3">
                  <c:v>3.3637546886176733E-2</c:v>
                </c:pt>
                <c:pt idx="4">
                  <c:v>4.8132286462050922E-2</c:v>
                </c:pt>
                <c:pt idx="5">
                  <c:v>8.8846236542223192E-2</c:v>
                </c:pt>
                <c:pt idx="6">
                  <c:v>4.3647740678053028E-2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92-4EA5-B4EF-4619F542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858168"/>
        <c:axId val="591859152"/>
      </c:scatterChart>
      <c:valAx>
        <c:axId val="5918581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91859152"/>
        <c:crosses val="autoZero"/>
        <c:crossBetween val="midCat"/>
      </c:valAx>
      <c:valAx>
        <c:axId val="59185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858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</a:t>
            </a:r>
            <a:r>
              <a:rPr lang="en-GB" baseline="0"/>
              <a:t> Areae- Static Pinchout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Aggradational Volume % - Base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'Base - TS - HR'!$W$4:$W$10</c:f>
              <c:numCache>
                <c:formatCode>0%</c:formatCode>
                <c:ptCount val="7"/>
                <c:pt idx="0">
                  <c:v>0.1330535407447957</c:v>
                </c:pt>
                <c:pt idx="1">
                  <c:v>7.5315778205951617E-2</c:v>
                </c:pt>
                <c:pt idx="2">
                  <c:v>0.26329454867229163</c:v>
                </c:pt>
                <c:pt idx="3">
                  <c:v>0.75959902917190525</c:v>
                </c:pt>
                <c:pt idx="4">
                  <c:v>0.1605103668261563</c:v>
                </c:pt>
                <c:pt idx="5">
                  <c:v>0.26464567340331085</c:v>
                </c:pt>
                <c:pt idx="6">
                  <c:v>0.73172404245797829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E0-4B78-9C85-10BAE81103EF}"/>
            </c:ext>
          </c:extLst>
        </c:ser>
        <c:ser>
          <c:idx val="1"/>
          <c:order val="1"/>
          <c:tx>
            <c:v>Aggradational Volume % - HR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'Base - TS - HR'!$W$33:$W$39</c:f>
              <c:numCache>
                <c:formatCode>0%</c:formatCode>
                <c:ptCount val="7"/>
                <c:pt idx="0">
                  <c:v>2.2742340654594996E-2</c:v>
                </c:pt>
                <c:pt idx="1">
                  <c:v>2.6068052175994252E-2</c:v>
                </c:pt>
                <c:pt idx="2">
                  <c:v>0.11930525067298407</c:v>
                </c:pt>
                <c:pt idx="3">
                  <c:v>0.62766571555804784</c:v>
                </c:pt>
                <c:pt idx="4">
                  <c:v>5.6966386769097266E-2</c:v>
                </c:pt>
                <c:pt idx="5">
                  <c:v>7.6271664407183276E-2</c:v>
                </c:pt>
                <c:pt idx="6">
                  <c:v>0.52543588647312811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E0-4B78-9C85-10BAE81103EF}"/>
            </c:ext>
          </c:extLst>
        </c:ser>
        <c:ser>
          <c:idx val="2"/>
          <c:order val="2"/>
          <c:tx>
            <c:v>Aggradational Volume % - TS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'Base - TS - HR'!$W$55:$W$61</c:f>
              <c:numCache>
                <c:formatCode>0%</c:formatCode>
                <c:ptCount val="7"/>
                <c:pt idx="0">
                  <c:v>0.22168059424326833</c:v>
                </c:pt>
                <c:pt idx="1">
                  <c:v>0.17682953988686473</c:v>
                </c:pt>
                <c:pt idx="2">
                  <c:v>0.35383135681153793</c:v>
                </c:pt>
                <c:pt idx="3">
                  <c:v>0.83473418560986434</c:v>
                </c:pt>
                <c:pt idx="4">
                  <c:v>0.38748512966928383</c:v>
                </c:pt>
                <c:pt idx="5">
                  <c:v>0.47758391936608818</c:v>
                </c:pt>
                <c:pt idx="6">
                  <c:v>0.83267297532953788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E0-4B78-9C85-10BAE811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858168"/>
        <c:axId val="591859152"/>
      </c:scatterChart>
      <c:valAx>
        <c:axId val="5918581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91859152"/>
        <c:crosses val="autoZero"/>
        <c:crossBetween val="midCat"/>
      </c:valAx>
      <c:valAx>
        <c:axId val="59185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858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Percentage</a:t>
            </a:r>
            <a:r>
              <a:rPr lang="en-GB" sz="1200" baseline="0"/>
              <a:t> of Total Layers - Onlap</a:t>
            </a:r>
            <a:endParaRPr lang="en-GB" sz="1200"/>
          </a:p>
        </c:rich>
      </c:tx>
      <c:layout>
        <c:manualLayout>
          <c:xMode val="edge"/>
          <c:yMode val="edge"/>
          <c:x val="0.1886388888888888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233814523184596E-2"/>
          <c:y val="0.15173775153105865"/>
          <c:w val="0.87232174103237092"/>
          <c:h val="0.56890237678623501"/>
        </c:manualLayout>
      </c:layout>
      <c:lineChart>
        <c:grouping val="standard"/>
        <c:varyColors val="0"/>
        <c:ser>
          <c:idx val="0"/>
          <c:order val="0"/>
          <c:tx>
            <c:strRef>
              <c:f>'Base - TS - HR'!$T$74</c:f>
              <c:strCache>
                <c:ptCount val="1"/>
                <c:pt idx="0">
                  <c:v>% Onlap Layers - Base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'Base - TS - HR'!$S$75:$S$81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HR'!$T$75:$T$81</c:f>
              <c:numCache>
                <c:formatCode>0%</c:formatCode>
                <c:ptCount val="7"/>
                <c:pt idx="0">
                  <c:v>0.8</c:v>
                </c:pt>
                <c:pt idx="1">
                  <c:v>0.73076923076923073</c:v>
                </c:pt>
                <c:pt idx="2">
                  <c:v>0.58585858585858586</c:v>
                </c:pt>
                <c:pt idx="3">
                  <c:v>0.19191919191919191</c:v>
                </c:pt>
                <c:pt idx="4">
                  <c:v>0.67741935483870963</c:v>
                </c:pt>
                <c:pt idx="5">
                  <c:v>0.56666666666666665</c:v>
                </c:pt>
                <c:pt idx="6">
                  <c:v>0.18181818181818182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4-4FA9-9CF4-F22457F9C94E}"/>
            </c:ext>
          </c:extLst>
        </c:ser>
        <c:ser>
          <c:idx val="1"/>
          <c:order val="1"/>
          <c:tx>
            <c:strRef>
              <c:f>'Base - TS - HR'!$U$74</c:f>
              <c:strCache>
                <c:ptCount val="1"/>
                <c:pt idx="0">
                  <c:v>% Onlap Layers - Horziontal Resolution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'Base - TS - HR'!$S$75:$S$81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HR'!$U$75:$U$81</c:f>
              <c:numCache>
                <c:formatCode>0%</c:formatCode>
                <c:ptCount val="7"/>
                <c:pt idx="0">
                  <c:v>0.82857142857142863</c:v>
                </c:pt>
                <c:pt idx="1">
                  <c:v>0.84615384615384615</c:v>
                </c:pt>
                <c:pt idx="2">
                  <c:v>0.71717171717171713</c:v>
                </c:pt>
                <c:pt idx="3">
                  <c:v>0.22222222222222221</c:v>
                </c:pt>
                <c:pt idx="4">
                  <c:v>0.77419354838709675</c:v>
                </c:pt>
                <c:pt idx="5">
                  <c:v>0.66666666666666663</c:v>
                </c:pt>
                <c:pt idx="6">
                  <c:v>0.25252525252525254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4-4FA9-9CF4-F22457F9C94E}"/>
            </c:ext>
          </c:extLst>
        </c:ser>
        <c:ser>
          <c:idx val="2"/>
          <c:order val="2"/>
          <c:tx>
            <c:strRef>
              <c:f>'Base - TS - HR'!$V$74</c:f>
              <c:strCache>
                <c:ptCount val="1"/>
                <c:pt idx="0">
                  <c:v>% Onlap Layers - Time Step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'Base - TS - HR'!$S$75:$S$81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HR'!$V$75:$V$81</c:f>
              <c:numCache>
                <c:formatCode>0%</c:formatCode>
                <c:ptCount val="7"/>
                <c:pt idx="0">
                  <c:v>0.625</c:v>
                </c:pt>
                <c:pt idx="1">
                  <c:v>0.6470588235294118</c:v>
                </c:pt>
                <c:pt idx="2">
                  <c:v>0.50753768844221103</c:v>
                </c:pt>
                <c:pt idx="3">
                  <c:v>0.14572864321608039</c:v>
                </c:pt>
                <c:pt idx="4">
                  <c:v>0.49397590361445781</c:v>
                </c:pt>
                <c:pt idx="5">
                  <c:v>0.46218487394957986</c:v>
                </c:pt>
                <c:pt idx="6">
                  <c:v>0.1306532663316583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4-4FA9-9CF4-F22457F9C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182512"/>
        <c:axId val="231176280"/>
      </c:lineChart>
      <c:catAx>
        <c:axId val="23118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176280"/>
        <c:crosses val="autoZero"/>
        <c:auto val="1"/>
        <c:lblAlgn val="ctr"/>
        <c:lblOffset val="100"/>
        <c:noMultiLvlLbl val="0"/>
      </c:catAx>
      <c:valAx>
        <c:axId val="2311762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18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4790244969378825E-2"/>
          <c:y val="0.76226851851851851"/>
          <c:w val="0.93597506561679811"/>
          <c:h val="0.22743219597550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Percentage</a:t>
            </a:r>
            <a:r>
              <a:rPr lang="en-GB" sz="1200" baseline="0"/>
              <a:t> of Total Layers - Offlap</a:t>
            </a:r>
            <a:endParaRPr lang="en-GB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7825896762905E-2"/>
          <c:y val="0.20919145523476232"/>
          <c:w val="0.88498840769903764"/>
          <c:h val="0.46527506909318456"/>
        </c:manualLayout>
      </c:layout>
      <c:lineChart>
        <c:grouping val="standard"/>
        <c:varyColors val="0"/>
        <c:ser>
          <c:idx val="0"/>
          <c:order val="0"/>
          <c:tx>
            <c:strRef>
              <c:f>'Base - TS - HR'!$T$84</c:f>
              <c:strCache>
                <c:ptCount val="1"/>
                <c:pt idx="0">
                  <c:v> % Offlap Layers - Base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'Base - TS - HR'!$S$85:$S$91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HR'!$T$85:$T$91</c:f>
              <c:numCache>
                <c:formatCode>0%</c:formatCode>
                <c:ptCount val="7"/>
                <c:pt idx="0">
                  <c:v>0.14285714285714285</c:v>
                </c:pt>
                <c:pt idx="1">
                  <c:v>0.15384615384615385</c:v>
                </c:pt>
                <c:pt idx="2">
                  <c:v>0.13131313131313133</c:v>
                </c:pt>
                <c:pt idx="3">
                  <c:v>6.0606060606060608E-2</c:v>
                </c:pt>
                <c:pt idx="4">
                  <c:v>0.12903225806451613</c:v>
                </c:pt>
                <c:pt idx="5">
                  <c:v>0.18333333333333332</c:v>
                </c:pt>
                <c:pt idx="6">
                  <c:v>9.0909090909090912E-2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B-41F9-806B-599E4B9687C2}"/>
            </c:ext>
          </c:extLst>
        </c:ser>
        <c:ser>
          <c:idx val="1"/>
          <c:order val="1"/>
          <c:tx>
            <c:strRef>
              <c:f>'Base - TS - HR'!$U$84</c:f>
              <c:strCache>
                <c:ptCount val="1"/>
                <c:pt idx="0">
                  <c:v>% Offlap Layers - Horziontal Resolution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'Base - TS - HR'!$S$85:$S$91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HR'!$U$85:$U$91</c:f>
              <c:numCache>
                <c:formatCode>0%</c:formatCode>
                <c:ptCount val="7"/>
                <c:pt idx="0">
                  <c:v>8.5714285714285715E-2</c:v>
                </c:pt>
                <c:pt idx="1">
                  <c:v>7.6923076923076927E-2</c:v>
                </c:pt>
                <c:pt idx="2">
                  <c:v>0.14141414141414141</c:v>
                </c:pt>
                <c:pt idx="3">
                  <c:v>0.15151515151515152</c:v>
                </c:pt>
                <c:pt idx="4">
                  <c:v>0.12903225806451613</c:v>
                </c:pt>
                <c:pt idx="5">
                  <c:v>0.25</c:v>
                </c:pt>
                <c:pt idx="6">
                  <c:v>0.22222222222222221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B-41F9-806B-599E4B9687C2}"/>
            </c:ext>
          </c:extLst>
        </c:ser>
        <c:ser>
          <c:idx val="2"/>
          <c:order val="2"/>
          <c:tx>
            <c:strRef>
              <c:f>'Base - TS - HR'!$V$84</c:f>
              <c:strCache>
                <c:ptCount val="1"/>
                <c:pt idx="0">
                  <c:v>% Offlap Layers - Time Step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'Base - TS - HR'!$S$85:$S$91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HR'!$V$85:$V$91</c:f>
              <c:numCache>
                <c:formatCode>0%</c:formatCode>
                <c:ptCount val="7"/>
                <c:pt idx="0">
                  <c:v>6.25E-2</c:v>
                </c:pt>
                <c:pt idx="1">
                  <c:v>7.8431372549019607E-2</c:v>
                </c:pt>
                <c:pt idx="2">
                  <c:v>0.11055276381909548</c:v>
                </c:pt>
                <c:pt idx="3">
                  <c:v>3.5175879396984924E-2</c:v>
                </c:pt>
                <c:pt idx="4">
                  <c:v>0.15662650602409639</c:v>
                </c:pt>
                <c:pt idx="5">
                  <c:v>9.2436974789915971E-2</c:v>
                </c:pt>
                <c:pt idx="6">
                  <c:v>4.5226130653266333E-2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B-41F9-806B-599E4B96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624936"/>
        <c:axId val="488623624"/>
      </c:lineChart>
      <c:catAx>
        <c:axId val="488624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3624"/>
        <c:crosses val="autoZero"/>
        <c:auto val="1"/>
        <c:lblAlgn val="ctr"/>
        <c:lblOffset val="100"/>
        <c:noMultiLvlLbl val="0"/>
      </c:catAx>
      <c:valAx>
        <c:axId val="4886236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186132983377079E-2"/>
          <c:y val="0.75481531695955228"/>
          <c:w val="0.95607217847769044"/>
          <c:h val="0.20345134915689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Percentage</a:t>
            </a:r>
            <a:r>
              <a:rPr lang="en-GB" sz="1200" baseline="0"/>
              <a:t> of Total Layers - Static Pinchout</a:t>
            </a:r>
            <a:endParaRPr lang="en-GB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7825896762905E-2"/>
          <c:y val="0.20919145523476232"/>
          <c:w val="0.88498840769903764"/>
          <c:h val="0.46527506909318456"/>
        </c:manualLayout>
      </c:layout>
      <c:lineChart>
        <c:grouping val="standard"/>
        <c:varyColors val="0"/>
        <c:ser>
          <c:idx val="0"/>
          <c:order val="0"/>
          <c:tx>
            <c:strRef>
              <c:f>'Base - TS - HR'!$T$94</c:f>
              <c:strCache>
                <c:ptCount val="1"/>
                <c:pt idx="0">
                  <c:v>% Static Pinchout Layers - Base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'Base - TS - HR'!$S$95:$S$101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HR'!$T$95:$T$101</c:f>
              <c:numCache>
                <c:formatCode>0%</c:formatCode>
                <c:ptCount val="7"/>
                <c:pt idx="0">
                  <c:v>5.7142857142857141E-2</c:v>
                </c:pt>
                <c:pt idx="1">
                  <c:v>0.11538461538461539</c:v>
                </c:pt>
                <c:pt idx="2">
                  <c:v>0.28282828282828282</c:v>
                </c:pt>
                <c:pt idx="3">
                  <c:v>0.74747474747474751</c:v>
                </c:pt>
                <c:pt idx="4">
                  <c:v>0.19354838709677419</c:v>
                </c:pt>
                <c:pt idx="5">
                  <c:v>0.25</c:v>
                </c:pt>
                <c:pt idx="6">
                  <c:v>0.72727272727272729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3-497E-8EDC-1A2D5B526004}"/>
            </c:ext>
          </c:extLst>
        </c:ser>
        <c:ser>
          <c:idx val="1"/>
          <c:order val="1"/>
          <c:tx>
            <c:strRef>
              <c:f>'Base - TS - HR'!$U$94</c:f>
              <c:strCache>
                <c:ptCount val="1"/>
                <c:pt idx="0">
                  <c:v>% Static Pinchout Layers - Horziontal Resolution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'Base - TS - HR'!$S$95:$S$101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HR'!$U$95:$U$101</c:f>
              <c:numCache>
                <c:formatCode>0%</c:formatCode>
                <c:ptCount val="7"/>
                <c:pt idx="0">
                  <c:v>8.5714285714285715E-2</c:v>
                </c:pt>
                <c:pt idx="1">
                  <c:v>7.6923076923076927E-2</c:v>
                </c:pt>
                <c:pt idx="2">
                  <c:v>0.14141414141414141</c:v>
                </c:pt>
                <c:pt idx="3">
                  <c:v>0.6262626262626263</c:v>
                </c:pt>
                <c:pt idx="4">
                  <c:v>9.6774193548387094E-2</c:v>
                </c:pt>
                <c:pt idx="5">
                  <c:v>8.3333333333333329E-2</c:v>
                </c:pt>
                <c:pt idx="6">
                  <c:v>0.5252525252525253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3-497E-8EDC-1A2D5B526004}"/>
            </c:ext>
          </c:extLst>
        </c:ser>
        <c:ser>
          <c:idx val="2"/>
          <c:order val="2"/>
          <c:tx>
            <c:strRef>
              <c:f>'Base - TS - HR'!$V$94</c:f>
              <c:strCache>
                <c:ptCount val="1"/>
                <c:pt idx="0">
                  <c:v>Static Pinchout % of Layers - Time Step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'Base - TS - HR'!$S$95:$S$101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HR'!$V$95:$V$101</c:f>
              <c:numCache>
                <c:formatCode>0%</c:formatCode>
                <c:ptCount val="7"/>
                <c:pt idx="0">
                  <c:v>0.3125</c:v>
                </c:pt>
                <c:pt idx="1">
                  <c:v>0.27450980392156865</c:v>
                </c:pt>
                <c:pt idx="2">
                  <c:v>0.38190954773869346</c:v>
                </c:pt>
                <c:pt idx="3">
                  <c:v>0.81909547738693467</c:v>
                </c:pt>
                <c:pt idx="4">
                  <c:v>0.3493975903614458</c:v>
                </c:pt>
                <c:pt idx="5">
                  <c:v>0.44537815126050423</c:v>
                </c:pt>
                <c:pt idx="6">
                  <c:v>0.82412060301507539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63-497E-8EDC-1A2D5B526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624936"/>
        <c:axId val="488623624"/>
      </c:lineChart>
      <c:catAx>
        <c:axId val="488624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3624"/>
        <c:crosses val="autoZero"/>
        <c:auto val="1"/>
        <c:lblAlgn val="ctr"/>
        <c:lblOffset val="100"/>
        <c:noMultiLvlLbl val="0"/>
      </c:catAx>
      <c:valAx>
        <c:axId val="4886236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186132983377079E-2"/>
          <c:y val="0.75481531695955228"/>
          <c:w val="0.95607217847769044"/>
          <c:h val="0.20345134915689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Percentage</a:t>
            </a:r>
            <a:r>
              <a:rPr lang="en-GB" sz="1200" baseline="0"/>
              <a:t> Area -Onlap</a:t>
            </a:r>
            <a:endParaRPr lang="en-GB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7825896762905E-2"/>
          <c:y val="0.20919145523476232"/>
          <c:w val="0.88498840769903764"/>
          <c:h val="0.46527506909318456"/>
        </c:manualLayout>
      </c:layout>
      <c:lineChart>
        <c:grouping val="standard"/>
        <c:varyColors val="0"/>
        <c:ser>
          <c:idx val="0"/>
          <c:order val="0"/>
          <c:tx>
            <c:strRef>
              <c:f>'Base - TS - HR'!$T$104</c:f>
              <c:strCache>
                <c:ptCount val="1"/>
                <c:pt idx="0">
                  <c:v>% Area Onlap  - Base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'Base - TS - HR'!$S$105:$S$111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HR'!$T$105:$T$111</c:f>
              <c:numCache>
                <c:formatCode>0%</c:formatCode>
                <c:ptCount val="7"/>
                <c:pt idx="0">
                  <c:v>0.86185240940954644</c:v>
                </c:pt>
                <c:pt idx="1">
                  <c:v>0.90434596446157134</c:v>
                </c:pt>
                <c:pt idx="2">
                  <c:v>0.62359990995955938</c:v>
                </c:pt>
                <c:pt idx="3">
                  <c:v>0.18196303592198415</c:v>
                </c:pt>
                <c:pt idx="4">
                  <c:v>0.79738437001594897</c:v>
                </c:pt>
                <c:pt idx="5">
                  <c:v>0.55921458039584315</c:v>
                </c:pt>
                <c:pt idx="6">
                  <c:v>0.18062347680232313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D-4ABA-9A10-4D233AE5F042}"/>
            </c:ext>
          </c:extLst>
        </c:ser>
        <c:ser>
          <c:idx val="1"/>
          <c:order val="1"/>
          <c:tx>
            <c:strRef>
              <c:f>'Base - TS - HR'!$U$104</c:f>
              <c:strCache>
                <c:ptCount val="1"/>
                <c:pt idx="0">
                  <c:v>% Area Onlap - Horziontal Resolution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'Base - TS - HR'!$S$105:$S$111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HR'!$U$105:$U$111</c:f>
              <c:numCache>
                <c:formatCode>0%</c:formatCode>
                <c:ptCount val="7"/>
                <c:pt idx="0">
                  <c:v>0.97216663524059188</c:v>
                </c:pt>
                <c:pt idx="1">
                  <c:v>0.97094020503410594</c:v>
                </c:pt>
                <c:pt idx="2">
                  <c:v>0.75987741909442885</c:v>
                </c:pt>
                <c:pt idx="3">
                  <c:v>0.22598010918507033</c:v>
                </c:pt>
                <c:pt idx="4">
                  <c:v>0.90092136494729591</c:v>
                </c:pt>
                <c:pt idx="5">
                  <c:v>0.68847120359790515</c:v>
                </c:pt>
                <c:pt idx="6">
                  <c:v>0.26039476073409473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D-4ABA-9A10-4D233AE5F042}"/>
            </c:ext>
          </c:extLst>
        </c:ser>
        <c:ser>
          <c:idx val="2"/>
          <c:order val="2"/>
          <c:tx>
            <c:strRef>
              <c:f>'Base - TS - HR'!$V$104</c:f>
              <c:strCache>
                <c:ptCount val="1"/>
                <c:pt idx="0">
                  <c:v>% Area Onlap - Time Step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'Base - TS - HR'!$S$105:$S$111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HR'!$V$105:$V$111</c:f>
              <c:numCache>
                <c:formatCode>0%</c:formatCode>
                <c:ptCount val="7"/>
                <c:pt idx="0">
                  <c:v>0.77739090064995353</c:v>
                </c:pt>
                <c:pt idx="1">
                  <c:v>0.8138612979377311</c:v>
                </c:pt>
                <c:pt idx="2">
                  <c:v>0.5503408967075869</c:v>
                </c:pt>
                <c:pt idx="3">
                  <c:v>0.13162313982912879</c:v>
                </c:pt>
                <c:pt idx="4">
                  <c:v>0.56440637639781099</c:v>
                </c:pt>
                <c:pt idx="5">
                  <c:v>0.43356459995070507</c:v>
                </c:pt>
                <c:pt idx="6">
                  <c:v>0.12367928399240909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D-4ABA-9A10-4D233AE5F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624936"/>
        <c:axId val="488623624"/>
      </c:lineChart>
      <c:catAx>
        <c:axId val="488624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3624"/>
        <c:crosses val="autoZero"/>
        <c:auto val="1"/>
        <c:lblAlgn val="ctr"/>
        <c:lblOffset val="100"/>
        <c:noMultiLvlLbl val="0"/>
      </c:catAx>
      <c:valAx>
        <c:axId val="48862362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186132983377079E-2"/>
          <c:y val="0.75481531695955228"/>
          <c:w val="0.95607217847769044"/>
          <c:h val="0.20345134915689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Percentage</a:t>
            </a:r>
            <a:r>
              <a:rPr lang="en-GB" sz="1200" baseline="0"/>
              <a:t> Area - Offlap</a:t>
            </a:r>
            <a:endParaRPr lang="en-GB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7825896762905E-2"/>
          <c:y val="0.20919145523476232"/>
          <c:w val="0.88498840769903764"/>
          <c:h val="0.46527506909318456"/>
        </c:manualLayout>
      </c:layout>
      <c:lineChart>
        <c:grouping val="standard"/>
        <c:varyColors val="0"/>
        <c:ser>
          <c:idx val="0"/>
          <c:order val="0"/>
          <c:tx>
            <c:strRef>
              <c:f>'Base - TS - HR'!$T$114</c:f>
              <c:strCache>
                <c:ptCount val="1"/>
                <c:pt idx="0">
                  <c:v> % Area Offlap - Base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'Base - TS - HR'!$S$115:$S$121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HR'!$T$115:$T$121</c:f>
              <c:numCache>
                <c:formatCode>0%</c:formatCode>
                <c:ptCount val="7"/>
                <c:pt idx="0">
                  <c:v>5.0940498456578925E-3</c:v>
                </c:pt>
                <c:pt idx="1">
                  <c:v>2.0338257332476985E-2</c:v>
                </c:pt>
                <c:pt idx="2">
                  <c:v>0.11310166031467581</c:v>
                </c:pt>
                <c:pt idx="3">
                  <c:v>6.5093889296015173E-2</c:v>
                </c:pt>
                <c:pt idx="4">
                  <c:v>4.2105263157894736E-2</c:v>
                </c:pt>
                <c:pt idx="5">
                  <c:v>0.1761554128152906</c:v>
                </c:pt>
                <c:pt idx="6">
                  <c:v>8.7649261299430486E-2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7-4A2E-9EE9-3DE2159D006A}"/>
            </c:ext>
          </c:extLst>
        </c:ser>
        <c:ser>
          <c:idx val="1"/>
          <c:order val="1"/>
          <c:tx>
            <c:strRef>
              <c:f>'Base - TS - HR'!$U$114</c:f>
              <c:strCache>
                <c:ptCount val="1"/>
                <c:pt idx="0">
                  <c:v>% Area Offlap - Horziontal Resolution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'Base - TS - HR'!$S$115:$S$121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HR'!$U$115:$U$121</c:f>
              <c:numCache>
                <c:formatCode>0%</c:formatCode>
                <c:ptCount val="7"/>
                <c:pt idx="0">
                  <c:v>5.0971065708881004E-3</c:v>
                </c:pt>
                <c:pt idx="1">
                  <c:v>2.9917427898998763E-3</c:v>
                </c:pt>
                <c:pt idx="2">
                  <c:v>0.12081112046026833</c:v>
                </c:pt>
                <c:pt idx="3">
                  <c:v>0.14635087661427323</c:v>
                </c:pt>
                <c:pt idx="4">
                  <c:v>4.2112248283606851E-2</c:v>
                </c:pt>
                <c:pt idx="5">
                  <c:v>0.23525713199491144</c:v>
                </c:pt>
                <c:pt idx="6">
                  <c:v>0.21416935279277702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7-4A2E-9EE9-3DE2159D006A}"/>
            </c:ext>
          </c:extLst>
        </c:ser>
        <c:ser>
          <c:idx val="2"/>
          <c:order val="2"/>
          <c:tx>
            <c:strRef>
              <c:f>'Base - TS - HR'!$V$114</c:f>
              <c:strCache>
                <c:ptCount val="1"/>
                <c:pt idx="0">
                  <c:v>% Area Offlap - Time Step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'Base - TS - HR'!$S$115:$S$121</c:f>
              <c:strCache>
                <c:ptCount val="7"/>
                <c:pt idx="0">
                  <c:v>C2</c:v>
                </c:pt>
                <c:pt idx="1">
                  <c:v>B7</c:v>
                </c:pt>
                <c:pt idx="2">
                  <c:v>B11</c:v>
                </c:pt>
                <c:pt idx="3">
                  <c:v>H11</c:v>
                </c:pt>
                <c:pt idx="4">
                  <c:v>G13</c:v>
                </c:pt>
                <c:pt idx="5">
                  <c:v>K4</c:v>
                </c:pt>
                <c:pt idx="6">
                  <c:v>L1</c:v>
                </c:pt>
              </c:strCache>
            </c:strRef>
          </c:cat>
          <c:val>
            <c:numRef>
              <c:f>'Base - TS - HR'!$V$115:$V$121</c:f>
              <c:numCache>
                <c:formatCode>0%</c:formatCode>
                <c:ptCount val="7"/>
                <c:pt idx="0">
                  <c:v>9.2850510677808728E-4</c:v>
                </c:pt>
                <c:pt idx="1">
                  <c:v>9.309162175404213E-3</c:v>
                </c:pt>
                <c:pt idx="2">
                  <c:v>9.5827746480875206E-2</c:v>
                </c:pt>
                <c:pt idx="3">
                  <c:v>3.3637546886176733E-2</c:v>
                </c:pt>
                <c:pt idx="4">
                  <c:v>4.8132286462050922E-2</c:v>
                </c:pt>
                <c:pt idx="5">
                  <c:v>8.8846236542223192E-2</c:v>
                </c:pt>
                <c:pt idx="6">
                  <c:v>4.3647740678053028E-2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7-4A2E-9EE9-3DE2159D0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624936"/>
        <c:axId val="488623624"/>
      </c:lineChart>
      <c:catAx>
        <c:axId val="488624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3624"/>
        <c:crosses val="autoZero"/>
        <c:auto val="1"/>
        <c:lblAlgn val="ctr"/>
        <c:lblOffset val="100"/>
        <c:noMultiLvlLbl val="0"/>
      </c:catAx>
      <c:valAx>
        <c:axId val="4886236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186132983377079E-2"/>
          <c:y val="0.75481531695955228"/>
          <c:w val="0.95607217847769044"/>
          <c:h val="0.20345134915689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21</xdr:row>
      <xdr:rowOff>180975</xdr:rowOff>
    </xdr:from>
    <xdr:to>
      <xdr:col>21</xdr:col>
      <xdr:colOff>1066800</xdr:colOff>
      <xdr:row>35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73</xdr:row>
      <xdr:rowOff>38099</xdr:rowOff>
    </xdr:from>
    <xdr:to>
      <xdr:col>7</xdr:col>
      <xdr:colOff>676275</xdr:colOff>
      <xdr:row>88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38100</xdr:rowOff>
    </xdr:from>
    <xdr:to>
      <xdr:col>7</xdr:col>
      <xdr:colOff>676275</xdr:colOff>
      <xdr:row>103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133350</xdr:rowOff>
    </xdr:from>
    <xdr:to>
      <xdr:col>7</xdr:col>
      <xdr:colOff>676275</xdr:colOff>
      <xdr:row>116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328612</xdr:colOff>
      <xdr:row>63</xdr:row>
      <xdr:rowOff>152400</xdr:rowOff>
    </xdr:from>
    <xdr:to>
      <xdr:col>17</xdr:col>
      <xdr:colOff>519112</xdr:colOff>
      <xdr:row>78</xdr:row>
      <xdr:rowOff>165375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357187</xdr:colOff>
      <xdr:row>64</xdr:row>
      <xdr:rowOff>133350</xdr:rowOff>
    </xdr:from>
    <xdr:to>
      <xdr:col>17</xdr:col>
      <xdr:colOff>547687</xdr:colOff>
      <xdr:row>79</xdr:row>
      <xdr:rowOff>146325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180975</xdr:colOff>
      <xdr:row>66</xdr:row>
      <xdr:rowOff>66675</xdr:rowOff>
    </xdr:from>
    <xdr:to>
      <xdr:col>17</xdr:col>
      <xdr:colOff>371475</xdr:colOff>
      <xdr:row>81</xdr:row>
      <xdr:rowOff>79650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161925</xdr:colOff>
      <xdr:row>73</xdr:row>
      <xdr:rowOff>28575</xdr:rowOff>
    </xdr:from>
    <xdr:to>
      <xdr:col>12</xdr:col>
      <xdr:colOff>571500</xdr:colOff>
      <xdr:row>88</xdr:row>
      <xdr:rowOff>51075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190500</xdr:colOff>
      <xdr:row>87</xdr:row>
      <xdr:rowOff>152400</xdr:rowOff>
    </xdr:from>
    <xdr:to>
      <xdr:col>12</xdr:col>
      <xdr:colOff>600075</xdr:colOff>
      <xdr:row>102</xdr:row>
      <xdr:rowOff>174900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200025</xdr:colOff>
      <xdr:row>103</xdr:row>
      <xdr:rowOff>0</xdr:rowOff>
    </xdr:from>
    <xdr:to>
      <xdr:col>12</xdr:col>
      <xdr:colOff>609600</xdr:colOff>
      <xdr:row>118</xdr:row>
      <xdr:rowOff>22500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10</xdr:row>
      <xdr:rowOff>95250</xdr:rowOff>
    </xdr:from>
    <xdr:to>
      <xdr:col>8</xdr:col>
      <xdr:colOff>371475</xdr:colOff>
      <xdr:row>13</xdr:row>
      <xdr:rowOff>161925</xdr:rowOff>
    </xdr:to>
    <xdr:cxnSp macro="">
      <xdr:nvCxnSpPr>
        <xdr:cNvPr id="3" name="Straight Arrow Connector 2"/>
        <xdr:cNvCxnSpPr/>
      </xdr:nvCxnSpPr>
      <xdr:spPr>
        <a:xfrm flipV="1">
          <a:off x="2990850" y="2000250"/>
          <a:ext cx="2257425" cy="638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152400</xdr:colOff>
      <xdr:row>13</xdr:row>
      <xdr:rowOff>95250</xdr:rowOff>
    </xdr:from>
    <xdr:ext cx="1442767" cy="264560"/>
    <xdr:sp macro="" textlink="">
      <xdr:nvSpPr>
        <xdr:cNvPr id="4" name="TextBox 3"/>
        <xdr:cNvSpPr txBox="1"/>
      </xdr:nvSpPr>
      <xdr:spPr>
        <a:xfrm>
          <a:off x="1981200" y="2571750"/>
          <a:ext cx="14427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Background Sediment</a:t>
          </a:r>
        </a:p>
      </xdr:txBody>
    </xdr:sp>
    <xdr:clientData/>
  </xdr:oneCellAnchor>
  <xdr:twoCellAnchor>
    <xdr:from>
      <xdr:col>6</xdr:col>
      <xdr:colOff>219075</xdr:colOff>
      <xdr:row>37</xdr:row>
      <xdr:rowOff>133350</xdr:rowOff>
    </xdr:from>
    <xdr:to>
      <xdr:col>9</xdr:col>
      <xdr:colOff>57150</xdr:colOff>
      <xdr:row>39</xdr:row>
      <xdr:rowOff>85725</xdr:rowOff>
    </xdr:to>
    <xdr:cxnSp macro="">
      <xdr:nvCxnSpPr>
        <xdr:cNvPr id="6" name="Straight Arrow Connector 5"/>
        <xdr:cNvCxnSpPr/>
      </xdr:nvCxnSpPr>
      <xdr:spPr>
        <a:xfrm>
          <a:off x="3876675" y="7181850"/>
          <a:ext cx="1666875" cy="3333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438150</xdr:colOff>
      <xdr:row>25</xdr:row>
      <xdr:rowOff>95250</xdr:rowOff>
    </xdr:from>
    <xdr:to>
      <xdr:col>8</xdr:col>
      <xdr:colOff>514350</xdr:colOff>
      <xdr:row>25</xdr:row>
      <xdr:rowOff>104775</xdr:rowOff>
    </xdr:to>
    <xdr:cxnSp macro="">
      <xdr:nvCxnSpPr>
        <xdr:cNvPr id="8" name="Straight Arrow Connector 7"/>
        <xdr:cNvCxnSpPr/>
      </xdr:nvCxnSpPr>
      <xdr:spPr>
        <a:xfrm>
          <a:off x="2876550" y="4857750"/>
          <a:ext cx="2514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238125</xdr:colOff>
      <xdr:row>24</xdr:row>
      <xdr:rowOff>152400</xdr:rowOff>
    </xdr:from>
    <xdr:ext cx="2685607" cy="264560"/>
    <xdr:sp macro="" textlink="">
      <xdr:nvSpPr>
        <xdr:cNvPr id="9" name="TextBox 8"/>
        <xdr:cNvSpPr txBox="1"/>
      </xdr:nvSpPr>
      <xdr:spPr>
        <a:xfrm>
          <a:off x="238125" y="4724400"/>
          <a:ext cx="26856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No GFD</a:t>
          </a:r>
          <a:r>
            <a:rPr lang="en-GB" sz="1100" baseline="0"/>
            <a:t> packages simulated to deposit here</a:t>
          </a:r>
          <a:endParaRPr lang="en-GB" sz="1100"/>
        </a:p>
      </xdr:txBody>
    </xdr:sp>
    <xdr:clientData/>
  </xdr:oneCellAnchor>
  <xdr:oneCellAnchor>
    <xdr:from>
      <xdr:col>1</xdr:col>
      <xdr:colOff>590550</xdr:colOff>
      <xdr:row>36</xdr:row>
      <xdr:rowOff>161925</xdr:rowOff>
    </xdr:from>
    <xdr:ext cx="2488310" cy="264560"/>
    <xdr:sp macro="" textlink="">
      <xdr:nvSpPr>
        <xdr:cNvPr id="10" name="TextBox 9"/>
        <xdr:cNvSpPr txBox="1"/>
      </xdr:nvSpPr>
      <xdr:spPr>
        <a:xfrm>
          <a:off x="1200150" y="7019925"/>
          <a:ext cx="2488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GFD</a:t>
          </a:r>
          <a:r>
            <a:rPr lang="en-GB" sz="1100" baseline="0"/>
            <a:t> packages simulated to deposit here</a:t>
          </a:r>
          <a:endParaRPr lang="en-GB" sz="1100"/>
        </a:p>
      </xdr:txBody>
    </xdr:sp>
    <xdr:clientData/>
  </xdr:oneCellAnchor>
  <xdr:twoCellAnchor>
    <xdr:from>
      <xdr:col>5</xdr:col>
      <xdr:colOff>283134</xdr:colOff>
      <xdr:row>0</xdr:row>
      <xdr:rowOff>123827</xdr:rowOff>
    </xdr:from>
    <xdr:to>
      <xdr:col>8</xdr:col>
      <xdr:colOff>19050</xdr:colOff>
      <xdr:row>0</xdr:row>
      <xdr:rowOff>152400</xdr:rowOff>
    </xdr:to>
    <xdr:cxnSp macro="">
      <xdr:nvCxnSpPr>
        <xdr:cNvPr id="11" name="Straight Arrow Connector 10"/>
        <xdr:cNvCxnSpPr>
          <a:stCxn id="13" idx="0"/>
        </xdr:cNvCxnSpPr>
      </xdr:nvCxnSpPr>
      <xdr:spPr>
        <a:xfrm flipV="1">
          <a:off x="3331134" y="123827"/>
          <a:ext cx="1564716" cy="2857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95250</xdr:colOff>
      <xdr:row>0</xdr:row>
      <xdr:rowOff>152400</xdr:rowOff>
    </xdr:from>
    <xdr:ext cx="2814168" cy="264560"/>
    <xdr:sp macro="" textlink="">
      <xdr:nvSpPr>
        <xdr:cNvPr id="13" name="TextBox 12"/>
        <xdr:cNvSpPr txBox="1"/>
      </xdr:nvSpPr>
      <xdr:spPr>
        <a:xfrm>
          <a:off x="1924050" y="152400"/>
          <a:ext cx="281416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Background Basin Structure at final</a:t>
          </a:r>
          <a:r>
            <a:rPr lang="en-GB" sz="1100" baseline="0"/>
            <a:t> Time-Step</a:t>
          </a:r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68"/>
  <sheetViews>
    <sheetView workbookViewId="0">
      <selection activeCell="D39" sqref="D39:P55"/>
    </sheetView>
  </sheetViews>
  <sheetFormatPr defaultRowHeight="15" x14ac:dyDescent="0.25"/>
  <cols>
    <col min="1" max="1" width="24" customWidth="1"/>
    <col min="2" max="2" width="9.140625" customWidth="1"/>
    <col min="3" max="3" width="13.42578125" customWidth="1"/>
    <col min="5" max="5" width="11.5703125" customWidth="1"/>
    <col min="6" max="6" width="8" customWidth="1"/>
    <col min="8" max="8" width="10.140625" customWidth="1"/>
    <col min="10" max="10" width="9.140625" customWidth="1"/>
    <col min="11" max="11" width="12.140625" customWidth="1"/>
    <col min="14" max="14" width="11.42578125" customWidth="1"/>
    <col min="15" max="15" width="10.85546875" customWidth="1"/>
    <col min="16" max="16" width="8.42578125" customWidth="1"/>
    <col min="17" max="17" width="16.140625" customWidth="1"/>
    <col min="20" max="20" width="16.7109375" customWidth="1"/>
    <col min="22" max="22" width="23.85546875" customWidth="1"/>
    <col min="23" max="23" width="33.7109375" customWidth="1"/>
    <col min="24" max="24" width="1" customWidth="1"/>
    <col min="25" max="25" width="1.7109375" customWidth="1"/>
    <col min="26" max="26" width="42.7109375" customWidth="1"/>
    <col min="27" max="27" width="35.28515625" customWidth="1"/>
    <col min="28" max="28" width="1.42578125" customWidth="1"/>
    <col min="29" max="29" width="40.140625" customWidth="1"/>
    <col min="30" max="30" width="41.140625" customWidth="1"/>
  </cols>
  <sheetData>
    <row r="1" spans="1:30" ht="15.75" customHeight="1" thickBot="1" x14ac:dyDescent="0.3">
      <c r="E1" s="145" t="s">
        <v>89</v>
      </c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S1" s="144" t="s">
        <v>90</v>
      </c>
      <c r="T1" s="144"/>
      <c r="V1" s="62" t="s">
        <v>80</v>
      </c>
      <c r="Z1" s="62" t="s">
        <v>89</v>
      </c>
      <c r="AC1" s="62" t="s">
        <v>88</v>
      </c>
    </row>
    <row r="2" spans="1:30" ht="15" customHeight="1" x14ac:dyDescent="0.25">
      <c r="E2" s="141" t="s">
        <v>37</v>
      </c>
      <c r="F2" s="142"/>
      <c r="G2" s="142"/>
      <c r="H2" s="143"/>
      <c r="I2" s="141" t="s">
        <v>35</v>
      </c>
      <c r="J2" s="142"/>
      <c r="K2" s="142"/>
      <c r="L2" s="143"/>
      <c r="M2" s="141" t="s">
        <v>33</v>
      </c>
      <c r="N2" s="142"/>
      <c r="O2" s="142"/>
      <c r="P2" s="143"/>
      <c r="S2" s="104"/>
      <c r="T2" t="s">
        <v>87</v>
      </c>
      <c r="V2" s="14" t="s">
        <v>75</v>
      </c>
      <c r="W2" s="12"/>
      <c r="Z2" s="14" t="s">
        <v>75</v>
      </c>
      <c r="AA2" s="12"/>
      <c r="AC2" s="61" t="s">
        <v>44</v>
      </c>
      <c r="AD2" s="60" t="s">
        <v>43</v>
      </c>
    </row>
    <row r="3" spans="1:30" ht="15" customHeight="1" x14ac:dyDescent="0.25">
      <c r="E3" s="102" t="s">
        <v>75</v>
      </c>
      <c r="F3" s="101" t="s">
        <v>86</v>
      </c>
      <c r="G3" s="101" t="s">
        <v>85</v>
      </c>
      <c r="H3" s="103" t="s">
        <v>84</v>
      </c>
      <c r="I3" s="102" t="s">
        <v>75</v>
      </c>
      <c r="J3" s="101" t="s">
        <v>86</v>
      </c>
      <c r="K3" s="101" t="s">
        <v>85</v>
      </c>
      <c r="L3" s="103" t="s">
        <v>84</v>
      </c>
      <c r="M3" s="102" t="s">
        <v>75</v>
      </c>
      <c r="N3" s="101" t="s">
        <v>86</v>
      </c>
      <c r="O3" s="100" t="s">
        <v>85</v>
      </c>
      <c r="P3" s="99" t="s">
        <v>84</v>
      </c>
      <c r="Q3" s="118" t="s">
        <v>106</v>
      </c>
      <c r="S3" s="98"/>
      <c r="T3" t="s">
        <v>83</v>
      </c>
      <c r="V3" s="59" t="s">
        <v>41</v>
      </c>
      <c r="W3" s="58" t="s">
        <v>40</v>
      </c>
      <c r="Z3" s="59" t="s">
        <v>66</v>
      </c>
      <c r="AA3" s="58" t="s">
        <v>65</v>
      </c>
      <c r="AC3" s="57">
        <v>150</v>
      </c>
      <c r="AD3" s="56">
        <v>1</v>
      </c>
    </row>
    <row r="4" spans="1:30" ht="15" customHeight="1" thickBot="1" x14ac:dyDescent="0.3">
      <c r="E4" s="97" t="s">
        <v>30</v>
      </c>
      <c r="F4" s="96" t="s">
        <v>29</v>
      </c>
      <c r="G4" s="96" t="s">
        <v>28</v>
      </c>
      <c r="H4" s="95" t="s">
        <v>27</v>
      </c>
      <c r="I4" s="97" t="s">
        <v>26</v>
      </c>
      <c r="J4" s="96" t="s">
        <v>25</v>
      </c>
      <c r="K4" s="96" t="s">
        <v>24</v>
      </c>
      <c r="L4" s="95" t="s">
        <v>23</v>
      </c>
      <c r="M4" s="97" t="s">
        <v>22</v>
      </c>
      <c r="N4" s="96" t="s">
        <v>21</v>
      </c>
      <c r="O4" s="96" t="s">
        <v>20</v>
      </c>
      <c r="P4" s="95" t="s">
        <v>19</v>
      </c>
      <c r="S4" t="s">
        <v>82</v>
      </c>
      <c r="T4" t="s">
        <v>81</v>
      </c>
      <c r="V4" s="42">
        <v>1</v>
      </c>
      <c r="W4" s="41">
        <v>1</v>
      </c>
      <c r="Z4" s="42">
        <v>1</v>
      </c>
      <c r="AA4" s="41">
        <v>1</v>
      </c>
      <c r="AC4" s="57">
        <v>150</v>
      </c>
      <c r="AD4" s="56">
        <v>80</v>
      </c>
    </row>
    <row r="5" spans="1:30" ht="15" customHeight="1" thickBot="1" x14ac:dyDescent="0.3">
      <c r="A5" s="147" t="s">
        <v>80</v>
      </c>
      <c r="B5" s="148" t="s">
        <v>33</v>
      </c>
      <c r="C5" s="32" t="s">
        <v>75</v>
      </c>
      <c r="D5" s="93">
        <v>1</v>
      </c>
      <c r="E5" s="130">
        <f t="shared" ref="E5:H7" si="0">SUM(E41/E24)</f>
        <v>0</v>
      </c>
      <c r="F5" s="124">
        <f t="shared" si="0"/>
        <v>0.10101010101010101</v>
      </c>
      <c r="G5" s="132">
        <f t="shared" si="0"/>
        <v>4.0404040404040407E-2</v>
      </c>
      <c r="H5" s="105">
        <f t="shared" si="0"/>
        <v>0.1111111111111111</v>
      </c>
      <c r="I5" s="130">
        <v>0</v>
      </c>
      <c r="J5" s="124">
        <f t="shared" ref="J5:L7" si="1">SUM(J41/J24)</f>
        <v>0.15151515151515152</v>
      </c>
      <c r="K5" s="132">
        <f t="shared" si="1"/>
        <v>0.15151515151515152</v>
      </c>
      <c r="L5" s="105">
        <f t="shared" si="1"/>
        <v>9.0909090909090912E-2</v>
      </c>
      <c r="M5" s="130">
        <v>0</v>
      </c>
      <c r="N5" s="124">
        <f t="shared" ref="N5:P7" si="2">SUM(N41/N24)</f>
        <v>0.15151515151515152</v>
      </c>
      <c r="O5" s="132">
        <f t="shared" si="2"/>
        <v>0.20202020202020202</v>
      </c>
      <c r="P5" s="105">
        <f t="shared" si="2"/>
        <v>9.0909090909090912E-2</v>
      </c>
      <c r="Q5" s="115">
        <f>AVERAGE(F5,E6,E7,F6,F7,G5,G6,G7,H5,H6,H7,I6,I7,J5,J6,J7,K5,K6,K7,K8,L5,L6,L7,M6,M7,N5,N6,N7,O5,O6,O7,O8,P5,P6,P7)</f>
        <v>0.1455585870711921</v>
      </c>
      <c r="V5" s="42">
        <v>1</v>
      </c>
      <c r="W5" s="41">
        <v>100</v>
      </c>
      <c r="Z5" s="42">
        <v>1</v>
      </c>
      <c r="AA5" s="41">
        <v>100</v>
      </c>
      <c r="AC5" s="57">
        <v>50</v>
      </c>
      <c r="AD5" s="56">
        <v>200</v>
      </c>
    </row>
    <row r="6" spans="1:30" ht="15" customHeight="1" thickBot="1" x14ac:dyDescent="0.3">
      <c r="A6" s="147"/>
      <c r="B6" s="149"/>
      <c r="C6" s="28" t="s">
        <v>74</v>
      </c>
      <c r="D6" s="85">
        <v>2</v>
      </c>
      <c r="E6" s="133">
        <f t="shared" si="0"/>
        <v>0.14285714285714285</v>
      </c>
      <c r="F6" s="127">
        <f t="shared" si="0"/>
        <v>0.14285714285714285</v>
      </c>
      <c r="G6" s="122">
        <f t="shared" si="0"/>
        <v>8.5714285714285715E-2</v>
      </c>
      <c r="H6" s="106">
        <f t="shared" si="0"/>
        <v>0.14285714285714285</v>
      </c>
      <c r="I6" s="133">
        <f>SUM(I42/I25)</f>
        <v>0.17142857142857143</v>
      </c>
      <c r="J6" s="127">
        <f t="shared" si="1"/>
        <v>0.14285714285714285</v>
      </c>
      <c r="K6" s="122">
        <f t="shared" si="1"/>
        <v>0.11428571428571428</v>
      </c>
      <c r="L6" s="106">
        <f t="shared" si="1"/>
        <v>0.14285714285714285</v>
      </c>
      <c r="M6" s="133">
        <f>SUM(M42/M25)</f>
        <v>0.17142857142857143</v>
      </c>
      <c r="N6" s="127">
        <f t="shared" si="2"/>
        <v>0.17142857142857143</v>
      </c>
      <c r="O6" s="122">
        <f t="shared" si="2"/>
        <v>0.11428571428571428</v>
      </c>
      <c r="P6" s="106">
        <f t="shared" si="2"/>
        <v>0.2</v>
      </c>
      <c r="V6" s="8" t="s">
        <v>79</v>
      </c>
      <c r="W6" s="6"/>
      <c r="Z6" s="8" t="s">
        <v>78</v>
      </c>
      <c r="AA6" s="6"/>
      <c r="AC6" s="57">
        <v>150</v>
      </c>
      <c r="AD6" s="56">
        <v>320</v>
      </c>
    </row>
    <row r="7" spans="1:30" ht="15" customHeight="1" thickBot="1" x14ac:dyDescent="0.3">
      <c r="A7" s="147"/>
      <c r="B7" s="149"/>
      <c r="C7" s="28" t="s">
        <v>73</v>
      </c>
      <c r="D7" s="85">
        <v>3</v>
      </c>
      <c r="E7" s="124">
        <f t="shared" si="0"/>
        <v>0.15686274509803921</v>
      </c>
      <c r="F7" s="131">
        <f t="shared" si="0"/>
        <v>0.13725490196078433</v>
      </c>
      <c r="G7" s="124">
        <f t="shared" si="0"/>
        <v>0.11764705882352941</v>
      </c>
      <c r="H7" s="121">
        <f t="shared" si="0"/>
        <v>0.17647058823529413</v>
      </c>
      <c r="I7" s="124">
        <f>SUM(I43/I26)</f>
        <v>0.17647058823529413</v>
      </c>
      <c r="J7" s="131">
        <f t="shared" si="1"/>
        <v>0.15686274509803921</v>
      </c>
      <c r="K7" s="124">
        <f t="shared" si="1"/>
        <v>0.15686274509803921</v>
      </c>
      <c r="L7" s="121">
        <f t="shared" si="1"/>
        <v>0.17647058823529413</v>
      </c>
      <c r="M7" s="124">
        <f>SUM(M43/M26)</f>
        <v>0.17647058823529413</v>
      </c>
      <c r="N7" s="131">
        <f t="shared" si="2"/>
        <v>0.15686274509803921</v>
      </c>
      <c r="O7" s="124">
        <f t="shared" si="2"/>
        <v>0.17647058823529413</v>
      </c>
      <c r="P7" s="121">
        <f t="shared" si="2"/>
        <v>0.19607843137254902</v>
      </c>
      <c r="V7" s="74" t="s">
        <v>41</v>
      </c>
      <c r="W7" s="73" t="s">
        <v>40</v>
      </c>
      <c r="Z7" s="76" t="s">
        <v>66</v>
      </c>
      <c r="AA7" s="75" t="s">
        <v>65</v>
      </c>
      <c r="AC7" s="55">
        <v>150</v>
      </c>
      <c r="AD7" s="54">
        <v>400</v>
      </c>
    </row>
    <row r="8" spans="1:30" ht="15" customHeight="1" x14ac:dyDescent="0.25">
      <c r="A8" s="147"/>
      <c r="B8" s="149"/>
      <c r="C8" s="28" t="s">
        <v>71</v>
      </c>
      <c r="D8" s="85">
        <v>4</v>
      </c>
      <c r="E8" s="135">
        <v>0</v>
      </c>
      <c r="F8" s="107">
        <v>0</v>
      </c>
      <c r="G8" s="123">
        <v>0</v>
      </c>
      <c r="H8" s="109">
        <v>0</v>
      </c>
      <c r="I8" s="135">
        <v>0</v>
      </c>
      <c r="J8" s="108">
        <v>0</v>
      </c>
      <c r="K8" s="127">
        <f>SUM(K44/K27)</f>
        <v>0.11666666666666667</v>
      </c>
      <c r="L8" s="109">
        <v>0</v>
      </c>
      <c r="M8" s="135">
        <v>0</v>
      </c>
      <c r="N8" s="108">
        <v>0</v>
      </c>
      <c r="O8" s="127">
        <f>SUM(O44/O27)</f>
        <v>0.18333333333333332</v>
      </c>
      <c r="P8" s="109">
        <v>0</v>
      </c>
      <c r="V8" s="65">
        <v>1</v>
      </c>
      <c r="W8" s="64">
        <v>1</v>
      </c>
      <c r="Z8" s="71">
        <v>1</v>
      </c>
      <c r="AA8" s="70">
        <v>1</v>
      </c>
    </row>
    <row r="9" spans="1:30" ht="15" customHeight="1" thickBot="1" x14ac:dyDescent="0.3">
      <c r="A9" s="147"/>
      <c r="B9" s="150"/>
      <c r="C9" s="24" t="s">
        <v>64</v>
      </c>
      <c r="D9" s="80">
        <v>5</v>
      </c>
      <c r="E9" s="110">
        <v>0</v>
      </c>
      <c r="F9" s="111">
        <v>0</v>
      </c>
      <c r="G9" s="112">
        <v>0</v>
      </c>
      <c r="H9" s="113">
        <v>0</v>
      </c>
      <c r="I9" s="110">
        <v>0</v>
      </c>
      <c r="J9" s="112">
        <v>0</v>
      </c>
      <c r="K9" s="112">
        <v>0</v>
      </c>
      <c r="L9" s="113">
        <v>0</v>
      </c>
      <c r="M9" s="110">
        <v>0</v>
      </c>
      <c r="N9" s="112">
        <v>0</v>
      </c>
      <c r="O9" s="112">
        <v>0</v>
      </c>
      <c r="P9" s="113">
        <v>0</v>
      </c>
      <c r="R9" s="115">
        <f>AVERAGE(F5,E6,F6,E7,F7,G6,G5,G7,H7,H5,H6,I6,I7,J7,J6,J5,K5,K6,K7,K8,L7,L6,L5,N5,N6,M6,M7,N7,O7,O8,O6,O5,P5,P6,P7,P10,N10,O10,N11,O11,P11,P12,O12,O13,N12,M12,M11,L10,L11,L12,K12,K13,K11,K10,J10,J11,J12,I12,I11,H10,H11,G11,G10,F10,F11,E11,E12,F12,G12,H12,F15,G15,H15,E17,F17,G17,H17,I17,I16,J16,J15,J17,K15,K17,K18,L17,L15,M16,M17,N17,N16,N15,O15,P15,P16,P17,O17,O18)</f>
        <v>0.12160701308019317</v>
      </c>
      <c r="V9" s="65">
        <v>1</v>
      </c>
      <c r="W9" s="64">
        <v>33</v>
      </c>
      <c r="Z9" s="71">
        <v>0</v>
      </c>
      <c r="AA9" s="70">
        <v>34</v>
      </c>
      <c r="AC9" s="62" t="s">
        <v>77</v>
      </c>
    </row>
    <row r="10" spans="1:30" ht="15" customHeight="1" thickBot="1" x14ac:dyDescent="0.3">
      <c r="A10" s="147"/>
      <c r="B10" s="148" t="s">
        <v>35</v>
      </c>
      <c r="C10" s="32" t="s">
        <v>75</v>
      </c>
      <c r="D10" s="93">
        <v>6</v>
      </c>
      <c r="E10" s="130">
        <v>0</v>
      </c>
      <c r="F10" s="124">
        <f t="shared" ref="F10:H12" si="3">SUM(F46/F29)</f>
        <v>0.13131313131313133</v>
      </c>
      <c r="G10" s="132">
        <f t="shared" si="3"/>
        <v>7.0707070707070704E-2</v>
      </c>
      <c r="H10" s="105">
        <f t="shared" si="3"/>
        <v>7.0707070707070704E-2</v>
      </c>
      <c r="I10" s="130">
        <v>0</v>
      </c>
      <c r="J10" s="124">
        <f t="shared" ref="J10:L12" si="4">SUM(J46/J29)</f>
        <v>0.13131313131313133</v>
      </c>
      <c r="K10" s="132">
        <f t="shared" si="4"/>
        <v>0.14141414141414141</v>
      </c>
      <c r="L10" s="105">
        <f t="shared" si="4"/>
        <v>8.0808080808080815E-2</v>
      </c>
      <c r="M10" s="130">
        <v>0</v>
      </c>
      <c r="N10" s="124">
        <f t="shared" ref="N10:P12" si="5">SUM(N46/N29)</f>
        <v>0.15151515151515152</v>
      </c>
      <c r="O10" s="132">
        <f t="shared" si="5"/>
        <v>0.17171717171717171</v>
      </c>
      <c r="P10" s="105">
        <f t="shared" si="5"/>
        <v>7.0707070707070704E-2</v>
      </c>
      <c r="Q10" s="115">
        <f>AVERAGE(E11,E12,F10,F11,F12,G10,G11,G12,H10,H11,H12,I11,I12,J10,J11,J12,K10,K11,K12,K13,L10,L11,L12,M11,M12,N10,N11,N12,O10,O11,O12,O13,P10,P11,P12)</f>
        <v>0.11952567065349019</v>
      </c>
      <c r="R10" s="115">
        <f>MEDIAN(F5,E6,F6,E7,F7,G6,G5,G7,H7,H5,H6,I6,I7,J7,J6,J5,K5,K6,K7,K8,L7,L6,L5,N5,N6,M6,M7,N7,O7,O8,O6,O5,P5,P6,P7,P10,N10,O10,N11,O11,P11,P12,O12,O13,N12,M12,M11,L10,L11,L12,K12,K13,K11,K10,J10,J11,J12,I12,I11,H10,H11,G11,G10,F10,F11,E11,E12,F12,G12,H12,F15,G15,H15,E17,F17,G17,H17,I17,I16,J16,J15,J17,K15,K17,K18,L17,L15,M16,M17,N17,N16,N15,O15,P15,P16,P17,O17,O18)</f>
        <v>0.12701612903225806</v>
      </c>
      <c r="V10" s="65">
        <v>0</v>
      </c>
      <c r="W10" s="64">
        <v>34</v>
      </c>
      <c r="Z10" s="71">
        <v>1</v>
      </c>
      <c r="AA10" s="70">
        <v>66</v>
      </c>
      <c r="AC10" s="44" t="s">
        <v>53</v>
      </c>
      <c r="AD10" s="66">
        <v>10000</v>
      </c>
    </row>
    <row r="11" spans="1:30" ht="15" customHeight="1" thickBot="1" x14ac:dyDescent="0.3">
      <c r="A11" s="147"/>
      <c r="B11" s="149"/>
      <c r="C11" s="28" t="s">
        <v>74</v>
      </c>
      <c r="D11" s="85">
        <v>7</v>
      </c>
      <c r="E11" s="133">
        <f>SUM(E47/E30)</f>
        <v>0.11538461538461539</v>
      </c>
      <c r="F11" s="127">
        <f t="shared" si="3"/>
        <v>0.15384615384615385</v>
      </c>
      <c r="G11" s="122">
        <f t="shared" si="3"/>
        <v>3.8461538461538464E-2</v>
      </c>
      <c r="H11" s="106">
        <f t="shared" si="3"/>
        <v>7.6923076923076927E-2</v>
      </c>
      <c r="I11" s="133">
        <f>SUM(I47/I30)</f>
        <v>0.11538461538461539</v>
      </c>
      <c r="J11" s="127">
        <f t="shared" si="4"/>
        <v>0.15384615384615385</v>
      </c>
      <c r="K11" s="122">
        <f t="shared" si="4"/>
        <v>7.6923076923076927E-2</v>
      </c>
      <c r="L11" s="106">
        <f t="shared" si="4"/>
        <v>0.11538461538461539</v>
      </c>
      <c r="M11" s="133">
        <f>SUM(M47/M30)</f>
        <v>0.15384615384615385</v>
      </c>
      <c r="N11" s="127">
        <f t="shared" si="5"/>
        <v>0.15384615384615385</v>
      </c>
      <c r="O11" s="122">
        <f t="shared" si="5"/>
        <v>7.6923076923076927E-2</v>
      </c>
      <c r="P11" s="106">
        <f t="shared" si="5"/>
        <v>0.11538461538461539</v>
      </c>
      <c r="R11" s="116">
        <f>MODE(F5,E6,F6,E7,F7,G6,G5,G7,H7,H5,H6,I6,I7,J7,J6,J5,K5,K6,K7,K8,L7,L6,L5,N5,N6,M6,M7,N7,O7,O8,O6,O5,P5,P6,P7,P10,N10,O10,N11,O11,P11,P12,O12,O13,N12,M12,M11,L10,L11,L12,K12,K13,K11,K10,J10,J11,J12,I12,I11,H10,H11,G11,G10,F10,F11,E11,E12,F12,G12,H12,F15,G15,H15,E17,F17,G17,H17,I17,I16,J16,J15,J17,K15,K17,K18,L17,L15,M16,M17,N17,N16,N15,O15,P15,P16,P17,O17,O18)</f>
        <v>0.14285714285714285</v>
      </c>
      <c r="V11" s="65">
        <v>0</v>
      </c>
      <c r="W11" s="64">
        <v>50</v>
      </c>
      <c r="Z11" s="71">
        <v>0</v>
      </c>
      <c r="AA11" s="70">
        <v>100</v>
      </c>
      <c r="AC11" s="59" t="s">
        <v>52</v>
      </c>
      <c r="AD11" s="41">
        <v>25</v>
      </c>
    </row>
    <row r="12" spans="1:30" ht="15" customHeight="1" thickBot="1" x14ac:dyDescent="0.3">
      <c r="A12" s="147"/>
      <c r="B12" s="149"/>
      <c r="C12" s="28" t="s">
        <v>73</v>
      </c>
      <c r="D12" s="85">
        <v>8</v>
      </c>
      <c r="E12" s="124">
        <f>SUM(E48/E31)</f>
        <v>0.11904761904761904</v>
      </c>
      <c r="F12" s="131">
        <f t="shared" si="3"/>
        <v>7.1428571428571425E-2</v>
      </c>
      <c r="G12" s="124">
        <f t="shared" si="3"/>
        <v>0.11904761904761904</v>
      </c>
      <c r="H12" s="121">
        <f t="shared" si="3"/>
        <v>0.14285714285714285</v>
      </c>
      <c r="I12" s="124">
        <f>SUM(I48/I31)</f>
        <v>0.11904761904761904</v>
      </c>
      <c r="J12" s="131">
        <f t="shared" si="4"/>
        <v>0.11904761904761904</v>
      </c>
      <c r="K12" s="124">
        <f t="shared" si="4"/>
        <v>0.14285714285714285</v>
      </c>
      <c r="L12" s="121">
        <f t="shared" si="4"/>
        <v>0.16666666666666666</v>
      </c>
      <c r="M12" s="124">
        <f>SUM(M48/M31)</f>
        <v>0.11904761904761904</v>
      </c>
      <c r="N12" s="131">
        <f t="shared" si="5"/>
        <v>0.14285714285714285</v>
      </c>
      <c r="O12" s="124">
        <f t="shared" si="5"/>
        <v>0.14285714285714285</v>
      </c>
      <c r="P12" s="121">
        <f t="shared" si="5"/>
        <v>0.16666666666666666</v>
      </c>
      <c r="V12" s="65">
        <v>1</v>
      </c>
      <c r="W12" s="64">
        <v>51</v>
      </c>
      <c r="Z12" s="8" t="s">
        <v>76</v>
      </c>
      <c r="AA12" s="6"/>
      <c r="AC12" s="59" t="s">
        <v>50</v>
      </c>
      <c r="AD12" s="41">
        <v>1000000</v>
      </c>
    </row>
    <row r="13" spans="1:30" ht="15" customHeight="1" x14ac:dyDescent="0.25">
      <c r="A13" s="147"/>
      <c r="B13" s="149"/>
      <c r="C13" s="28" t="s">
        <v>71</v>
      </c>
      <c r="D13" s="85">
        <v>9</v>
      </c>
      <c r="E13" s="135">
        <v>0</v>
      </c>
      <c r="F13" s="108">
        <v>0</v>
      </c>
      <c r="G13" s="123">
        <v>0</v>
      </c>
      <c r="H13" s="109">
        <v>0</v>
      </c>
      <c r="I13" s="135">
        <v>0</v>
      </c>
      <c r="J13" s="108">
        <v>0</v>
      </c>
      <c r="K13" s="127">
        <f>SUM(K49/K32)</f>
        <v>0.10526315789473684</v>
      </c>
      <c r="L13" s="109">
        <v>0</v>
      </c>
      <c r="M13" s="135">
        <v>0</v>
      </c>
      <c r="N13" s="108">
        <v>0</v>
      </c>
      <c r="O13" s="127">
        <f>SUM(O49/O32)</f>
        <v>0.14035087719298245</v>
      </c>
      <c r="P13" s="109">
        <v>0</v>
      </c>
      <c r="V13" s="65">
        <v>1</v>
      </c>
      <c r="W13" s="64">
        <v>84</v>
      </c>
      <c r="Z13" s="76" t="s">
        <v>66</v>
      </c>
      <c r="AA13" s="75" t="s">
        <v>65</v>
      </c>
      <c r="AC13" s="59" t="s">
        <v>49</v>
      </c>
      <c r="AD13" s="41">
        <v>10000</v>
      </c>
    </row>
    <row r="14" spans="1:30" ht="15" customHeight="1" thickBot="1" x14ac:dyDescent="0.3">
      <c r="A14" s="147"/>
      <c r="B14" s="150"/>
      <c r="C14" s="24" t="s">
        <v>64</v>
      </c>
      <c r="D14" s="80">
        <v>10</v>
      </c>
      <c r="E14" s="110">
        <v>0</v>
      </c>
      <c r="F14" s="112">
        <v>0</v>
      </c>
      <c r="G14" s="112">
        <v>0</v>
      </c>
      <c r="H14" s="113">
        <v>0</v>
      </c>
      <c r="I14" s="110">
        <v>0</v>
      </c>
      <c r="J14" s="112">
        <v>0</v>
      </c>
      <c r="K14" s="112">
        <v>0</v>
      </c>
      <c r="L14" s="113">
        <v>0</v>
      </c>
      <c r="M14" s="110">
        <v>0</v>
      </c>
      <c r="N14" s="112">
        <v>0</v>
      </c>
      <c r="O14" s="112">
        <v>0</v>
      </c>
      <c r="P14" s="113">
        <v>0</v>
      </c>
      <c r="V14" s="65">
        <v>0</v>
      </c>
      <c r="W14" s="64">
        <v>85</v>
      </c>
      <c r="Z14" s="71">
        <v>0</v>
      </c>
      <c r="AA14" s="70">
        <v>1</v>
      </c>
      <c r="AC14" s="59" t="s">
        <v>48</v>
      </c>
      <c r="AD14" s="41">
        <v>100</v>
      </c>
    </row>
    <row r="15" spans="1:30" ht="15.75" customHeight="1" thickBot="1" x14ac:dyDescent="0.3">
      <c r="A15" s="147"/>
      <c r="B15" s="148" t="s">
        <v>37</v>
      </c>
      <c r="C15" s="32" t="s">
        <v>75</v>
      </c>
      <c r="D15" s="93">
        <v>11</v>
      </c>
      <c r="E15" s="130">
        <v>0</v>
      </c>
      <c r="F15" s="124">
        <f>SUM(F51/F34)</f>
        <v>0.13131313131313133</v>
      </c>
      <c r="G15" s="132">
        <f>SUM(G51/G34)</f>
        <v>7.0707070707070704E-2</v>
      </c>
      <c r="H15" s="105">
        <f>SUM(H51/H34)</f>
        <v>5.0505050505050504E-2</v>
      </c>
      <c r="I15" s="130">
        <v>0</v>
      </c>
      <c r="J15" s="124">
        <f>SUM(J51/J34)</f>
        <v>0.12121212121212122</v>
      </c>
      <c r="K15" s="132">
        <f>SUM(K51/K34)</f>
        <v>0.13131313131313133</v>
      </c>
      <c r="L15" s="105">
        <f>SUM(L51/L34)</f>
        <v>6.0606060606060608E-2</v>
      </c>
      <c r="M15" s="130">
        <v>0</v>
      </c>
      <c r="N15" s="124">
        <f t="shared" ref="N15:P17" si="6">SUM(N51/N34)</f>
        <v>0.13131313131313133</v>
      </c>
      <c r="O15" s="132">
        <f t="shared" si="6"/>
        <v>0.15151515151515152</v>
      </c>
      <c r="P15" s="105">
        <f t="shared" si="6"/>
        <v>6.0606060606060608E-2</v>
      </c>
      <c r="Q15" s="115">
        <f>AVERAGE(E17,F15,F17,G15,G17,H15,H17,I16,I17,J15,J16,J17,K15,L15,K17,L17,K18,M16,M17,N15,N16,N17,O15,P15,P16,P17,O17,O18)</f>
        <v>9.4269223624823123E-2</v>
      </c>
      <c r="V15" s="65">
        <v>0</v>
      </c>
      <c r="W15" s="64">
        <v>100</v>
      </c>
      <c r="Z15" s="71">
        <v>1</v>
      </c>
      <c r="AA15" s="70">
        <v>34</v>
      </c>
      <c r="AC15" s="63" t="s">
        <v>47</v>
      </c>
      <c r="AD15" s="39">
        <v>400</v>
      </c>
    </row>
    <row r="16" spans="1:30" ht="15.75" customHeight="1" thickBot="1" x14ac:dyDescent="0.3">
      <c r="A16" s="147"/>
      <c r="B16" s="149"/>
      <c r="C16" s="28" t="s">
        <v>74</v>
      </c>
      <c r="D16" s="85">
        <v>12</v>
      </c>
      <c r="E16" s="134">
        <v>0</v>
      </c>
      <c r="F16" s="136">
        <v>0</v>
      </c>
      <c r="G16" s="125">
        <f>SUM(G52/G35)</f>
        <v>0</v>
      </c>
      <c r="H16" s="109">
        <v>0</v>
      </c>
      <c r="I16" s="133">
        <f>SUM(I52/I35)</f>
        <v>6.25E-2</v>
      </c>
      <c r="J16" s="127">
        <f>SUM(J52/J35)</f>
        <v>6.25E-2</v>
      </c>
      <c r="K16" s="126">
        <v>0</v>
      </c>
      <c r="L16" s="109">
        <v>0</v>
      </c>
      <c r="M16" s="133">
        <f>SUM(M52/M35)</f>
        <v>6.25E-2</v>
      </c>
      <c r="N16" s="127">
        <f t="shared" si="6"/>
        <v>0.125</v>
      </c>
      <c r="O16" s="125">
        <f t="shared" si="6"/>
        <v>0</v>
      </c>
      <c r="P16" s="106">
        <f t="shared" si="6"/>
        <v>6.25E-2</v>
      </c>
      <c r="R16" t="s">
        <v>116</v>
      </c>
      <c r="V16" s="65"/>
      <c r="W16" s="64"/>
      <c r="Z16" s="71">
        <v>0</v>
      </c>
      <c r="AA16" s="70">
        <v>66</v>
      </c>
    </row>
    <row r="17" spans="1:30" ht="16.5" thickBot="1" x14ac:dyDescent="0.3">
      <c r="A17" s="147"/>
      <c r="B17" s="149"/>
      <c r="C17" s="28" t="s">
        <v>73</v>
      </c>
      <c r="D17" s="85">
        <v>13</v>
      </c>
      <c r="E17" s="124">
        <f>SUM(E53/E36)</f>
        <v>9.6774193548387094E-2</v>
      </c>
      <c r="F17" s="131">
        <f>SUM(F53/F36)</f>
        <v>6.4516129032258063E-2</v>
      </c>
      <c r="G17" s="124">
        <f>SUM(G53/G36)</f>
        <v>9.6774193548387094E-2</v>
      </c>
      <c r="H17" s="121">
        <f>SUM(H53/H36)</f>
        <v>6.4516129032258063E-2</v>
      </c>
      <c r="I17" s="124">
        <f>SUM(I53/I36)</f>
        <v>9.6774193548387094E-2</v>
      </c>
      <c r="J17" s="131">
        <f>SUM(J53/J36)</f>
        <v>6.4516129032258063E-2</v>
      </c>
      <c r="K17" s="124">
        <f>SUM(K53/K36)</f>
        <v>0.12903225806451613</v>
      </c>
      <c r="L17" s="121">
        <f>SUM(L53/L36)</f>
        <v>0.12903225806451613</v>
      </c>
      <c r="M17" s="124">
        <f>SUM(M53/M36)</f>
        <v>9.6774193548387094E-2</v>
      </c>
      <c r="N17" s="131">
        <f t="shared" si="6"/>
        <v>6.4516129032258063E-2</v>
      </c>
      <c r="O17" s="124">
        <f t="shared" si="6"/>
        <v>0.12903225806451613</v>
      </c>
      <c r="P17" s="121">
        <f t="shared" si="6"/>
        <v>9.6774193548387094E-2</v>
      </c>
      <c r="R17" t="s">
        <v>107</v>
      </c>
      <c r="S17" t="s">
        <v>108</v>
      </c>
      <c r="T17" t="s">
        <v>109</v>
      </c>
      <c r="V17" s="65"/>
      <c r="W17" s="64"/>
      <c r="Z17" s="71">
        <v>1</v>
      </c>
      <c r="AA17" s="70">
        <v>100</v>
      </c>
      <c r="AC17" s="62" t="s">
        <v>72</v>
      </c>
    </row>
    <row r="18" spans="1:30" ht="15.75" customHeight="1" x14ac:dyDescent="0.25">
      <c r="A18" s="147"/>
      <c r="B18" s="149"/>
      <c r="C18" s="28" t="s">
        <v>71</v>
      </c>
      <c r="D18" s="85">
        <v>14</v>
      </c>
      <c r="E18" s="135">
        <v>0</v>
      </c>
      <c r="F18" s="108">
        <v>0</v>
      </c>
      <c r="G18" s="123">
        <v>0</v>
      </c>
      <c r="H18" s="109">
        <v>0</v>
      </c>
      <c r="I18" s="135">
        <v>0</v>
      </c>
      <c r="J18" s="108">
        <v>0</v>
      </c>
      <c r="K18" s="127">
        <f>SUM(K54/K37)</f>
        <v>9.4339622641509441E-2</v>
      </c>
      <c r="L18" s="109">
        <v>0</v>
      </c>
      <c r="M18" s="135">
        <v>0</v>
      </c>
      <c r="N18" s="108">
        <v>0</v>
      </c>
      <c r="O18" s="127">
        <f>SUM(O54/O37)</f>
        <v>0.13207547169811321</v>
      </c>
      <c r="P18" s="109">
        <v>0</v>
      </c>
      <c r="R18" s="115">
        <f>AVERAGE(E17,F17,F15,G15,G17,H15,H17)</f>
        <v>8.2157985383791834E-2</v>
      </c>
      <c r="S18" s="115">
        <f>AVERAGE(E12,E11,F10,F11,F12,G12,G11,G10,H10,H11,H12)</f>
        <v>0.10088396452032815</v>
      </c>
      <c r="T18" s="115">
        <f>AVERAGE(E6,E7,F5,F6,F7,G6,G7,G5,H5,H6,H7)</f>
        <v>0.12318602372078308</v>
      </c>
      <c r="V18" s="65"/>
      <c r="W18" s="64"/>
      <c r="Z18" s="8" t="s">
        <v>70</v>
      </c>
      <c r="AA18" s="6"/>
      <c r="AC18" s="44" t="s">
        <v>69</v>
      </c>
      <c r="AD18" s="43" t="s">
        <v>68</v>
      </c>
    </row>
    <row r="19" spans="1:30" ht="15.75" customHeight="1" thickBot="1" x14ac:dyDescent="0.3">
      <c r="A19" s="147"/>
      <c r="B19" s="150"/>
      <c r="C19" s="24" t="s">
        <v>64</v>
      </c>
      <c r="D19" s="80">
        <v>15</v>
      </c>
      <c r="E19" s="110">
        <v>0</v>
      </c>
      <c r="F19" s="112">
        <v>0</v>
      </c>
      <c r="G19" s="112">
        <v>0</v>
      </c>
      <c r="H19" s="113">
        <v>0</v>
      </c>
      <c r="I19" s="110">
        <v>0</v>
      </c>
      <c r="J19" s="112">
        <v>0</v>
      </c>
      <c r="K19" s="112">
        <v>0</v>
      </c>
      <c r="L19" s="113">
        <v>0</v>
      </c>
      <c r="M19" s="110">
        <v>0</v>
      </c>
      <c r="N19" s="112">
        <v>0</v>
      </c>
      <c r="O19" s="112">
        <v>0</v>
      </c>
      <c r="P19" s="113">
        <v>0</v>
      </c>
      <c r="R19" t="s">
        <v>110</v>
      </c>
      <c r="S19" s="119" t="s">
        <v>111</v>
      </c>
      <c r="T19" t="s">
        <v>112</v>
      </c>
      <c r="V19" s="65"/>
      <c r="W19" s="64"/>
      <c r="Z19" s="76" t="s">
        <v>66</v>
      </c>
      <c r="AA19" s="75" t="s">
        <v>65</v>
      </c>
      <c r="AC19" s="42">
        <v>0.25</v>
      </c>
      <c r="AD19" s="41">
        <v>1</v>
      </c>
    </row>
    <row r="20" spans="1:30" x14ac:dyDescent="0.25">
      <c r="C20" s="117" t="s">
        <v>106</v>
      </c>
      <c r="E20" s="115">
        <f>AVERAGE(E6,E7,F5,F6,F7,G5,G6,G7,H5,H6,H7,F10,G10,H10,F11,G11,H11,E11,E12,F12,G12,H12,F15,G15,H15,E17,F17,G17,H17)</f>
        <v>0.10482330235650918</v>
      </c>
      <c r="I20" s="115">
        <f>AVERAGE(I6,I7,J5,J6,J7,K5,K6,K7,K8,L5,L6,L7,J10,K10,L10,I11,J11,K11,L11,I12,J12,K12,L12,K13,J15,K15,L15,I16,J16,I17,J17,K17,L17,K18)</f>
        <v>0.12260244393445288</v>
      </c>
      <c r="M20" s="115">
        <f>AVERAGE(M6,M7,N5,N6,N7,O5,O6,O7,O8,P5,P6,P7,M11,M12,N10,N11,N12,O10,O11,O12,O13,P10,P11,P12,N15,O15,P15,P16,N16,M16,M17,N17,O17,P17,O18)</f>
        <v>0.13454652627853608</v>
      </c>
      <c r="R20" s="115">
        <f>AVERAGE(I16,I17,J16,J17,J15,K15,L15,K17,K18,L17)</f>
        <v>9.5182577448249983E-2</v>
      </c>
      <c r="S20" s="120">
        <f>AVERAGE(I11,I12,J12,J11,J10,K10,K11,K12,K13,L12,L11,L10)</f>
        <v>0.12232966838229996</v>
      </c>
      <c r="T20" s="115">
        <f>AVERAGE(M11,M12,N10,N11,N12,O10,O11,O12,O13,P10,P11,P12)</f>
        <v>0.13380990354674566</v>
      </c>
      <c r="V20" s="8" t="s">
        <v>64</v>
      </c>
      <c r="W20" s="6"/>
      <c r="Z20" s="71">
        <v>0.5</v>
      </c>
      <c r="AA20" s="70">
        <v>1</v>
      </c>
      <c r="AC20" s="42">
        <v>0.25</v>
      </c>
      <c r="AD20" s="41">
        <v>400</v>
      </c>
    </row>
    <row r="21" spans="1:30" ht="15.75" thickBot="1" x14ac:dyDescent="0.3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t="s">
        <v>113</v>
      </c>
      <c r="S21" t="s">
        <v>114</v>
      </c>
      <c r="T21" t="s">
        <v>115</v>
      </c>
      <c r="V21" s="74" t="s">
        <v>41</v>
      </c>
      <c r="W21" s="73" t="s">
        <v>40</v>
      </c>
      <c r="Z21" s="68">
        <v>1</v>
      </c>
      <c r="AA21" s="67">
        <v>100</v>
      </c>
      <c r="AC21" s="8"/>
      <c r="AD21" s="6"/>
    </row>
    <row r="22" spans="1:30" ht="16.5" thickBot="1" x14ac:dyDescent="0.3">
      <c r="C22" s="72"/>
      <c r="E22" s="152" t="s">
        <v>63</v>
      </c>
      <c r="F22" s="152"/>
      <c r="G22" s="152"/>
      <c r="H22" s="72"/>
      <c r="I22" s="72"/>
      <c r="J22" s="72"/>
      <c r="K22" s="72"/>
      <c r="L22" s="72"/>
      <c r="M22" s="72"/>
      <c r="N22" s="72"/>
      <c r="O22" s="72"/>
      <c r="P22" s="72"/>
      <c r="Q22" s="7"/>
      <c r="R22" s="115">
        <f>AVERAGE(M16,M17,N15,N16,N17,O15,P15,P16,P17,O17,O18)</f>
        <v>0.10114605357509138</v>
      </c>
      <c r="S22" s="115">
        <f>AVERAGE(M11,M12,N10,N11,N12,O10,O11,O12,O13,P10,P11,P12)</f>
        <v>0.13380990354674566</v>
      </c>
      <c r="T22" s="115">
        <f>AVERAGE(M6,M7,N5,N6,N7,O5,O6,O7,O8,P5,P6,P7)</f>
        <v>0.16590024898848429</v>
      </c>
      <c r="V22" s="65">
        <v>0</v>
      </c>
      <c r="W22" s="64">
        <v>1</v>
      </c>
      <c r="Z22" s="62" t="s">
        <v>62</v>
      </c>
      <c r="AC22" s="59" t="s">
        <v>61</v>
      </c>
      <c r="AD22" s="58" t="s">
        <v>60</v>
      </c>
    </row>
    <row r="23" spans="1:30" ht="15.75" thickBot="1" x14ac:dyDescent="0.3">
      <c r="D23" s="38"/>
      <c r="E23" s="37" t="s">
        <v>30</v>
      </c>
      <c r="F23" s="36" t="s">
        <v>29</v>
      </c>
      <c r="G23" s="36" t="s">
        <v>28</v>
      </c>
      <c r="H23" s="35" t="s">
        <v>27</v>
      </c>
      <c r="I23" s="37" t="s">
        <v>26</v>
      </c>
      <c r="J23" s="36" t="s">
        <v>25</v>
      </c>
      <c r="K23" s="36" t="s">
        <v>24</v>
      </c>
      <c r="L23" s="35" t="s">
        <v>23</v>
      </c>
      <c r="M23" s="37" t="s">
        <v>22</v>
      </c>
      <c r="N23" s="36" t="s">
        <v>21</v>
      </c>
      <c r="O23" s="36" t="s">
        <v>20</v>
      </c>
      <c r="P23" s="35" t="s">
        <v>19</v>
      </c>
      <c r="V23" s="65">
        <v>0</v>
      </c>
      <c r="W23" s="64">
        <v>15</v>
      </c>
      <c r="Z23" s="44" t="s">
        <v>37</v>
      </c>
      <c r="AA23" s="43" t="s">
        <v>34</v>
      </c>
      <c r="AC23" s="42">
        <v>1</v>
      </c>
      <c r="AD23" s="41">
        <v>1</v>
      </c>
    </row>
    <row r="24" spans="1:30" ht="15.75" thickBot="1" x14ac:dyDescent="0.3">
      <c r="A24" s="69" t="s">
        <v>59</v>
      </c>
      <c r="D24" s="34">
        <v>1</v>
      </c>
      <c r="E24" s="33">
        <v>99</v>
      </c>
      <c r="F24" s="32">
        <v>99</v>
      </c>
      <c r="G24" s="32">
        <v>99</v>
      </c>
      <c r="H24" s="31">
        <v>99</v>
      </c>
      <c r="I24" s="33">
        <v>99</v>
      </c>
      <c r="J24" s="32">
        <v>99</v>
      </c>
      <c r="K24" s="32">
        <v>99</v>
      </c>
      <c r="L24" s="31">
        <v>99</v>
      </c>
      <c r="M24" s="33">
        <v>99</v>
      </c>
      <c r="N24" s="32">
        <v>99</v>
      </c>
      <c r="O24" s="32">
        <v>99</v>
      </c>
      <c r="P24" s="31">
        <v>99</v>
      </c>
      <c r="V24" s="65">
        <v>1</v>
      </c>
      <c r="W24" s="64">
        <v>16</v>
      </c>
      <c r="Z24" s="42">
        <v>0.75</v>
      </c>
      <c r="AA24" s="41">
        <v>1</v>
      </c>
      <c r="AC24" s="40">
        <v>1</v>
      </c>
      <c r="AD24" s="39">
        <v>100</v>
      </c>
    </row>
    <row r="25" spans="1:30" x14ac:dyDescent="0.25">
      <c r="A25" t="s">
        <v>37</v>
      </c>
      <c r="B25">
        <v>0.55000000000000004</v>
      </c>
      <c r="D25" s="30">
        <v>2</v>
      </c>
      <c r="E25" s="29">
        <v>35</v>
      </c>
      <c r="F25" s="28">
        <v>35</v>
      </c>
      <c r="G25" s="28">
        <v>35</v>
      </c>
      <c r="H25" s="27">
        <v>35</v>
      </c>
      <c r="I25" s="29">
        <v>35</v>
      </c>
      <c r="J25" s="28">
        <v>35</v>
      </c>
      <c r="K25" s="28">
        <v>35</v>
      </c>
      <c r="L25" s="27">
        <v>35</v>
      </c>
      <c r="M25" s="29">
        <v>35</v>
      </c>
      <c r="N25" s="28">
        <v>35</v>
      </c>
      <c r="O25" s="28">
        <v>35</v>
      </c>
      <c r="P25" s="27">
        <v>35</v>
      </c>
      <c r="R25" s="115"/>
      <c r="S25" s="115"/>
      <c r="T25" s="115"/>
      <c r="V25" s="65">
        <v>1</v>
      </c>
      <c r="W25" s="64">
        <v>49</v>
      </c>
      <c r="Z25" s="42">
        <v>0.75</v>
      </c>
      <c r="AA25" s="41">
        <v>80</v>
      </c>
    </row>
    <row r="26" spans="1:30" ht="16.5" thickBot="1" x14ac:dyDescent="0.3">
      <c r="A26" t="s">
        <v>35</v>
      </c>
      <c r="B26">
        <v>0.65</v>
      </c>
      <c r="D26" s="30">
        <v>3</v>
      </c>
      <c r="E26" s="29">
        <v>51</v>
      </c>
      <c r="F26" s="28">
        <v>51</v>
      </c>
      <c r="G26" s="28">
        <v>51</v>
      </c>
      <c r="H26" s="27">
        <v>51</v>
      </c>
      <c r="I26" s="29">
        <v>51</v>
      </c>
      <c r="J26" s="28">
        <v>51</v>
      </c>
      <c r="K26" s="28">
        <v>51</v>
      </c>
      <c r="L26" s="27">
        <v>51</v>
      </c>
      <c r="M26" s="29">
        <v>51</v>
      </c>
      <c r="N26" s="28">
        <v>51</v>
      </c>
      <c r="O26" s="28">
        <v>51</v>
      </c>
      <c r="P26" s="27">
        <v>51</v>
      </c>
      <c r="V26" s="65">
        <v>0</v>
      </c>
      <c r="W26" s="64">
        <v>50</v>
      </c>
      <c r="Z26" s="42">
        <v>0</v>
      </c>
      <c r="AA26" s="41">
        <v>200</v>
      </c>
      <c r="AC26" s="62" t="s">
        <v>58</v>
      </c>
    </row>
    <row r="27" spans="1:30" x14ac:dyDescent="0.25">
      <c r="A27" t="s">
        <v>33</v>
      </c>
      <c r="B27">
        <v>0.8</v>
      </c>
      <c r="D27" s="30">
        <v>4</v>
      </c>
      <c r="E27" s="29">
        <v>60</v>
      </c>
      <c r="F27" s="28">
        <v>60</v>
      </c>
      <c r="G27" s="28">
        <v>60</v>
      </c>
      <c r="H27" s="27">
        <v>60</v>
      </c>
      <c r="I27" s="29">
        <v>60</v>
      </c>
      <c r="J27" s="28">
        <v>60</v>
      </c>
      <c r="K27" s="28">
        <v>60</v>
      </c>
      <c r="L27" s="27">
        <v>60</v>
      </c>
      <c r="M27" s="29">
        <v>60</v>
      </c>
      <c r="N27" s="28">
        <v>60</v>
      </c>
      <c r="O27" s="28">
        <v>60</v>
      </c>
      <c r="P27" s="27">
        <v>60</v>
      </c>
      <c r="V27" s="65">
        <v>0</v>
      </c>
      <c r="W27" s="64">
        <v>66</v>
      </c>
      <c r="Z27" s="42">
        <v>0.75</v>
      </c>
      <c r="AA27" s="41">
        <v>320</v>
      </c>
      <c r="AC27" s="44" t="s">
        <v>57</v>
      </c>
      <c r="AD27" s="43" t="s">
        <v>56</v>
      </c>
    </row>
    <row r="28" spans="1:30" ht="15.75" thickBot="1" x14ac:dyDescent="0.3">
      <c r="D28" s="26">
        <v>5</v>
      </c>
      <c r="E28" s="25">
        <v>54</v>
      </c>
      <c r="F28" s="24">
        <v>54</v>
      </c>
      <c r="G28" s="24">
        <v>54</v>
      </c>
      <c r="H28" s="23">
        <v>54</v>
      </c>
      <c r="I28" s="25">
        <v>54</v>
      </c>
      <c r="J28" s="24">
        <v>54</v>
      </c>
      <c r="K28" s="24">
        <v>54</v>
      </c>
      <c r="L28" s="23">
        <v>54</v>
      </c>
      <c r="M28" s="25">
        <v>54</v>
      </c>
      <c r="N28" s="24">
        <v>54</v>
      </c>
      <c r="O28" s="24">
        <v>54</v>
      </c>
      <c r="P28" s="23">
        <v>54</v>
      </c>
      <c r="V28" s="65">
        <v>1</v>
      </c>
      <c r="W28" s="64">
        <v>67</v>
      </c>
      <c r="Z28" s="40">
        <v>0.75</v>
      </c>
      <c r="AA28" s="39">
        <v>400</v>
      </c>
      <c r="AC28" s="71">
        <v>50</v>
      </c>
      <c r="AD28" s="70">
        <v>1</v>
      </c>
    </row>
    <row r="29" spans="1:30" ht="15.75" thickBot="1" x14ac:dyDescent="0.3">
      <c r="A29" s="69" t="s">
        <v>55</v>
      </c>
      <c r="D29" s="34">
        <v>6</v>
      </c>
      <c r="E29" s="33">
        <v>99</v>
      </c>
      <c r="F29" s="32">
        <v>99</v>
      </c>
      <c r="G29" s="32">
        <v>99</v>
      </c>
      <c r="H29" s="31">
        <v>99</v>
      </c>
      <c r="I29" s="33">
        <v>99</v>
      </c>
      <c r="J29" s="32">
        <v>99</v>
      </c>
      <c r="K29" s="32">
        <v>99</v>
      </c>
      <c r="L29" s="31">
        <v>99</v>
      </c>
      <c r="M29" s="33">
        <v>99</v>
      </c>
      <c r="N29" s="32">
        <v>99</v>
      </c>
      <c r="O29" s="32">
        <v>99</v>
      </c>
      <c r="P29" s="31">
        <v>99</v>
      </c>
      <c r="V29" s="65">
        <v>1</v>
      </c>
      <c r="W29" s="64">
        <v>100</v>
      </c>
      <c r="AC29" s="68">
        <v>50</v>
      </c>
      <c r="AD29" s="67">
        <v>400</v>
      </c>
    </row>
    <row r="30" spans="1:30" x14ac:dyDescent="0.25">
      <c r="A30" t="s">
        <v>37</v>
      </c>
      <c r="B30">
        <v>0.75</v>
      </c>
      <c r="D30" s="30">
        <v>7</v>
      </c>
      <c r="E30" s="29">
        <v>26</v>
      </c>
      <c r="F30" s="28">
        <v>26</v>
      </c>
      <c r="G30" s="28">
        <v>26</v>
      </c>
      <c r="H30" s="27">
        <v>26</v>
      </c>
      <c r="I30" s="29">
        <v>26</v>
      </c>
      <c r="J30" s="28">
        <v>26</v>
      </c>
      <c r="K30" s="28">
        <v>26</v>
      </c>
      <c r="L30" s="27">
        <v>26</v>
      </c>
      <c r="M30" s="29">
        <v>26</v>
      </c>
      <c r="N30" s="28">
        <v>26</v>
      </c>
      <c r="O30" s="28">
        <v>26</v>
      </c>
      <c r="P30" s="27">
        <v>26</v>
      </c>
      <c r="V30" s="65"/>
      <c r="W30" s="64"/>
      <c r="Z30" s="44" t="s">
        <v>35</v>
      </c>
      <c r="AA30" s="43" t="s">
        <v>34</v>
      </c>
    </row>
    <row r="31" spans="1:30" ht="16.5" thickBot="1" x14ac:dyDescent="0.3">
      <c r="A31" t="s">
        <v>35</v>
      </c>
      <c r="B31">
        <v>1.5</v>
      </c>
      <c r="D31" s="30">
        <v>8</v>
      </c>
      <c r="E31" s="29">
        <v>42</v>
      </c>
      <c r="F31" s="28">
        <v>42</v>
      </c>
      <c r="G31" s="28">
        <v>42</v>
      </c>
      <c r="H31" s="27">
        <v>42</v>
      </c>
      <c r="I31" s="29">
        <v>42</v>
      </c>
      <c r="J31" s="28">
        <v>42</v>
      </c>
      <c r="K31" s="28">
        <v>42</v>
      </c>
      <c r="L31" s="27">
        <v>42</v>
      </c>
      <c r="M31" s="29">
        <v>42</v>
      </c>
      <c r="N31" s="28">
        <v>42</v>
      </c>
      <c r="O31" s="28">
        <v>42</v>
      </c>
      <c r="P31" s="27">
        <v>42</v>
      </c>
      <c r="V31" s="65"/>
      <c r="W31" s="64"/>
      <c r="Z31" s="42">
        <v>1.5</v>
      </c>
      <c r="AA31" s="41">
        <v>1</v>
      </c>
      <c r="AC31" s="62" t="s">
        <v>54</v>
      </c>
    </row>
    <row r="32" spans="1:30" x14ac:dyDescent="0.25">
      <c r="A32" t="s">
        <v>33</v>
      </c>
      <c r="B32">
        <v>2.25</v>
      </c>
      <c r="D32" s="30">
        <v>9</v>
      </c>
      <c r="E32" s="29">
        <v>57</v>
      </c>
      <c r="F32" s="28">
        <v>57</v>
      </c>
      <c r="G32" s="28">
        <v>57</v>
      </c>
      <c r="H32" s="27">
        <v>57</v>
      </c>
      <c r="I32" s="29">
        <v>57</v>
      </c>
      <c r="J32" s="28">
        <v>57</v>
      </c>
      <c r="K32" s="28">
        <v>57</v>
      </c>
      <c r="L32" s="27">
        <v>57</v>
      </c>
      <c r="M32" s="29">
        <v>57</v>
      </c>
      <c r="N32" s="28">
        <v>57</v>
      </c>
      <c r="O32" s="28">
        <v>57</v>
      </c>
      <c r="P32" s="27">
        <v>57</v>
      </c>
      <c r="V32" s="65"/>
      <c r="W32" s="64"/>
      <c r="Z32" s="42">
        <v>1.5</v>
      </c>
      <c r="AA32" s="41">
        <v>80</v>
      </c>
      <c r="AC32" s="44" t="s">
        <v>53</v>
      </c>
      <c r="AD32" s="66">
        <v>10000</v>
      </c>
    </row>
    <row r="33" spans="4:30" ht="15.75" thickBot="1" x14ac:dyDescent="0.3">
      <c r="D33" s="26">
        <v>10</v>
      </c>
      <c r="E33" s="25">
        <v>48</v>
      </c>
      <c r="F33" s="24">
        <v>48</v>
      </c>
      <c r="G33" s="24">
        <v>48</v>
      </c>
      <c r="H33" s="23">
        <v>48</v>
      </c>
      <c r="I33" s="25">
        <v>48</v>
      </c>
      <c r="J33" s="24">
        <v>48</v>
      </c>
      <c r="K33" s="24">
        <v>48</v>
      </c>
      <c r="L33" s="23">
        <v>48</v>
      </c>
      <c r="M33" s="25">
        <v>48</v>
      </c>
      <c r="N33" s="24">
        <v>48</v>
      </c>
      <c r="O33" s="24">
        <v>48</v>
      </c>
      <c r="P33" s="23">
        <v>48</v>
      </c>
      <c r="V33" s="65"/>
      <c r="W33" s="64"/>
      <c r="Z33" s="42">
        <v>0</v>
      </c>
      <c r="AA33" s="41">
        <v>200</v>
      </c>
      <c r="AC33" s="59" t="s">
        <v>52</v>
      </c>
      <c r="AD33" s="41">
        <v>10</v>
      </c>
    </row>
    <row r="34" spans="4:30" x14ac:dyDescent="0.25">
      <c r="D34" s="34">
        <v>11</v>
      </c>
      <c r="E34" s="33">
        <v>99</v>
      </c>
      <c r="F34" s="32">
        <v>99</v>
      </c>
      <c r="G34" s="32">
        <v>99</v>
      </c>
      <c r="H34" s="31">
        <v>99</v>
      </c>
      <c r="I34" s="33">
        <v>99</v>
      </c>
      <c r="J34" s="32">
        <v>99</v>
      </c>
      <c r="K34" s="32">
        <v>99</v>
      </c>
      <c r="L34" s="31">
        <v>99</v>
      </c>
      <c r="M34" s="33">
        <v>99</v>
      </c>
      <c r="N34" s="32">
        <v>99</v>
      </c>
      <c r="O34" s="32">
        <v>99</v>
      </c>
      <c r="P34" s="31">
        <v>99</v>
      </c>
      <c r="V34" s="8" t="s">
        <v>51</v>
      </c>
      <c r="W34" s="6"/>
      <c r="Z34" s="42">
        <v>1.5</v>
      </c>
      <c r="AA34" s="41">
        <v>320</v>
      </c>
      <c r="AC34" s="59" t="s">
        <v>50</v>
      </c>
      <c r="AD34" s="41">
        <v>1000000</v>
      </c>
    </row>
    <row r="35" spans="4:30" ht="15.75" thickBot="1" x14ac:dyDescent="0.3">
      <c r="D35" s="30">
        <v>12</v>
      </c>
      <c r="E35" s="29">
        <v>16</v>
      </c>
      <c r="F35" s="28">
        <v>16</v>
      </c>
      <c r="G35" s="28">
        <v>16</v>
      </c>
      <c r="H35" s="27">
        <v>16</v>
      </c>
      <c r="I35" s="29">
        <v>16</v>
      </c>
      <c r="J35" s="28">
        <v>16</v>
      </c>
      <c r="K35" s="28">
        <v>16</v>
      </c>
      <c r="L35" s="27">
        <v>16</v>
      </c>
      <c r="M35" s="29">
        <v>16</v>
      </c>
      <c r="N35" s="28">
        <v>16</v>
      </c>
      <c r="O35" s="28">
        <v>16</v>
      </c>
      <c r="P35" s="27">
        <v>16</v>
      </c>
      <c r="V35" s="59" t="s">
        <v>41</v>
      </c>
      <c r="W35" s="58" t="s">
        <v>40</v>
      </c>
      <c r="Z35" s="40">
        <v>1.5</v>
      </c>
      <c r="AA35" s="39">
        <v>400</v>
      </c>
      <c r="AC35" s="59" t="s">
        <v>49</v>
      </c>
      <c r="AD35" s="41">
        <v>10000</v>
      </c>
    </row>
    <row r="36" spans="4:30" ht="15.75" thickBot="1" x14ac:dyDescent="0.3">
      <c r="D36" s="30">
        <v>13</v>
      </c>
      <c r="E36" s="29">
        <v>31</v>
      </c>
      <c r="F36" s="28">
        <v>31</v>
      </c>
      <c r="G36" s="28">
        <v>31</v>
      </c>
      <c r="H36" s="27">
        <v>31</v>
      </c>
      <c r="I36" s="29">
        <v>31</v>
      </c>
      <c r="J36" s="28">
        <v>31</v>
      </c>
      <c r="K36" s="28">
        <v>31</v>
      </c>
      <c r="L36" s="27">
        <v>31</v>
      </c>
      <c r="M36" s="29">
        <v>31</v>
      </c>
      <c r="N36" s="28">
        <v>31</v>
      </c>
      <c r="O36" s="28">
        <v>31</v>
      </c>
      <c r="P36" s="27">
        <v>31</v>
      </c>
      <c r="V36" s="42">
        <v>1</v>
      </c>
      <c r="W36" s="41">
        <v>1</v>
      </c>
      <c r="AC36" s="59" t="s">
        <v>48</v>
      </c>
      <c r="AD36" s="41">
        <v>100</v>
      </c>
    </row>
    <row r="37" spans="4:30" ht="15.75" thickBot="1" x14ac:dyDescent="0.3">
      <c r="D37" s="30">
        <v>14</v>
      </c>
      <c r="E37" s="29">
        <v>53</v>
      </c>
      <c r="F37" s="28">
        <v>53</v>
      </c>
      <c r="G37" s="28">
        <v>53</v>
      </c>
      <c r="H37" s="27">
        <v>53</v>
      </c>
      <c r="I37" s="29">
        <v>53</v>
      </c>
      <c r="J37" s="28">
        <v>53</v>
      </c>
      <c r="K37" s="28">
        <v>53</v>
      </c>
      <c r="L37" s="27">
        <v>53</v>
      </c>
      <c r="M37" s="29">
        <v>53</v>
      </c>
      <c r="N37" s="28">
        <v>53</v>
      </c>
      <c r="O37" s="28">
        <v>53</v>
      </c>
      <c r="P37" s="27">
        <v>53</v>
      </c>
      <c r="V37" s="42">
        <v>0</v>
      </c>
      <c r="W37" s="41">
        <v>16</v>
      </c>
      <c r="Z37" s="44" t="s">
        <v>33</v>
      </c>
      <c r="AA37" s="43" t="s">
        <v>34</v>
      </c>
      <c r="AC37" s="63" t="s">
        <v>47</v>
      </c>
      <c r="AD37" s="39">
        <v>1000</v>
      </c>
    </row>
    <row r="38" spans="4:30" ht="15.75" thickBot="1" x14ac:dyDescent="0.3">
      <c r="D38" s="26">
        <v>15</v>
      </c>
      <c r="E38" s="25">
        <v>41</v>
      </c>
      <c r="F38" s="24">
        <v>41</v>
      </c>
      <c r="G38" s="24">
        <v>41</v>
      </c>
      <c r="H38" s="23">
        <v>41</v>
      </c>
      <c r="I38" s="25">
        <v>41</v>
      </c>
      <c r="J38" s="24">
        <v>41</v>
      </c>
      <c r="K38" s="24">
        <v>41</v>
      </c>
      <c r="L38" s="23">
        <v>41</v>
      </c>
      <c r="M38" s="25">
        <v>41</v>
      </c>
      <c r="N38" s="24">
        <v>41</v>
      </c>
      <c r="O38" s="24">
        <v>41</v>
      </c>
      <c r="P38" s="23">
        <v>41</v>
      </c>
      <c r="V38" s="42">
        <v>1</v>
      </c>
      <c r="W38" s="41">
        <v>32</v>
      </c>
      <c r="Z38" s="42">
        <v>2.25</v>
      </c>
      <c r="AA38" s="41">
        <v>1</v>
      </c>
    </row>
    <row r="39" spans="4:30" ht="16.5" thickBot="1" x14ac:dyDescent="0.3">
      <c r="D39" s="151" t="s">
        <v>46</v>
      </c>
      <c r="E39" s="152"/>
      <c r="F39" s="152"/>
      <c r="G39" s="152"/>
      <c r="H39" s="152"/>
      <c r="V39" s="42">
        <v>0</v>
      </c>
      <c r="W39" s="41">
        <v>50</v>
      </c>
      <c r="Z39" s="42">
        <v>2.25</v>
      </c>
      <c r="AA39" s="41">
        <v>80</v>
      </c>
      <c r="AC39" s="62" t="s">
        <v>45</v>
      </c>
    </row>
    <row r="40" spans="4:30" ht="15.75" thickBot="1" x14ac:dyDescent="0.3">
      <c r="D40" s="38"/>
      <c r="E40" s="37" t="s">
        <v>30</v>
      </c>
      <c r="F40" s="36" t="s">
        <v>29</v>
      </c>
      <c r="G40" s="36" t="s">
        <v>28</v>
      </c>
      <c r="H40" s="35" t="s">
        <v>27</v>
      </c>
      <c r="I40" s="37" t="s">
        <v>26</v>
      </c>
      <c r="J40" s="36" t="s">
        <v>25</v>
      </c>
      <c r="K40" s="36" t="s">
        <v>24</v>
      </c>
      <c r="L40" s="35" t="s">
        <v>23</v>
      </c>
      <c r="M40" s="37" t="s">
        <v>22</v>
      </c>
      <c r="N40" s="36" t="s">
        <v>21</v>
      </c>
      <c r="O40" s="36" t="s">
        <v>20</v>
      </c>
      <c r="P40" s="35" t="s">
        <v>19</v>
      </c>
      <c r="V40" s="42">
        <v>1</v>
      </c>
      <c r="W40" s="41">
        <v>68</v>
      </c>
      <c r="Z40" s="42">
        <v>0</v>
      </c>
      <c r="AA40" s="41">
        <v>200</v>
      </c>
      <c r="AC40" s="61" t="s">
        <v>44</v>
      </c>
      <c r="AD40" s="60" t="s">
        <v>43</v>
      </c>
    </row>
    <row r="41" spans="4:30" x14ac:dyDescent="0.25">
      <c r="D41" s="34">
        <v>1</v>
      </c>
      <c r="E41" s="53">
        <v>0</v>
      </c>
      <c r="F41" s="52">
        <v>10</v>
      </c>
      <c r="G41" s="52">
        <v>4</v>
      </c>
      <c r="H41" s="51">
        <v>11</v>
      </c>
      <c r="I41" s="53">
        <v>0</v>
      </c>
      <c r="J41" s="52">
        <v>15</v>
      </c>
      <c r="K41" s="52">
        <v>15</v>
      </c>
      <c r="L41" s="51">
        <v>9</v>
      </c>
      <c r="M41" s="53">
        <v>0</v>
      </c>
      <c r="N41" s="52">
        <v>15</v>
      </c>
      <c r="O41" s="52">
        <v>20</v>
      </c>
      <c r="P41" s="51">
        <v>9</v>
      </c>
      <c r="V41" s="42">
        <v>0</v>
      </c>
      <c r="W41" s="41">
        <v>84</v>
      </c>
      <c r="Z41" s="42">
        <v>2.25</v>
      </c>
      <c r="AA41" s="41">
        <v>320</v>
      </c>
      <c r="AC41" s="57">
        <v>150</v>
      </c>
      <c r="AD41" s="56">
        <v>1</v>
      </c>
    </row>
    <row r="42" spans="4:30" ht="15.75" thickBot="1" x14ac:dyDescent="0.3">
      <c r="D42" s="30">
        <v>2</v>
      </c>
      <c r="E42" s="50">
        <v>5</v>
      </c>
      <c r="F42" s="49">
        <v>5</v>
      </c>
      <c r="G42" s="49">
        <v>3</v>
      </c>
      <c r="H42" s="48">
        <v>5</v>
      </c>
      <c r="I42" s="50">
        <v>6</v>
      </c>
      <c r="J42" s="49">
        <v>5</v>
      </c>
      <c r="K42" s="49">
        <v>4</v>
      </c>
      <c r="L42" s="48">
        <v>5</v>
      </c>
      <c r="M42" s="50">
        <v>6</v>
      </c>
      <c r="N42" s="49">
        <v>6</v>
      </c>
      <c r="O42" s="49">
        <v>4</v>
      </c>
      <c r="P42" s="48">
        <v>7</v>
      </c>
      <c r="V42" s="42">
        <v>1</v>
      </c>
      <c r="W42" s="41">
        <v>100</v>
      </c>
      <c r="Z42" s="40">
        <v>2.25</v>
      </c>
      <c r="AA42" s="39">
        <v>400</v>
      </c>
      <c r="AC42" s="57">
        <v>150</v>
      </c>
      <c r="AD42" s="56">
        <v>200</v>
      </c>
    </row>
    <row r="43" spans="4:30" x14ac:dyDescent="0.25">
      <c r="D43" s="30">
        <v>3</v>
      </c>
      <c r="E43" s="50">
        <v>8</v>
      </c>
      <c r="F43" s="49">
        <v>7</v>
      </c>
      <c r="G43" s="49">
        <v>6</v>
      </c>
      <c r="H43" s="48">
        <v>9</v>
      </c>
      <c r="I43" s="50">
        <v>9</v>
      </c>
      <c r="J43" s="49">
        <v>8</v>
      </c>
      <c r="K43" s="49">
        <v>8</v>
      </c>
      <c r="L43" s="48">
        <v>9</v>
      </c>
      <c r="M43" s="50">
        <v>9</v>
      </c>
      <c r="N43" s="49">
        <v>8</v>
      </c>
      <c r="O43" s="49">
        <v>9</v>
      </c>
      <c r="P43" s="48">
        <v>10</v>
      </c>
      <c r="V43" s="8" t="s">
        <v>42</v>
      </c>
      <c r="W43" s="6"/>
      <c r="AC43" s="57">
        <v>50</v>
      </c>
      <c r="AD43" s="56">
        <v>500</v>
      </c>
    </row>
    <row r="44" spans="4:30" ht="16.5" thickBot="1" x14ac:dyDescent="0.3">
      <c r="D44" s="30">
        <v>4</v>
      </c>
      <c r="E44" s="50">
        <v>0</v>
      </c>
      <c r="F44" s="49">
        <v>0</v>
      </c>
      <c r="G44" s="49">
        <v>0</v>
      </c>
      <c r="H44" s="48">
        <v>0</v>
      </c>
      <c r="I44" s="50">
        <v>0</v>
      </c>
      <c r="J44" s="49">
        <v>0</v>
      </c>
      <c r="K44" s="49">
        <v>7</v>
      </c>
      <c r="L44" s="48">
        <v>0</v>
      </c>
      <c r="M44" s="50">
        <v>0</v>
      </c>
      <c r="N44" s="49">
        <v>0</v>
      </c>
      <c r="O44" s="49">
        <v>11</v>
      </c>
      <c r="P44" s="48">
        <v>0</v>
      </c>
      <c r="V44" s="59" t="s">
        <v>41</v>
      </c>
      <c r="W44" s="58" t="s">
        <v>40</v>
      </c>
      <c r="Z44" s="146" t="s">
        <v>39</v>
      </c>
      <c r="AA44" s="146"/>
      <c r="AC44" s="57">
        <v>150</v>
      </c>
      <c r="AD44" s="56">
        <v>800</v>
      </c>
    </row>
    <row r="45" spans="4:30" ht="15.75" thickBot="1" x14ac:dyDescent="0.3">
      <c r="D45" s="26">
        <v>5</v>
      </c>
      <c r="E45" s="47">
        <v>0</v>
      </c>
      <c r="F45" s="46">
        <v>0</v>
      </c>
      <c r="G45" s="46">
        <v>0</v>
      </c>
      <c r="H45" s="45">
        <v>0</v>
      </c>
      <c r="I45" s="47">
        <v>0</v>
      </c>
      <c r="J45" s="46">
        <v>0</v>
      </c>
      <c r="K45" s="46">
        <v>0</v>
      </c>
      <c r="L45" s="45">
        <v>0</v>
      </c>
      <c r="M45" s="47">
        <v>0</v>
      </c>
      <c r="N45" s="46">
        <v>0</v>
      </c>
      <c r="O45" s="46">
        <v>0</v>
      </c>
      <c r="P45" s="45">
        <v>0</v>
      </c>
      <c r="V45" s="42">
        <v>0</v>
      </c>
      <c r="W45" s="41">
        <v>1</v>
      </c>
      <c r="Z45" s="44" t="s">
        <v>37</v>
      </c>
      <c r="AA45" s="43" t="s">
        <v>34</v>
      </c>
      <c r="AC45" s="55">
        <v>150</v>
      </c>
      <c r="AD45" s="54">
        <v>1000</v>
      </c>
    </row>
    <row r="46" spans="4:30" x14ac:dyDescent="0.25">
      <c r="D46" s="34">
        <v>6</v>
      </c>
      <c r="E46" s="53">
        <v>0</v>
      </c>
      <c r="F46" s="52">
        <v>13</v>
      </c>
      <c r="G46" s="52">
        <v>7</v>
      </c>
      <c r="H46" s="51">
        <v>7</v>
      </c>
      <c r="I46" s="53">
        <v>0</v>
      </c>
      <c r="J46" s="52">
        <v>13</v>
      </c>
      <c r="K46" s="52">
        <v>14</v>
      </c>
      <c r="L46" s="51">
        <v>8</v>
      </c>
      <c r="M46" s="53">
        <v>0</v>
      </c>
      <c r="N46" s="52">
        <v>15</v>
      </c>
      <c r="O46" s="52">
        <v>17</v>
      </c>
      <c r="P46" s="51">
        <v>7</v>
      </c>
      <c r="V46" s="42">
        <v>1</v>
      </c>
      <c r="W46" s="41">
        <v>16</v>
      </c>
      <c r="Z46" s="42">
        <v>0.75</v>
      </c>
      <c r="AA46" s="41">
        <v>1</v>
      </c>
    </row>
    <row r="47" spans="4:30" x14ac:dyDescent="0.25">
      <c r="D47" s="30">
        <v>7</v>
      </c>
      <c r="E47" s="50">
        <v>3</v>
      </c>
      <c r="F47" s="49">
        <v>4</v>
      </c>
      <c r="G47" s="49">
        <v>1</v>
      </c>
      <c r="H47" s="48">
        <v>2</v>
      </c>
      <c r="I47" s="50">
        <v>3</v>
      </c>
      <c r="J47" s="49">
        <v>4</v>
      </c>
      <c r="K47" s="49">
        <v>2</v>
      </c>
      <c r="L47" s="48">
        <v>3</v>
      </c>
      <c r="M47" s="50">
        <v>4</v>
      </c>
      <c r="N47" s="49">
        <v>4</v>
      </c>
      <c r="O47" s="49">
        <v>2</v>
      </c>
      <c r="P47" s="48">
        <v>3</v>
      </c>
      <c r="V47" s="42">
        <v>0</v>
      </c>
      <c r="W47" s="41">
        <v>32</v>
      </c>
      <c r="Z47" s="42">
        <v>0.75</v>
      </c>
      <c r="AA47" s="41">
        <f>SUM(AA32*2.5)</f>
        <v>200</v>
      </c>
    </row>
    <row r="48" spans="4:30" x14ac:dyDescent="0.25">
      <c r="D48" s="30">
        <v>8</v>
      </c>
      <c r="E48" s="50">
        <v>5</v>
      </c>
      <c r="F48" s="49">
        <v>3</v>
      </c>
      <c r="G48" s="49">
        <v>5</v>
      </c>
      <c r="H48" s="48">
        <v>6</v>
      </c>
      <c r="I48" s="50">
        <v>5</v>
      </c>
      <c r="J48" s="49">
        <v>5</v>
      </c>
      <c r="K48" s="49">
        <v>6</v>
      </c>
      <c r="L48" s="48">
        <v>7</v>
      </c>
      <c r="M48" s="50">
        <v>5</v>
      </c>
      <c r="N48" s="49">
        <v>6</v>
      </c>
      <c r="O48" s="49">
        <v>6</v>
      </c>
      <c r="P48" s="48">
        <v>7</v>
      </c>
      <c r="V48" s="42">
        <v>1</v>
      </c>
      <c r="W48" s="41">
        <v>50</v>
      </c>
      <c r="Z48" s="42">
        <v>0</v>
      </c>
      <c r="AA48" s="41">
        <f>SUM(AA33*2.5)</f>
        <v>500</v>
      </c>
    </row>
    <row r="49" spans="4:27" x14ac:dyDescent="0.25">
      <c r="D49" s="30">
        <v>9</v>
      </c>
      <c r="E49" s="50">
        <v>0</v>
      </c>
      <c r="F49" s="49">
        <v>0</v>
      </c>
      <c r="G49" s="49">
        <v>0</v>
      </c>
      <c r="H49" s="48">
        <v>0</v>
      </c>
      <c r="I49" s="50">
        <v>0</v>
      </c>
      <c r="J49" s="49">
        <v>0</v>
      </c>
      <c r="K49" s="49">
        <v>6</v>
      </c>
      <c r="L49" s="48">
        <v>0</v>
      </c>
      <c r="M49" s="50">
        <v>0</v>
      </c>
      <c r="N49" s="49">
        <v>0</v>
      </c>
      <c r="O49" s="49">
        <v>8</v>
      </c>
      <c r="P49" s="48">
        <v>0</v>
      </c>
      <c r="V49" s="42">
        <v>0</v>
      </c>
      <c r="W49" s="41">
        <v>68</v>
      </c>
      <c r="Z49" s="42">
        <v>0.75</v>
      </c>
      <c r="AA49" s="41">
        <f>SUM(AA34*2.5)</f>
        <v>800</v>
      </c>
    </row>
    <row r="50" spans="4:27" ht="15.75" thickBot="1" x14ac:dyDescent="0.3">
      <c r="D50" s="26">
        <v>10</v>
      </c>
      <c r="E50" s="47">
        <v>0</v>
      </c>
      <c r="F50" s="46">
        <v>0</v>
      </c>
      <c r="G50" s="46">
        <v>0</v>
      </c>
      <c r="H50" s="45">
        <v>0</v>
      </c>
      <c r="I50" s="47">
        <v>0</v>
      </c>
      <c r="J50" s="46">
        <v>0</v>
      </c>
      <c r="K50" s="46">
        <v>0</v>
      </c>
      <c r="L50" s="45">
        <v>0</v>
      </c>
      <c r="M50" s="47">
        <v>0</v>
      </c>
      <c r="N50" s="46">
        <v>0</v>
      </c>
      <c r="O50" s="46">
        <v>0</v>
      </c>
      <c r="P50" s="45">
        <v>0</v>
      </c>
      <c r="V50" s="42">
        <v>1</v>
      </c>
      <c r="W50" s="41">
        <v>84</v>
      </c>
      <c r="Z50" s="40">
        <v>0.75</v>
      </c>
      <c r="AA50" s="41">
        <f>SUM(AA35*2.5)</f>
        <v>1000</v>
      </c>
    </row>
    <row r="51" spans="4:27" ht="15.75" thickBot="1" x14ac:dyDescent="0.3">
      <c r="D51" s="34">
        <v>11</v>
      </c>
      <c r="E51" s="53">
        <v>0</v>
      </c>
      <c r="F51" s="52">
        <v>13</v>
      </c>
      <c r="G51" s="52">
        <v>7</v>
      </c>
      <c r="H51" s="51">
        <v>5</v>
      </c>
      <c r="I51" s="53">
        <v>0</v>
      </c>
      <c r="J51" s="52">
        <v>12</v>
      </c>
      <c r="K51" s="52">
        <v>13</v>
      </c>
      <c r="L51" s="51">
        <v>6</v>
      </c>
      <c r="M51" s="53">
        <v>0</v>
      </c>
      <c r="N51" s="52">
        <v>13</v>
      </c>
      <c r="O51" s="52">
        <v>15</v>
      </c>
      <c r="P51" s="51">
        <v>6</v>
      </c>
      <c r="V51" s="40">
        <v>0</v>
      </c>
      <c r="W51" s="39">
        <v>100</v>
      </c>
    </row>
    <row r="52" spans="4:27" ht="15.75" thickBot="1" x14ac:dyDescent="0.3">
      <c r="D52" s="30">
        <v>12</v>
      </c>
      <c r="E52" s="50">
        <v>0</v>
      </c>
      <c r="F52" s="49">
        <v>0</v>
      </c>
      <c r="G52" s="49">
        <v>0</v>
      </c>
      <c r="H52" s="48">
        <v>0</v>
      </c>
      <c r="I52" s="50">
        <v>1</v>
      </c>
      <c r="J52" s="49">
        <v>1</v>
      </c>
      <c r="K52" s="49">
        <v>0</v>
      </c>
      <c r="L52" s="48">
        <v>0</v>
      </c>
      <c r="M52" s="50">
        <v>1</v>
      </c>
      <c r="N52" s="49">
        <v>2</v>
      </c>
      <c r="O52" s="49">
        <v>0</v>
      </c>
      <c r="P52" s="48">
        <v>1</v>
      </c>
      <c r="V52" t="s">
        <v>38</v>
      </c>
      <c r="Z52" s="44" t="s">
        <v>35</v>
      </c>
      <c r="AA52" s="43" t="s">
        <v>34</v>
      </c>
    </row>
    <row r="53" spans="4:27" x14ac:dyDescent="0.25">
      <c r="D53" s="30">
        <v>13</v>
      </c>
      <c r="E53" s="50">
        <v>3</v>
      </c>
      <c r="F53" s="49">
        <v>2</v>
      </c>
      <c r="G53" s="49">
        <v>3</v>
      </c>
      <c r="H53" s="48">
        <v>2</v>
      </c>
      <c r="I53" s="50">
        <v>3</v>
      </c>
      <c r="J53" s="49">
        <v>2</v>
      </c>
      <c r="K53" s="49">
        <v>4</v>
      </c>
      <c r="L53" s="48">
        <v>4</v>
      </c>
      <c r="M53" s="50">
        <v>3</v>
      </c>
      <c r="N53" s="49">
        <v>2</v>
      </c>
      <c r="O53" s="49">
        <v>4</v>
      </c>
      <c r="P53" s="48">
        <v>3</v>
      </c>
      <c r="V53" s="44" t="s">
        <v>37</v>
      </c>
      <c r="W53" s="43" t="s">
        <v>32</v>
      </c>
      <c r="Z53" s="42">
        <v>1.5</v>
      </c>
      <c r="AA53" s="41">
        <v>1</v>
      </c>
    </row>
    <row r="54" spans="4:27" x14ac:dyDescent="0.25">
      <c r="D54" s="30">
        <v>14</v>
      </c>
      <c r="E54" s="50">
        <v>0</v>
      </c>
      <c r="F54" s="49">
        <v>0</v>
      </c>
      <c r="G54" s="49">
        <v>0</v>
      </c>
      <c r="H54" s="48">
        <v>0</v>
      </c>
      <c r="I54" s="50">
        <v>0</v>
      </c>
      <c r="J54" s="49">
        <v>0</v>
      </c>
      <c r="K54" s="49">
        <v>5</v>
      </c>
      <c r="L54" s="48">
        <v>0</v>
      </c>
      <c r="M54" s="50">
        <v>0</v>
      </c>
      <c r="N54" s="49">
        <v>0</v>
      </c>
      <c r="O54" s="49">
        <v>7</v>
      </c>
      <c r="P54" s="48">
        <v>0</v>
      </c>
      <c r="V54" s="42">
        <v>0.55000000000000004</v>
      </c>
      <c r="W54" s="41">
        <v>1</v>
      </c>
      <c r="Z54" s="42">
        <v>1.5</v>
      </c>
      <c r="AA54" s="41">
        <f>SUM(AA39*2.5)</f>
        <v>200</v>
      </c>
    </row>
    <row r="55" spans="4:27" ht="15.75" thickBot="1" x14ac:dyDescent="0.3">
      <c r="D55" s="26">
        <v>15</v>
      </c>
      <c r="E55" s="47">
        <v>0</v>
      </c>
      <c r="F55" s="46">
        <v>0</v>
      </c>
      <c r="G55" s="46">
        <v>0</v>
      </c>
      <c r="H55" s="45">
        <v>0</v>
      </c>
      <c r="I55" s="47">
        <v>0</v>
      </c>
      <c r="J55" s="46">
        <v>0</v>
      </c>
      <c r="K55" s="46">
        <v>0</v>
      </c>
      <c r="L55" s="45">
        <v>0</v>
      </c>
      <c r="M55" s="47">
        <v>0</v>
      </c>
      <c r="N55" s="46">
        <v>0</v>
      </c>
      <c r="O55" s="46">
        <v>0</v>
      </c>
      <c r="P55" s="45">
        <v>0</v>
      </c>
      <c r="V55" s="40">
        <v>0.55000000000000004</v>
      </c>
      <c r="W55" s="39">
        <v>400</v>
      </c>
      <c r="Z55" s="42">
        <v>0</v>
      </c>
      <c r="AA55" s="41">
        <f>SUM(AA40*2.5)</f>
        <v>500</v>
      </c>
    </row>
    <row r="56" spans="4:27" ht="15.75" thickBot="1" x14ac:dyDescent="0.3">
      <c r="D56" s="151" t="s">
        <v>205</v>
      </c>
      <c r="E56" s="152"/>
      <c r="F56" s="152"/>
      <c r="G56" s="152"/>
      <c r="H56" s="152"/>
      <c r="Z56" s="42">
        <v>1.5</v>
      </c>
      <c r="AA56" s="41">
        <f>SUM(AA41*2.5)</f>
        <v>800</v>
      </c>
    </row>
    <row r="57" spans="4:27" ht="15.75" thickBot="1" x14ac:dyDescent="0.3">
      <c r="D57" s="38"/>
      <c r="E57" s="37" t="s">
        <v>30</v>
      </c>
      <c r="F57" s="36" t="s">
        <v>29</v>
      </c>
      <c r="G57" s="36" t="s">
        <v>28</v>
      </c>
      <c r="H57" s="35" t="s">
        <v>27</v>
      </c>
      <c r="I57" s="37" t="s">
        <v>26</v>
      </c>
      <c r="J57" s="36" t="s">
        <v>25</v>
      </c>
      <c r="K57" s="36" t="s">
        <v>24</v>
      </c>
      <c r="L57" s="35" t="s">
        <v>23</v>
      </c>
      <c r="M57" s="37" t="s">
        <v>22</v>
      </c>
      <c r="N57" s="36" t="s">
        <v>21</v>
      </c>
      <c r="O57" s="36" t="s">
        <v>20</v>
      </c>
      <c r="P57" s="35" t="s">
        <v>19</v>
      </c>
      <c r="V57" s="44" t="s">
        <v>35</v>
      </c>
      <c r="W57" s="43" t="s">
        <v>32</v>
      </c>
      <c r="Z57" s="40">
        <v>1.5</v>
      </c>
      <c r="AA57" s="41">
        <f>SUM(AA42*2.5)</f>
        <v>1000</v>
      </c>
    </row>
    <row r="58" spans="4:27" ht="15.75" thickBot="1" x14ac:dyDescent="0.3">
      <c r="D58" s="34">
        <v>1</v>
      </c>
      <c r="E58" s="33">
        <v>63</v>
      </c>
      <c r="F58" s="32">
        <v>35</v>
      </c>
      <c r="G58" s="32">
        <v>46</v>
      </c>
      <c r="H58" s="31">
        <v>45</v>
      </c>
      <c r="I58" s="33">
        <v>78</v>
      </c>
      <c r="J58" s="32">
        <v>28</v>
      </c>
      <c r="K58" s="32">
        <v>45</v>
      </c>
      <c r="L58" s="31">
        <v>66</v>
      </c>
      <c r="M58" s="33">
        <v>84</v>
      </c>
      <c r="N58" s="32">
        <v>33</v>
      </c>
      <c r="O58" s="32">
        <v>49</v>
      </c>
      <c r="P58" s="31">
        <v>72</v>
      </c>
      <c r="V58" s="42">
        <v>0.65</v>
      </c>
      <c r="W58" s="41">
        <v>1</v>
      </c>
    </row>
    <row r="59" spans="4:27" ht="15.75" thickBot="1" x14ac:dyDescent="0.3">
      <c r="D59" s="30">
        <v>2</v>
      </c>
      <c r="E59" s="29">
        <v>8</v>
      </c>
      <c r="F59" s="28">
        <v>2</v>
      </c>
      <c r="G59" s="28">
        <v>7</v>
      </c>
      <c r="H59" s="27">
        <v>5</v>
      </c>
      <c r="I59" s="29">
        <v>7</v>
      </c>
      <c r="J59" s="28">
        <v>6</v>
      </c>
      <c r="K59" s="28">
        <v>7</v>
      </c>
      <c r="L59" s="27">
        <v>7</v>
      </c>
      <c r="M59" s="29">
        <v>8</v>
      </c>
      <c r="N59" s="28">
        <v>6</v>
      </c>
      <c r="O59" s="28">
        <v>8</v>
      </c>
      <c r="P59" s="27">
        <v>5</v>
      </c>
      <c r="V59" s="40">
        <v>0.65</v>
      </c>
      <c r="W59" s="39">
        <v>400</v>
      </c>
      <c r="Z59" s="44" t="s">
        <v>33</v>
      </c>
      <c r="AA59" s="43" t="s">
        <v>34</v>
      </c>
    </row>
    <row r="60" spans="4:27" ht="15.75" thickBot="1" x14ac:dyDescent="0.3">
      <c r="D60" s="30">
        <v>3</v>
      </c>
      <c r="E60" s="29">
        <v>6</v>
      </c>
      <c r="F60" s="28">
        <v>5</v>
      </c>
      <c r="G60" s="28">
        <v>6</v>
      </c>
      <c r="H60" s="27">
        <v>4</v>
      </c>
      <c r="I60" s="29">
        <v>8</v>
      </c>
      <c r="J60" s="28">
        <v>8</v>
      </c>
      <c r="K60" s="28">
        <v>10</v>
      </c>
      <c r="L60" s="27">
        <v>7</v>
      </c>
      <c r="M60" s="29">
        <v>11</v>
      </c>
      <c r="N60" s="28">
        <v>9</v>
      </c>
      <c r="O60" s="28">
        <v>11</v>
      </c>
      <c r="P60" s="27">
        <v>7</v>
      </c>
      <c r="Z60" s="42">
        <v>2.25</v>
      </c>
      <c r="AA60" s="41">
        <v>1</v>
      </c>
    </row>
    <row r="61" spans="4:27" x14ac:dyDescent="0.25">
      <c r="D61" s="30">
        <v>4</v>
      </c>
      <c r="E61" s="29">
        <v>9</v>
      </c>
      <c r="F61" s="28">
        <v>2</v>
      </c>
      <c r="G61" s="28">
        <v>9</v>
      </c>
      <c r="H61" s="27">
        <v>3</v>
      </c>
      <c r="I61" s="29">
        <v>22</v>
      </c>
      <c r="J61" s="28">
        <v>7</v>
      </c>
      <c r="K61" s="28">
        <v>14</v>
      </c>
      <c r="L61" s="27">
        <v>16</v>
      </c>
      <c r="M61" s="29">
        <v>30</v>
      </c>
      <c r="N61" s="28">
        <v>10</v>
      </c>
      <c r="O61" s="28">
        <v>15</v>
      </c>
      <c r="P61" s="27">
        <v>24</v>
      </c>
      <c r="V61" s="44" t="s">
        <v>33</v>
      </c>
      <c r="W61" s="43" t="s">
        <v>32</v>
      </c>
      <c r="Z61" s="42">
        <v>2.25</v>
      </c>
      <c r="AA61" s="41">
        <v>200</v>
      </c>
    </row>
    <row r="62" spans="4:27" ht="15.75" thickBot="1" x14ac:dyDescent="0.3">
      <c r="D62" s="26">
        <v>5</v>
      </c>
      <c r="E62" s="25">
        <v>8</v>
      </c>
      <c r="F62" s="24">
        <v>0</v>
      </c>
      <c r="G62" s="24">
        <v>6</v>
      </c>
      <c r="H62" s="23">
        <v>2</v>
      </c>
      <c r="I62" s="25">
        <v>15</v>
      </c>
      <c r="J62" s="24">
        <v>3</v>
      </c>
      <c r="K62" s="24">
        <v>19</v>
      </c>
      <c r="L62" s="23">
        <v>13</v>
      </c>
      <c r="M62" s="25">
        <v>19</v>
      </c>
      <c r="N62" s="24">
        <v>7</v>
      </c>
      <c r="O62" s="24">
        <v>24</v>
      </c>
      <c r="P62" s="23">
        <v>17</v>
      </c>
      <c r="V62" s="42">
        <v>0.8</v>
      </c>
      <c r="W62" s="41">
        <v>1</v>
      </c>
      <c r="Z62" s="42">
        <v>0</v>
      </c>
      <c r="AA62" s="41">
        <v>500</v>
      </c>
    </row>
    <row r="63" spans="4:27" ht="15.75" thickBot="1" x14ac:dyDescent="0.3">
      <c r="D63" s="34">
        <v>6</v>
      </c>
      <c r="E63" s="33">
        <v>69</v>
      </c>
      <c r="F63" s="32">
        <v>23</v>
      </c>
      <c r="G63" s="32">
        <v>38</v>
      </c>
      <c r="H63" s="31">
        <v>57</v>
      </c>
      <c r="I63" s="33">
        <v>80</v>
      </c>
      <c r="J63" s="32">
        <v>33</v>
      </c>
      <c r="K63" s="32">
        <v>52</v>
      </c>
      <c r="L63" s="31">
        <v>69</v>
      </c>
      <c r="M63" s="33">
        <v>85</v>
      </c>
      <c r="N63" s="32">
        <v>41</v>
      </c>
      <c r="O63" s="32">
        <v>56</v>
      </c>
      <c r="P63" s="31">
        <v>75</v>
      </c>
      <c r="V63" s="40">
        <v>0.8</v>
      </c>
      <c r="W63" s="39">
        <v>400</v>
      </c>
      <c r="Z63" s="42">
        <v>2.25</v>
      </c>
      <c r="AA63" s="41">
        <v>800</v>
      </c>
    </row>
    <row r="64" spans="4:27" ht="15.75" thickBot="1" x14ac:dyDescent="0.3">
      <c r="D64" s="30">
        <v>7</v>
      </c>
      <c r="E64" s="29">
        <v>5</v>
      </c>
      <c r="F64" s="28">
        <v>3</v>
      </c>
      <c r="G64" s="28">
        <v>5</v>
      </c>
      <c r="H64" s="27">
        <v>5</v>
      </c>
      <c r="I64" s="29">
        <v>7</v>
      </c>
      <c r="J64" s="28">
        <v>4</v>
      </c>
      <c r="K64" s="28">
        <v>6</v>
      </c>
      <c r="L64" s="27">
        <v>4</v>
      </c>
      <c r="M64" s="29">
        <v>7</v>
      </c>
      <c r="N64" s="28">
        <v>5</v>
      </c>
      <c r="O64" s="28">
        <v>8</v>
      </c>
      <c r="P64" s="27">
        <v>6</v>
      </c>
      <c r="Z64" s="40">
        <v>2.25</v>
      </c>
      <c r="AA64" s="39">
        <v>1000</v>
      </c>
    </row>
    <row r="65" spans="4:16" x14ac:dyDescent="0.25">
      <c r="D65" s="30">
        <v>8</v>
      </c>
      <c r="E65" s="29">
        <v>4</v>
      </c>
      <c r="F65" s="28">
        <v>8</v>
      </c>
      <c r="G65" s="28">
        <v>5</v>
      </c>
      <c r="H65" s="27">
        <v>4</v>
      </c>
      <c r="I65" s="29">
        <v>11</v>
      </c>
      <c r="J65" s="28">
        <v>8</v>
      </c>
      <c r="K65" s="28">
        <v>8</v>
      </c>
      <c r="L65" s="27">
        <v>6</v>
      </c>
      <c r="M65" s="29">
        <v>11</v>
      </c>
      <c r="N65" s="28">
        <v>8</v>
      </c>
      <c r="O65" s="28">
        <v>11</v>
      </c>
      <c r="P65" s="27">
        <v>7</v>
      </c>
    </row>
    <row r="66" spans="4:16" x14ac:dyDescent="0.25">
      <c r="D66" s="30">
        <v>9</v>
      </c>
      <c r="E66" s="29">
        <v>13</v>
      </c>
      <c r="F66" s="28">
        <v>3</v>
      </c>
      <c r="G66" s="28">
        <v>13</v>
      </c>
      <c r="H66" s="27">
        <v>8</v>
      </c>
      <c r="I66" s="29">
        <v>24</v>
      </c>
      <c r="J66" s="28">
        <v>7</v>
      </c>
      <c r="K66" s="28">
        <v>15</v>
      </c>
      <c r="L66" s="27">
        <v>19</v>
      </c>
      <c r="M66" s="29">
        <v>29</v>
      </c>
      <c r="N66" s="28">
        <v>12</v>
      </c>
      <c r="O66" s="28">
        <v>17</v>
      </c>
      <c r="P66" s="27">
        <v>25</v>
      </c>
    </row>
    <row r="67" spans="4:16" ht="15.75" thickBot="1" x14ac:dyDescent="0.3">
      <c r="D67" s="26">
        <v>10</v>
      </c>
      <c r="E67" s="25">
        <v>8</v>
      </c>
      <c r="F67" s="24">
        <v>0</v>
      </c>
      <c r="G67" s="24">
        <v>11</v>
      </c>
      <c r="H67" s="23">
        <v>4</v>
      </c>
      <c r="I67" s="25">
        <v>15</v>
      </c>
      <c r="J67" s="24">
        <v>5</v>
      </c>
      <c r="K67" s="24">
        <v>21</v>
      </c>
      <c r="L67" s="23">
        <v>13</v>
      </c>
      <c r="M67" s="25">
        <v>19</v>
      </c>
      <c r="N67" s="24">
        <v>9</v>
      </c>
      <c r="O67" s="24">
        <v>24</v>
      </c>
      <c r="P67" s="23">
        <v>16</v>
      </c>
    </row>
    <row r="68" spans="4:16" x14ac:dyDescent="0.25">
      <c r="D68" s="34">
        <v>11</v>
      </c>
      <c r="E68" s="33">
        <v>72</v>
      </c>
      <c r="F68" s="32">
        <v>28</v>
      </c>
      <c r="G68" s="32">
        <v>50</v>
      </c>
      <c r="H68" s="31">
        <v>63</v>
      </c>
      <c r="I68" s="33">
        <v>82</v>
      </c>
      <c r="J68" s="32">
        <v>40</v>
      </c>
      <c r="K68" s="32">
        <v>58</v>
      </c>
      <c r="L68" s="31">
        <v>74</v>
      </c>
      <c r="M68" s="33">
        <v>87</v>
      </c>
      <c r="N68" s="32">
        <v>48</v>
      </c>
      <c r="O68" s="32">
        <v>62</v>
      </c>
      <c r="P68" s="31">
        <v>78</v>
      </c>
    </row>
    <row r="69" spans="4:16" x14ac:dyDescent="0.25">
      <c r="D69" s="30">
        <v>12</v>
      </c>
      <c r="E69" s="29">
        <v>5</v>
      </c>
      <c r="F69" s="28">
        <v>5</v>
      </c>
      <c r="G69" s="28">
        <v>2</v>
      </c>
      <c r="H69" s="27">
        <v>3</v>
      </c>
      <c r="I69" s="29">
        <v>4</v>
      </c>
      <c r="J69" s="28">
        <v>4</v>
      </c>
      <c r="K69" s="28">
        <v>5</v>
      </c>
      <c r="L69" s="27">
        <v>4</v>
      </c>
      <c r="M69" s="29">
        <v>5</v>
      </c>
      <c r="N69" s="28">
        <v>7</v>
      </c>
      <c r="O69" s="28">
        <v>5</v>
      </c>
      <c r="P69" s="27">
        <v>3</v>
      </c>
    </row>
    <row r="70" spans="4:16" x14ac:dyDescent="0.25">
      <c r="D70" s="30">
        <v>13</v>
      </c>
      <c r="E70" s="29">
        <v>6</v>
      </c>
      <c r="F70" s="28">
        <v>5</v>
      </c>
      <c r="G70" s="28">
        <v>4</v>
      </c>
      <c r="H70" s="27">
        <v>5</v>
      </c>
      <c r="I70" s="29">
        <v>8</v>
      </c>
      <c r="J70" s="28">
        <v>6</v>
      </c>
      <c r="K70" s="28">
        <v>6</v>
      </c>
      <c r="L70" s="27">
        <v>5</v>
      </c>
      <c r="M70" s="29">
        <v>8</v>
      </c>
      <c r="N70" s="28">
        <v>7</v>
      </c>
      <c r="O70" s="28">
        <v>7</v>
      </c>
      <c r="P70" s="27">
        <v>3</v>
      </c>
    </row>
    <row r="71" spans="4:16" x14ac:dyDescent="0.25">
      <c r="D71" s="30">
        <v>14</v>
      </c>
      <c r="E71" s="29">
        <v>15</v>
      </c>
      <c r="F71" s="28">
        <v>2</v>
      </c>
      <c r="G71" s="28">
        <v>15</v>
      </c>
      <c r="H71" s="27">
        <v>9</v>
      </c>
      <c r="I71" s="29">
        <v>24</v>
      </c>
      <c r="J71" s="28">
        <v>7</v>
      </c>
      <c r="K71" s="28">
        <v>16</v>
      </c>
      <c r="L71" s="27">
        <v>20</v>
      </c>
      <c r="M71" s="29">
        <v>30</v>
      </c>
      <c r="N71" s="28">
        <v>15</v>
      </c>
      <c r="O71" s="28">
        <v>18</v>
      </c>
      <c r="P71" s="27">
        <v>26</v>
      </c>
    </row>
    <row r="72" spans="4:16" ht="15.75" thickBot="1" x14ac:dyDescent="0.3">
      <c r="D72" s="26">
        <v>15</v>
      </c>
      <c r="E72" s="25">
        <v>7</v>
      </c>
      <c r="F72" s="24">
        <v>0</v>
      </c>
      <c r="G72" s="24">
        <v>11</v>
      </c>
      <c r="H72" s="23">
        <v>9</v>
      </c>
      <c r="I72" s="25">
        <v>12</v>
      </c>
      <c r="J72" s="24">
        <v>3</v>
      </c>
      <c r="K72" s="24">
        <v>19</v>
      </c>
      <c r="L72" s="23">
        <v>11</v>
      </c>
      <c r="M72" s="25">
        <v>17</v>
      </c>
      <c r="N72" s="24">
        <v>8</v>
      </c>
      <c r="O72" s="24">
        <v>21</v>
      </c>
      <c r="P72" s="23">
        <v>14</v>
      </c>
    </row>
    <row r="73" spans="4:16" ht="15.75" thickBot="1" x14ac:dyDescent="0.3">
      <c r="D73" s="151" t="s">
        <v>31</v>
      </c>
      <c r="E73" s="152"/>
      <c r="F73" s="152"/>
      <c r="G73" s="152"/>
      <c r="H73" s="152"/>
    </row>
    <row r="74" spans="4:16" ht="15.75" thickBot="1" x14ac:dyDescent="0.3">
      <c r="D74" s="38"/>
      <c r="E74" s="37" t="s">
        <v>30</v>
      </c>
      <c r="F74" s="36" t="s">
        <v>29</v>
      </c>
      <c r="G74" s="36" t="s">
        <v>28</v>
      </c>
      <c r="H74" s="35" t="s">
        <v>27</v>
      </c>
      <c r="I74" s="37" t="s">
        <v>26</v>
      </c>
      <c r="J74" s="36" t="s">
        <v>25</v>
      </c>
      <c r="K74" s="36" t="s">
        <v>24</v>
      </c>
      <c r="L74" s="35" t="s">
        <v>23</v>
      </c>
      <c r="M74" s="37" t="s">
        <v>22</v>
      </c>
      <c r="N74" s="36" t="s">
        <v>21</v>
      </c>
      <c r="O74" s="36" t="s">
        <v>20</v>
      </c>
      <c r="P74" s="35" t="s">
        <v>19</v>
      </c>
    </row>
    <row r="75" spans="4:16" x14ac:dyDescent="0.25">
      <c r="D75" s="34">
        <v>1</v>
      </c>
      <c r="E75" s="33">
        <f t="shared" ref="E75:P75" si="7">SUM(E24-E41-E58)</f>
        <v>36</v>
      </c>
      <c r="F75" s="32">
        <f t="shared" si="7"/>
        <v>54</v>
      </c>
      <c r="G75" s="32">
        <f t="shared" si="7"/>
        <v>49</v>
      </c>
      <c r="H75" s="31">
        <f t="shared" si="7"/>
        <v>43</v>
      </c>
      <c r="I75" s="33">
        <f t="shared" si="7"/>
        <v>21</v>
      </c>
      <c r="J75" s="32">
        <f t="shared" si="7"/>
        <v>56</v>
      </c>
      <c r="K75" s="32">
        <f t="shared" si="7"/>
        <v>39</v>
      </c>
      <c r="L75" s="31">
        <f t="shared" si="7"/>
        <v>24</v>
      </c>
      <c r="M75" s="33">
        <f t="shared" si="7"/>
        <v>15</v>
      </c>
      <c r="N75" s="32">
        <f t="shared" si="7"/>
        <v>51</v>
      </c>
      <c r="O75" s="32">
        <f t="shared" si="7"/>
        <v>30</v>
      </c>
      <c r="P75" s="31">
        <f t="shared" si="7"/>
        <v>18</v>
      </c>
    </row>
    <row r="76" spans="4:16" x14ac:dyDescent="0.25">
      <c r="D76" s="30">
        <v>2</v>
      </c>
      <c r="E76" s="29">
        <f t="shared" ref="E76:P76" si="8">SUM(E25-E42-E59)</f>
        <v>22</v>
      </c>
      <c r="F76" s="28">
        <f t="shared" si="8"/>
        <v>28</v>
      </c>
      <c r="G76" s="28">
        <f t="shared" si="8"/>
        <v>25</v>
      </c>
      <c r="H76" s="27">
        <f t="shared" si="8"/>
        <v>25</v>
      </c>
      <c r="I76" s="29">
        <f t="shared" si="8"/>
        <v>22</v>
      </c>
      <c r="J76" s="28">
        <f t="shared" si="8"/>
        <v>24</v>
      </c>
      <c r="K76" s="28">
        <f t="shared" si="8"/>
        <v>24</v>
      </c>
      <c r="L76" s="27">
        <f t="shared" si="8"/>
        <v>23</v>
      </c>
      <c r="M76" s="29">
        <f t="shared" si="8"/>
        <v>21</v>
      </c>
      <c r="N76" s="28">
        <f t="shared" si="8"/>
        <v>23</v>
      </c>
      <c r="O76" s="28">
        <f t="shared" si="8"/>
        <v>23</v>
      </c>
      <c r="P76" s="27">
        <f t="shared" si="8"/>
        <v>23</v>
      </c>
    </row>
    <row r="77" spans="4:16" x14ac:dyDescent="0.25">
      <c r="D77" s="30">
        <v>3</v>
      </c>
      <c r="E77" s="29">
        <f t="shared" ref="E77:P77" si="9">SUM(E26-E43-E60)</f>
        <v>37</v>
      </c>
      <c r="F77" s="28">
        <f t="shared" si="9"/>
        <v>39</v>
      </c>
      <c r="G77" s="28">
        <f t="shared" si="9"/>
        <v>39</v>
      </c>
      <c r="H77" s="27">
        <f t="shared" si="9"/>
        <v>38</v>
      </c>
      <c r="I77" s="29">
        <f t="shared" si="9"/>
        <v>34</v>
      </c>
      <c r="J77" s="28">
        <f t="shared" si="9"/>
        <v>35</v>
      </c>
      <c r="K77" s="28">
        <f t="shared" si="9"/>
        <v>33</v>
      </c>
      <c r="L77" s="27">
        <f t="shared" si="9"/>
        <v>35</v>
      </c>
      <c r="M77" s="29">
        <f t="shared" si="9"/>
        <v>31</v>
      </c>
      <c r="N77" s="28">
        <f t="shared" si="9"/>
        <v>34</v>
      </c>
      <c r="O77" s="28">
        <f t="shared" si="9"/>
        <v>31</v>
      </c>
      <c r="P77" s="27">
        <f t="shared" si="9"/>
        <v>34</v>
      </c>
    </row>
    <row r="78" spans="4:16" x14ac:dyDescent="0.25">
      <c r="D78" s="30">
        <v>4</v>
      </c>
      <c r="E78" s="29">
        <f t="shared" ref="E78:P78" si="10">SUM(E27-E44-E61)</f>
        <v>51</v>
      </c>
      <c r="F78" s="28">
        <f t="shared" si="10"/>
        <v>58</v>
      </c>
      <c r="G78" s="28">
        <f t="shared" si="10"/>
        <v>51</v>
      </c>
      <c r="H78" s="27">
        <f t="shared" si="10"/>
        <v>57</v>
      </c>
      <c r="I78" s="29">
        <f t="shared" si="10"/>
        <v>38</v>
      </c>
      <c r="J78" s="28">
        <f t="shared" si="10"/>
        <v>53</v>
      </c>
      <c r="K78" s="28">
        <f t="shared" si="10"/>
        <v>39</v>
      </c>
      <c r="L78" s="27">
        <f t="shared" si="10"/>
        <v>44</v>
      </c>
      <c r="M78" s="29">
        <f t="shared" si="10"/>
        <v>30</v>
      </c>
      <c r="N78" s="28">
        <f t="shared" si="10"/>
        <v>50</v>
      </c>
      <c r="O78" s="28">
        <f t="shared" si="10"/>
        <v>34</v>
      </c>
      <c r="P78" s="27">
        <f t="shared" si="10"/>
        <v>36</v>
      </c>
    </row>
    <row r="79" spans="4:16" ht="15.75" thickBot="1" x14ac:dyDescent="0.3">
      <c r="D79" s="26">
        <v>5</v>
      </c>
      <c r="E79" s="25">
        <f t="shared" ref="E79:P79" si="11">SUM(E28-E45-E62)</f>
        <v>46</v>
      </c>
      <c r="F79" s="24">
        <f t="shared" si="11"/>
        <v>54</v>
      </c>
      <c r="G79" s="24">
        <f t="shared" si="11"/>
        <v>48</v>
      </c>
      <c r="H79" s="23">
        <f t="shared" si="11"/>
        <v>52</v>
      </c>
      <c r="I79" s="25">
        <f t="shared" si="11"/>
        <v>39</v>
      </c>
      <c r="J79" s="24">
        <f t="shared" si="11"/>
        <v>51</v>
      </c>
      <c r="K79" s="24">
        <f t="shared" si="11"/>
        <v>35</v>
      </c>
      <c r="L79" s="23">
        <f t="shared" si="11"/>
        <v>41</v>
      </c>
      <c r="M79" s="25">
        <f t="shared" si="11"/>
        <v>35</v>
      </c>
      <c r="N79" s="24">
        <f t="shared" si="11"/>
        <v>47</v>
      </c>
      <c r="O79" s="24">
        <f t="shared" si="11"/>
        <v>30</v>
      </c>
      <c r="P79" s="23">
        <f t="shared" si="11"/>
        <v>37</v>
      </c>
    </row>
    <row r="80" spans="4:16" x14ac:dyDescent="0.25">
      <c r="D80" s="34">
        <v>6</v>
      </c>
      <c r="E80" s="33">
        <f t="shared" ref="E80:P80" si="12">SUM(E29-E46-E63)</f>
        <v>30</v>
      </c>
      <c r="F80" s="32">
        <f t="shared" si="12"/>
        <v>63</v>
      </c>
      <c r="G80" s="32">
        <f t="shared" si="12"/>
        <v>54</v>
      </c>
      <c r="H80" s="31">
        <f t="shared" si="12"/>
        <v>35</v>
      </c>
      <c r="I80" s="33">
        <f t="shared" si="12"/>
        <v>19</v>
      </c>
      <c r="J80" s="32">
        <f t="shared" si="12"/>
        <v>53</v>
      </c>
      <c r="K80" s="32">
        <f t="shared" si="12"/>
        <v>33</v>
      </c>
      <c r="L80" s="31">
        <f t="shared" si="12"/>
        <v>22</v>
      </c>
      <c r="M80" s="33">
        <f t="shared" si="12"/>
        <v>14</v>
      </c>
      <c r="N80" s="32">
        <f t="shared" si="12"/>
        <v>43</v>
      </c>
      <c r="O80" s="32">
        <f t="shared" si="12"/>
        <v>26</v>
      </c>
      <c r="P80" s="31">
        <f t="shared" si="12"/>
        <v>17</v>
      </c>
    </row>
    <row r="81" spans="4:16" x14ac:dyDescent="0.25">
      <c r="D81" s="30">
        <v>7</v>
      </c>
      <c r="E81" s="29">
        <f t="shared" ref="E81:P81" si="13">SUM(E30-E47-E64)</f>
        <v>18</v>
      </c>
      <c r="F81" s="28">
        <f t="shared" si="13"/>
        <v>19</v>
      </c>
      <c r="G81" s="28">
        <f t="shared" si="13"/>
        <v>20</v>
      </c>
      <c r="H81" s="27">
        <f t="shared" si="13"/>
        <v>19</v>
      </c>
      <c r="I81" s="29">
        <f t="shared" si="13"/>
        <v>16</v>
      </c>
      <c r="J81" s="28">
        <f t="shared" si="13"/>
        <v>18</v>
      </c>
      <c r="K81" s="28">
        <f t="shared" si="13"/>
        <v>18</v>
      </c>
      <c r="L81" s="27">
        <f t="shared" si="13"/>
        <v>19</v>
      </c>
      <c r="M81" s="29">
        <f t="shared" si="13"/>
        <v>15</v>
      </c>
      <c r="N81" s="28">
        <f t="shared" si="13"/>
        <v>17</v>
      </c>
      <c r="O81" s="28">
        <f t="shared" si="13"/>
        <v>16</v>
      </c>
      <c r="P81" s="27">
        <f t="shared" si="13"/>
        <v>17</v>
      </c>
    </row>
    <row r="82" spans="4:16" x14ac:dyDescent="0.25">
      <c r="D82" s="30">
        <v>8</v>
      </c>
      <c r="E82" s="29">
        <f t="shared" ref="E82:P82" si="14">SUM(E31-E48-E65)</f>
        <v>33</v>
      </c>
      <c r="F82" s="28">
        <f t="shared" si="14"/>
        <v>31</v>
      </c>
      <c r="G82" s="28">
        <f t="shared" si="14"/>
        <v>32</v>
      </c>
      <c r="H82" s="27">
        <f t="shared" si="14"/>
        <v>32</v>
      </c>
      <c r="I82" s="29">
        <f t="shared" si="14"/>
        <v>26</v>
      </c>
      <c r="J82" s="28">
        <f t="shared" si="14"/>
        <v>29</v>
      </c>
      <c r="K82" s="28">
        <f t="shared" si="14"/>
        <v>28</v>
      </c>
      <c r="L82" s="27">
        <f t="shared" si="14"/>
        <v>29</v>
      </c>
      <c r="M82" s="29">
        <f t="shared" si="14"/>
        <v>26</v>
      </c>
      <c r="N82" s="28">
        <f t="shared" si="14"/>
        <v>28</v>
      </c>
      <c r="O82" s="28">
        <f t="shared" si="14"/>
        <v>25</v>
      </c>
      <c r="P82" s="27">
        <f t="shared" si="14"/>
        <v>28</v>
      </c>
    </row>
    <row r="83" spans="4:16" x14ac:dyDescent="0.25">
      <c r="D83" s="30">
        <v>9</v>
      </c>
      <c r="E83" s="29">
        <f t="shared" ref="E83:P83" si="15">SUM(E32-E49-E66)</f>
        <v>44</v>
      </c>
      <c r="F83" s="28">
        <f t="shared" si="15"/>
        <v>54</v>
      </c>
      <c r="G83" s="28">
        <f t="shared" si="15"/>
        <v>44</v>
      </c>
      <c r="H83" s="27">
        <f t="shared" si="15"/>
        <v>49</v>
      </c>
      <c r="I83" s="29">
        <f t="shared" si="15"/>
        <v>33</v>
      </c>
      <c r="J83" s="28">
        <f t="shared" si="15"/>
        <v>50</v>
      </c>
      <c r="K83" s="28">
        <f t="shared" si="15"/>
        <v>36</v>
      </c>
      <c r="L83" s="27">
        <f t="shared" si="15"/>
        <v>38</v>
      </c>
      <c r="M83" s="29">
        <f t="shared" si="15"/>
        <v>28</v>
      </c>
      <c r="N83" s="28">
        <f t="shared" si="15"/>
        <v>45</v>
      </c>
      <c r="O83" s="28">
        <f t="shared" si="15"/>
        <v>32</v>
      </c>
      <c r="P83" s="27">
        <f t="shared" si="15"/>
        <v>32</v>
      </c>
    </row>
    <row r="84" spans="4:16" ht="15.75" thickBot="1" x14ac:dyDescent="0.3">
      <c r="D84" s="26">
        <v>10</v>
      </c>
      <c r="E84" s="25">
        <f t="shared" ref="E84:P84" si="16">SUM(E33-E50-E67)</f>
        <v>40</v>
      </c>
      <c r="F84" s="24">
        <f t="shared" si="16"/>
        <v>48</v>
      </c>
      <c r="G84" s="24">
        <f t="shared" si="16"/>
        <v>37</v>
      </c>
      <c r="H84" s="23">
        <f t="shared" si="16"/>
        <v>44</v>
      </c>
      <c r="I84" s="25">
        <f t="shared" si="16"/>
        <v>33</v>
      </c>
      <c r="J84" s="24">
        <f t="shared" si="16"/>
        <v>43</v>
      </c>
      <c r="K84" s="24">
        <f t="shared" si="16"/>
        <v>27</v>
      </c>
      <c r="L84" s="23">
        <f t="shared" si="16"/>
        <v>35</v>
      </c>
      <c r="M84" s="25">
        <f t="shared" si="16"/>
        <v>29</v>
      </c>
      <c r="N84" s="24">
        <f t="shared" si="16"/>
        <v>39</v>
      </c>
      <c r="O84" s="24">
        <f t="shared" si="16"/>
        <v>24</v>
      </c>
      <c r="P84" s="23">
        <f t="shared" si="16"/>
        <v>32</v>
      </c>
    </row>
    <row r="85" spans="4:16" x14ac:dyDescent="0.25">
      <c r="D85" s="34">
        <v>11</v>
      </c>
      <c r="E85" s="33">
        <f t="shared" ref="E85:P85" si="17">SUM(E34-E51-E68)</f>
        <v>27</v>
      </c>
      <c r="F85" s="32">
        <f t="shared" si="17"/>
        <v>58</v>
      </c>
      <c r="G85" s="32">
        <f t="shared" si="17"/>
        <v>42</v>
      </c>
      <c r="H85" s="31">
        <f t="shared" si="17"/>
        <v>31</v>
      </c>
      <c r="I85" s="33">
        <f t="shared" si="17"/>
        <v>17</v>
      </c>
      <c r="J85" s="32">
        <f t="shared" si="17"/>
        <v>47</v>
      </c>
      <c r="K85" s="32">
        <f t="shared" si="17"/>
        <v>28</v>
      </c>
      <c r="L85" s="31">
        <f t="shared" si="17"/>
        <v>19</v>
      </c>
      <c r="M85" s="33">
        <f t="shared" si="17"/>
        <v>12</v>
      </c>
      <c r="N85" s="32">
        <f t="shared" si="17"/>
        <v>38</v>
      </c>
      <c r="O85" s="32">
        <f t="shared" si="17"/>
        <v>22</v>
      </c>
      <c r="P85" s="31">
        <f t="shared" si="17"/>
        <v>15</v>
      </c>
    </row>
    <row r="86" spans="4:16" x14ac:dyDescent="0.25">
      <c r="D86" s="30">
        <v>12</v>
      </c>
      <c r="E86" s="29">
        <f t="shared" ref="E86:P86" si="18">SUM(E35-E52-E69)</f>
        <v>11</v>
      </c>
      <c r="F86" s="28">
        <f t="shared" si="18"/>
        <v>11</v>
      </c>
      <c r="G86" s="28">
        <f t="shared" si="18"/>
        <v>14</v>
      </c>
      <c r="H86" s="27">
        <f t="shared" si="18"/>
        <v>13</v>
      </c>
      <c r="I86" s="29">
        <f t="shared" si="18"/>
        <v>11</v>
      </c>
      <c r="J86" s="28">
        <f t="shared" si="18"/>
        <v>11</v>
      </c>
      <c r="K86" s="28">
        <f t="shared" si="18"/>
        <v>11</v>
      </c>
      <c r="L86" s="27">
        <f t="shared" si="18"/>
        <v>12</v>
      </c>
      <c r="M86" s="29">
        <f t="shared" si="18"/>
        <v>10</v>
      </c>
      <c r="N86" s="28">
        <f t="shared" si="18"/>
        <v>7</v>
      </c>
      <c r="O86" s="28">
        <f t="shared" si="18"/>
        <v>11</v>
      </c>
      <c r="P86" s="27">
        <f t="shared" si="18"/>
        <v>12</v>
      </c>
    </row>
    <row r="87" spans="4:16" x14ac:dyDescent="0.25">
      <c r="D87" s="30">
        <v>13</v>
      </c>
      <c r="E87" s="29">
        <f t="shared" ref="E87:P87" si="19">SUM(E36-E53-E70)</f>
        <v>22</v>
      </c>
      <c r="F87" s="28">
        <f t="shared" si="19"/>
        <v>24</v>
      </c>
      <c r="G87" s="28">
        <f t="shared" si="19"/>
        <v>24</v>
      </c>
      <c r="H87" s="27">
        <f t="shared" si="19"/>
        <v>24</v>
      </c>
      <c r="I87" s="29">
        <f t="shared" si="19"/>
        <v>20</v>
      </c>
      <c r="J87" s="28">
        <f t="shared" si="19"/>
        <v>23</v>
      </c>
      <c r="K87" s="28">
        <f t="shared" si="19"/>
        <v>21</v>
      </c>
      <c r="L87" s="27">
        <f t="shared" si="19"/>
        <v>22</v>
      </c>
      <c r="M87" s="29">
        <f t="shared" si="19"/>
        <v>20</v>
      </c>
      <c r="N87" s="28">
        <f t="shared" si="19"/>
        <v>22</v>
      </c>
      <c r="O87" s="28">
        <f t="shared" si="19"/>
        <v>20</v>
      </c>
      <c r="P87" s="27">
        <f t="shared" si="19"/>
        <v>25</v>
      </c>
    </row>
    <row r="88" spans="4:16" x14ac:dyDescent="0.25">
      <c r="D88" s="30">
        <v>14</v>
      </c>
      <c r="E88" s="29">
        <f t="shared" ref="E88:P88" si="20">SUM(E37-E54-E71)</f>
        <v>38</v>
      </c>
      <c r="F88" s="28">
        <f t="shared" si="20"/>
        <v>51</v>
      </c>
      <c r="G88" s="28">
        <f t="shared" si="20"/>
        <v>38</v>
      </c>
      <c r="H88" s="27">
        <f t="shared" si="20"/>
        <v>44</v>
      </c>
      <c r="I88" s="29">
        <f t="shared" si="20"/>
        <v>29</v>
      </c>
      <c r="J88" s="28">
        <f t="shared" si="20"/>
        <v>46</v>
      </c>
      <c r="K88" s="28">
        <f t="shared" si="20"/>
        <v>32</v>
      </c>
      <c r="L88" s="27">
        <f t="shared" si="20"/>
        <v>33</v>
      </c>
      <c r="M88" s="29">
        <f t="shared" si="20"/>
        <v>23</v>
      </c>
      <c r="N88" s="28">
        <f t="shared" si="20"/>
        <v>38</v>
      </c>
      <c r="O88" s="28">
        <f t="shared" si="20"/>
        <v>28</v>
      </c>
      <c r="P88" s="27">
        <f t="shared" si="20"/>
        <v>27</v>
      </c>
    </row>
    <row r="89" spans="4:16" ht="15.75" thickBot="1" x14ac:dyDescent="0.3">
      <c r="D89" s="26">
        <v>15</v>
      </c>
      <c r="E89" s="25">
        <f t="shared" ref="E89:P89" si="21">SUM(E38-E55-E72)</f>
        <v>34</v>
      </c>
      <c r="F89" s="24">
        <f t="shared" si="21"/>
        <v>41</v>
      </c>
      <c r="G89" s="24">
        <f t="shared" si="21"/>
        <v>30</v>
      </c>
      <c r="H89" s="23">
        <f t="shared" si="21"/>
        <v>32</v>
      </c>
      <c r="I89" s="25">
        <f t="shared" si="21"/>
        <v>29</v>
      </c>
      <c r="J89" s="24">
        <f t="shared" si="21"/>
        <v>38</v>
      </c>
      <c r="K89" s="24">
        <f t="shared" si="21"/>
        <v>22</v>
      </c>
      <c r="L89" s="23">
        <f t="shared" si="21"/>
        <v>30</v>
      </c>
      <c r="M89" s="25">
        <f t="shared" si="21"/>
        <v>24</v>
      </c>
      <c r="N89" s="24">
        <f t="shared" si="21"/>
        <v>33</v>
      </c>
      <c r="O89" s="24">
        <f t="shared" si="21"/>
        <v>20</v>
      </c>
      <c r="P89" s="23">
        <f t="shared" si="21"/>
        <v>27</v>
      </c>
    </row>
    <row r="93" spans="4:16" x14ac:dyDescent="0.25">
      <c r="E93" s="139" t="s">
        <v>117</v>
      </c>
      <c r="F93" s="139" t="s">
        <v>121</v>
      </c>
      <c r="G93" s="139" t="s">
        <v>118</v>
      </c>
      <c r="H93" s="139" t="s">
        <v>120</v>
      </c>
      <c r="I93" s="139" t="s">
        <v>122</v>
      </c>
      <c r="J93" s="139" t="s">
        <v>2</v>
      </c>
      <c r="K93" s="139" t="s">
        <v>119</v>
      </c>
      <c r="L93" s="139" t="s">
        <v>123</v>
      </c>
      <c r="M93" s="139" t="s">
        <v>124</v>
      </c>
    </row>
    <row r="94" spans="4:16" x14ac:dyDescent="0.25">
      <c r="E94" s="139" t="s">
        <v>141</v>
      </c>
      <c r="F94" s="139" t="s">
        <v>142</v>
      </c>
      <c r="G94" s="139" t="s">
        <v>143</v>
      </c>
      <c r="H94" s="139" t="s">
        <v>144</v>
      </c>
      <c r="I94" s="139" t="s">
        <v>145</v>
      </c>
      <c r="J94" s="139" t="s">
        <v>146</v>
      </c>
      <c r="K94" s="139" t="s">
        <v>147</v>
      </c>
      <c r="L94" s="139" t="s">
        <v>148</v>
      </c>
      <c r="M94" s="139" t="s">
        <v>149</v>
      </c>
    </row>
    <row r="95" spans="4:16" x14ac:dyDescent="0.25">
      <c r="E95" s="139" t="s">
        <v>133</v>
      </c>
      <c r="F95" s="139" t="s">
        <v>134</v>
      </c>
      <c r="G95" s="139" t="s">
        <v>4</v>
      </c>
      <c r="H95" s="139" t="s">
        <v>135</v>
      </c>
      <c r="I95" s="139" t="s">
        <v>136</v>
      </c>
      <c r="J95" s="139" t="s">
        <v>137</v>
      </c>
      <c r="K95" s="139" t="s">
        <v>138</v>
      </c>
      <c r="L95" s="139" t="s">
        <v>139</v>
      </c>
      <c r="M95" s="139" t="s">
        <v>140</v>
      </c>
    </row>
    <row r="97" spans="4:16" ht="15.75" thickBot="1" x14ac:dyDescent="0.3">
      <c r="D97" s="151" t="s">
        <v>204</v>
      </c>
      <c r="E97" s="152"/>
      <c r="F97" s="152"/>
      <c r="G97" s="152"/>
      <c r="H97" s="152"/>
      <c r="I97" s="140"/>
      <c r="J97" s="140"/>
      <c r="K97" s="140"/>
      <c r="L97" s="140"/>
      <c r="M97" s="140"/>
      <c r="N97" s="140"/>
      <c r="O97" s="140"/>
      <c r="P97" s="140"/>
    </row>
    <row r="98" spans="4:16" ht="15.75" thickBot="1" x14ac:dyDescent="0.3">
      <c r="D98" s="38"/>
      <c r="E98" s="37" t="s">
        <v>30</v>
      </c>
      <c r="F98" s="36" t="s">
        <v>29</v>
      </c>
      <c r="G98" s="36" t="s">
        <v>28</v>
      </c>
      <c r="H98" s="35" t="s">
        <v>27</v>
      </c>
      <c r="I98" s="37" t="s">
        <v>26</v>
      </c>
      <c r="J98" s="36" t="s">
        <v>25</v>
      </c>
      <c r="K98" s="36" t="s">
        <v>24</v>
      </c>
      <c r="L98" s="35" t="s">
        <v>23</v>
      </c>
      <c r="M98" s="37" t="s">
        <v>22</v>
      </c>
      <c r="N98" s="36" t="s">
        <v>21</v>
      </c>
      <c r="O98" s="36" t="s">
        <v>20</v>
      </c>
      <c r="P98" s="35" t="s">
        <v>19</v>
      </c>
    </row>
    <row r="99" spans="4:16" ht="15.75" thickBot="1" x14ac:dyDescent="0.3">
      <c r="D99" s="34">
        <v>1</v>
      </c>
      <c r="E99" s="161">
        <f>SUM(E75/E24)*100</f>
        <v>36.363636363636367</v>
      </c>
      <c r="F99" s="161">
        <f t="shared" ref="F99:P99" si="22">SUM(F75/F24)*100</f>
        <v>54.54545454545454</v>
      </c>
      <c r="G99" s="161">
        <f t="shared" si="22"/>
        <v>49.494949494949495</v>
      </c>
      <c r="H99" s="161">
        <f t="shared" si="22"/>
        <v>43.43434343434344</v>
      </c>
      <c r="I99" s="161">
        <f t="shared" si="22"/>
        <v>21.212121212121211</v>
      </c>
      <c r="J99" s="161">
        <f t="shared" si="22"/>
        <v>56.56565656565656</v>
      </c>
      <c r="K99" s="161">
        <f t="shared" si="22"/>
        <v>39.393939393939391</v>
      </c>
      <c r="L99" s="161">
        <f t="shared" si="22"/>
        <v>24.242424242424242</v>
      </c>
      <c r="M99" s="161">
        <f t="shared" si="22"/>
        <v>15.151515151515152</v>
      </c>
      <c r="N99" s="161">
        <f t="shared" si="22"/>
        <v>51.515151515151516</v>
      </c>
      <c r="O99" s="161">
        <f t="shared" si="22"/>
        <v>30.303030303030305</v>
      </c>
      <c r="P99" s="161">
        <f t="shared" si="22"/>
        <v>18.181818181818183</v>
      </c>
    </row>
    <row r="100" spans="4:16" ht="15.75" thickBot="1" x14ac:dyDescent="0.3">
      <c r="D100" s="30">
        <v>2</v>
      </c>
      <c r="E100" s="161">
        <f t="shared" ref="E100:P113" si="23">SUM(E76/E25)*100</f>
        <v>62.857142857142854</v>
      </c>
      <c r="F100" s="161">
        <f t="shared" si="23"/>
        <v>80</v>
      </c>
      <c r="G100" s="161">
        <f t="shared" si="23"/>
        <v>71.428571428571431</v>
      </c>
      <c r="H100" s="161">
        <f t="shared" si="23"/>
        <v>71.428571428571431</v>
      </c>
      <c r="I100" s="161">
        <f t="shared" si="23"/>
        <v>62.857142857142854</v>
      </c>
      <c r="J100" s="161">
        <f t="shared" si="23"/>
        <v>68.571428571428569</v>
      </c>
      <c r="K100" s="161">
        <f t="shared" si="23"/>
        <v>68.571428571428569</v>
      </c>
      <c r="L100" s="161">
        <f t="shared" si="23"/>
        <v>65.714285714285708</v>
      </c>
      <c r="M100" s="161">
        <f t="shared" si="23"/>
        <v>60</v>
      </c>
      <c r="N100" s="161">
        <f t="shared" si="23"/>
        <v>65.714285714285708</v>
      </c>
      <c r="O100" s="161">
        <f t="shared" si="23"/>
        <v>65.714285714285708</v>
      </c>
      <c r="P100" s="161">
        <f t="shared" si="23"/>
        <v>65.714285714285708</v>
      </c>
    </row>
    <row r="101" spans="4:16" ht="15.75" thickBot="1" x14ac:dyDescent="0.3">
      <c r="D101" s="30">
        <v>3</v>
      </c>
      <c r="E101" s="161">
        <f t="shared" si="23"/>
        <v>72.549019607843135</v>
      </c>
      <c r="F101" s="161">
        <f t="shared" si="23"/>
        <v>76.470588235294116</v>
      </c>
      <c r="G101" s="161">
        <f t="shared" si="23"/>
        <v>76.470588235294116</v>
      </c>
      <c r="H101" s="161">
        <f t="shared" si="23"/>
        <v>74.509803921568633</v>
      </c>
      <c r="I101" s="161">
        <f t="shared" si="23"/>
        <v>66.666666666666657</v>
      </c>
      <c r="J101" s="161">
        <f t="shared" si="23"/>
        <v>68.627450980392155</v>
      </c>
      <c r="K101" s="161">
        <f t="shared" si="23"/>
        <v>64.705882352941174</v>
      </c>
      <c r="L101" s="161">
        <f t="shared" si="23"/>
        <v>68.627450980392155</v>
      </c>
      <c r="M101" s="161">
        <f t="shared" si="23"/>
        <v>60.784313725490193</v>
      </c>
      <c r="N101" s="161">
        <f t="shared" si="23"/>
        <v>66.666666666666657</v>
      </c>
      <c r="O101" s="161">
        <f t="shared" si="23"/>
        <v>60.784313725490193</v>
      </c>
      <c r="P101" s="161">
        <f t="shared" si="23"/>
        <v>66.666666666666657</v>
      </c>
    </row>
    <row r="102" spans="4:16" ht="15.75" thickBot="1" x14ac:dyDescent="0.3">
      <c r="D102" s="30">
        <v>4</v>
      </c>
      <c r="E102" s="161">
        <f t="shared" si="23"/>
        <v>85</v>
      </c>
      <c r="F102" s="161">
        <f t="shared" si="23"/>
        <v>96.666666666666671</v>
      </c>
      <c r="G102" s="161">
        <f t="shared" si="23"/>
        <v>85</v>
      </c>
      <c r="H102" s="161">
        <f t="shared" si="23"/>
        <v>95</v>
      </c>
      <c r="I102" s="161">
        <f t="shared" si="23"/>
        <v>63.333333333333329</v>
      </c>
      <c r="J102" s="161">
        <f t="shared" si="23"/>
        <v>88.333333333333329</v>
      </c>
      <c r="K102" s="161">
        <f t="shared" si="23"/>
        <v>65</v>
      </c>
      <c r="L102" s="161">
        <f t="shared" si="23"/>
        <v>73.333333333333329</v>
      </c>
      <c r="M102" s="161">
        <f t="shared" si="23"/>
        <v>50</v>
      </c>
      <c r="N102" s="161">
        <f t="shared" si="23"/>
        <v>83.333333333333343</v>
      </c>
      <c r="O102" s="161">
        <f t="shared" si="23"/>
        <v>56.666666666666664</v>
      </c>
      <c r="P102" s="161">
        <f t="shared" si="23"/>
        <v>60</v>
      </c>
    </row>
    <row r="103" spans="4:16" ht="15.75" thickBot="1" x14ac:dyDescent="0.3">
      <c r="D103" s="26">
        <v>5</v>
      </c>
      <c r="E103" s="161">
        <f t="shared" si="23"/>
        <v>85.18518518518519</v>
      </c>
      <c r="F103" s="161">
        <f t="shared" si="23"/>
        <v>100</v>
      </c>
      <c r="G103" s="161">
        <f t="shared" si="23"/>
        <v>88.888888888888886</v>
      </c>
      <c r="H103" s="161">
        <f t="shared" si="23"/>
        <v>96.296296296296291</v>
      </c>
      <c r="I103" s="161">
        <f t="shared" si="23"/>
        <v>72.222222222222214</v>
      </c>
      <c r="J103" s="161">
        <f t="shared" si="23"/>
        <v>94.444444444444443</v>
      </c>
      <c r="K103" s="161">
        <f t="shared" si="23"/>
        <v>64.81481481481481</v>
      </c>
      <c r="L103" s="161">
        <f t="shared" si="23"/>
        <v>75.925925925925924</v>
      </c>
      <c r="M103" s="161">
        <f t="shared" si="23"/>
        <v>64.81481481481481</v>
      </c>
      <c r="N103" s="161">
        <f t="shared" si="23"/>
        <v>87.037037037037038</v>
      </c>
      <c r="O103" s="161">
        <f t="shared" si="23"/>
        <v>55.555555555555557</v>
      </c>
      <c r="P103" s="161">
        <f t="shared" si="23"/>
        <v>68.518518518518519</v>
      </c>
    </row>
    <row r="104" spans="4:16" ht="15.75" thickBot="1" x14ac:dyDescent="0.3">
      <c r="D104" s="34">
        <v>6</v>
      </c>
      <c r="E104" s="161">
        <f t="shared" si="23"/>
        <v>30.303030303030305</v>
      </c>
      <c r="F104" s="161">
        <f t="shared" si="23"/>
        <v>63.636363636363633</v>
      </c>
      <c r="G104" s="161">
        <f t="shared" si="23"/>
        <v>54.54545454545454</v>
      </c>
      <c r="H104" s="161">
        <f t="shared" si="23"/>
        <v>35.353535353535356</v>
      </c>
      <c r="I104" s="161">
        <f t="shared" si="23"/>
        <v>19.19191919191919</v>
      </c>
      <c r="J104" s="161">
        <f t="shared" si="23"/>
        <v>53.535353535353536</v>
      </c>
      <c r="K104" s="161">
        <f t="shared" si="23"/>
        <v>33.333333333333329</v>
      </c>
      <c r="L104" s="161">
        <f t="shared" si="23"/>
        <v>22.222222222222221</v>
      </c>
      <c r="M104" s="161">
        <f t="shared" si="23"/>
        <v>14.14141414141414</v>
      </c>
      <c r="N104" s="161">
        <f t="shared" si="23"/>
        <v>43.43434343434344</v>
      </c>
      <c r="O104" s="161">
        <f t="shared" si="23"/>
        <v>26.262626262626267</v>
      </c>
      <c r="P104" s="161">
        <f t="shared" si="23"/>
        <v>17.171717171717169</v>
      </c>
    </row>
    <row r="105" spans="4:16" ht="15.75" thickBot="1" x14ac:dyDescent="0.3">
      <c r="D105" s="30">
        <v>7</v>
      </c>
      <c r="E105" s="161">
        <f t="shared" si="23"/>
        <v>69.230769230769226</v>
      </c>
      <c r="F105" s="161">
        <f t="shared" si="23"/>
        <v>73.076923076923066</v>
      </c>
      <c r="G105" s="161">
        <f t="shared" si="23"/>
        <v>76.923076923076934</v>
      </c>
      <c r="H105" s="161">
        <f t="shared" si="23"/>
        <v>73.076923076923066</v>
      </c>
      <c r="I105" s="161">
        <f t="shared" si="23"/>
        <v>61.53846153846154</v>
      </c>
      <c r="J105" s="161">
        <f t="shared" si="23"/>
        <v>69.230769230769226</v>
      </c>
      <c r="K105" s="161">
        <f t="shared" si="23"/>
        <v>69.230769230769226</v>
      </c>
      <c r="L105" s="161">
        <f t="shared" si="23"/>
        <v>73.076923076923066</v>
      </c>
      <c r="M105" s="161">
        <f t="shared" si="23"/>
        <v>57.692307692307686</v>
      </c>
      <c r="N105" s="161">
        <f t="shared" si="23"/>
        <v>65.384615384615387</v>
      </c>
      <c r="O105" s="161">
        <f t="shared" si="23"/>
        <v>61.53846153846154</v>
      </c>
      <c r="P105" s="161">
        <f t="shared" si="23"/>
        <v>65.384615384615387</v>
      </c>
    </row>
    <row r="106" spans="4:16" ht="15.75" thickBot="1" x14ac:dyDescent="0.3">
      <c r="D106" s="30">
        <v>8</v>
      </c>
      <c r="E106" s="161">
        <f t="shared" si="23"/>
        <v>78.571428571428569</v>
      </c>
      <c r="F106" s="161">
        <f t="shared" si="23"/>
        <v>73.80952380952381</v>
      </c>
      <c r="G106" s="161">
        <f t="shared" si="23"/>
        <v>76.19047619047619</v>
      </c>
      <c r="H106" s="161">
        <f t="shared" si="23"/>
        <v>76.19047619047619</v>
      </c>
      <c r="I106" s="161">
        <f t="shared" si="23"/>
        <v>61.904761904761905</v>
      </c>
      <c r="J106" s="161">
        <f t="shared" si="23"/>
        <v>69.047619047619051</v>
      </c>
      <c r="K106" s="161">
        <f t="shared" si="23"/>
        <v>66.666666666666657</v>
      </c>
      <c r="L106" s="161">
        <f t="shared" si="23"/>
        <v>69.047619047619051</v>
      </c>
      <c r="M106" s="161">
        <f t="shared" si="23"/>
        <v>61.904761904761905</v>
      </c>
      <c r="N106" s="161">
        <f t="shared" si="23"/>
        <v>66.666666666666657</v>
      </c>
      <c r="O106" s="161">
        <f t="shared" si="23"/>
        <v>59.523809523809526</v>
      </c>
      <c r="P106" s="161">
        <f t="shared" si="23"/>
        <v>66.666666666666657</v>
      </c>
    </row>
    <row r="107" spans="4:16" ht="15.75" thickBot="1" x14ac:dyDescent="0.3">
      <c r="D107" s="30">
        <v>9</v>
      </c>
      <c r="E107" s="161">
        <f t="shared" si="23"/>
        <v>77.192982456140342</v>
      </c>
      <c r="F107" s="161">
        <f t="shared" si="23"/>
        <v>94.73684210526315</v>
      </c>
      <c r="G107" s="161">
        <f t="shared" si="23"/>
        <v>77.192982456140342</v>
      </c>
      <c r="H107" s="161">
        <f t="shared" si="23"/>
        <v>85.964912280701753</v>
      </c>
      <c r="I107" s="161">
        <f t="shared" si="23"/>
        <v>57.894736842105267</v>
      </c>
      <c r="J107" s="161">
        <f t="shared" si="23"/>
        <v>87.719298245614027</v>
      </c>
      <c r="K107" s="161">
        <f t="shared" si="23"/>
        <v>63.157894736842103</v>
      </c>
      <c r="L107" s="161">
        <f t="shared" si="23"/>
        <v>66.666666666666657</v>
      </c>
      <c r="M107" s="161">
        <f t="shared" si="23"/>
        <v>49.122807017543856</v>
      </c>
      <c r="N107" s="161">
        <f t="shared" si="23"/>
        <v>78.94736842105263</v>
      </c>
      <c r="O107" s="161">
        <f t="shared" si="23"/>
        <v>56.140350877192979</v>
      </c>
      <c r="P107" s="161">
        <f t="shared" si="23"/>
        <v>56.140350877192979</v>
      </c>
    </row>
    <row r="108" spans="4:16" ht="15.75" thickBot="1" x14ac:dyDescent="0.3">
      <c r="D108" s="26">
        <v>10</v>
      </c>
      <c r="E108" s="161">
        <f t="shared" si="23"/>
        <v>83.333333333333343</v>
      </c>
      <c r="F108" s="161">
        <f t="shared" si="23"/>
        <v>100</v>
      </c>
      <c r="G108" s="161">
        <f t="shared" si="23"/>
        <v>77.083333333333343</v>
      </c>
      <c r="H108" s="161">
        <f t="shared" si="23"/>
        <v>91.666666666666657</v>
      </c>
      <c r="I108" s="161">
        <f t="shared" si="23"/>
        <v>68.75</v>
      </c>
      <c r="J108" s="161">
        <f t="shared" si="23"/>
        <v>89.583333333333343</v>
      </c>
      <c r="K108" s="161">
        <f t="shared" si="23"/>
        <v>56.25</v>
      </c>
      <c r="L108" s="161">
        <f t="shared" si="23"/>
        <v>72.916666666666657</v>
      </c>
      <c r="M108" s="161">
        <f t="shared" si="23"/>
        <v>60.416666666666664</v>
      </c>
      <c r="N108" s="161">
        <f t="shared" si="23"/>
        <v>81.25</v>
      </c>
      <c r="O108" s="161">
        <f t="shared" si="23"/>
        <v>50</v>
      </c>
      <c r="P108" s="161">
        <f t="shared" si="23"/>
        <v>66.666666666666657</v>
      </c>
    </row>
    <row r="109" spans="4:16" ht="15.75" thickBot="1" x14ac:dyDescent="0.3">
      <c r="D109" s="34">
        <v>11</v>
      </c>
      <c r="E109" s="161">
        <f t="shared" si="23"/>
        <v>27.27272727272727</v>
      </c>
      <c r="F109" s="161">
        <f t="shared" si="23"/>
        <v>58.585858585858588</v>
      </c>
      <c r="G109" s="161">
        <f t="shared" si="23"/>
        <v>42.424242424242422</v>
      </c>
      <c r="H109" s="161">
        <f t="shared" si="23"/>
        <v>31.313131313131315</v>
      </c>
      <c r="I109" s="161">
        <f t="shared" si="23"/>
        <v>17.171717171717169</v>
      </c>
      <c r="J109" s="161">
        <f t="shared" si="23"/>
        <v>47.474747474747474</v>
      </c>
      <c r="K109" s="161">
        <f t="shared" si="23"/>
        <v>28.28282828282828</v>
      </c>
      <c r="L109" s="161">
        <f t="shared" si="23"/>
        <v>19.19191919191919</v>
      </c>
      <c r="M109" s="161">
        <f t="shared" si="23"/>
        <v>12.121212121212121</v>
      </c>
      <c r="N109" s="161">
        <f t="shared" si="23"/>
        <v>38.383838383838381</v>
      </c>
      <c r="O109" s="161">
        <f t="shared" si="23"/>
        <v>22.222222222222221</v>
      </c>
      <c r="P109" s="161">
        <f t="shared" si="23"/>
        <v>15.151515151515152</v>
      </c>
    </row>
    <row r="110" spans="4:16" ht="15.75" thickBot="1" x14ac:dyDescent="0.3">
      <c r="D110" s="30">
        <v>12</v>
      </c>
      <c r="E110" s="161">
        <f t="shared" si="23"/>
        <v>68.75</v>
      </c>
      <c r="F110" s="161">
        <f t="shared" si="23"/>
        <v>68.75</v>
      </c>
      <c r="G110" s="161">
        <f t="shared" si="23"/>
        <v>87.5</v>
      </c>
      <c r="H110" s="161">
        <f t="shared" si="23"/>
        <v>81.25</v>
      </c>
      <c r="I110" s="161">
        <f t="shared" si="23"/>
        <v>68.75</v>
      </c>
      <c r="J110" s="161">
        <f t="shared" si="23"/>
        <v>68.75</v>
      </c>
      <c r="K110" s="161">
        <f t="shared" si="23"/>
        <v>68.75</v>
      </c>
      <c r="L110" s="161">
        <f t="shared" si="23"/>
        <v>75</v>
      </c>
      <c r="M110" s="161">
        <f t="shared" si="23"/>
        <v>62.5</v>
      </c>
      <c r="N110" s="161">
        <f t="shared" si="23"/>
        <v>43.75</v>
      </c>
      <c r="O110" s="161">
        <f t="shared" si="23"/>
        <v>68.75</v>
      </c>
      <c r="P110" s="161">
        <f t="shared" si="23"/>
        <v>75</v>
      </c>
    </row>
    <row r="111" spans="4:16" ht="15.75" thickBot="1" x14ac:dyDescent="0.3">
      <c r="D111" s="30">
        <v>13</v>
      </c>
      <c r="E111" s="161">
        <f t="shared" si="23"/>
        <v>70.967741935483872</v>
      </c>
      <c r="F111" s="161">
        <f t="shared" si="23"/>
        <v>77.41935483870968</v>
      </c>
      <c r="G111" s="161">
        <f t="shared" si="23"/>
        <v>77.41935483870968</v>
      </c>
      <c r="H111" s="161">
        <f t="shared" si="23"/>
        <v>77.41935483870968</v>
      </c>
      <c r="I111" s="161">
        <f t="shared" si="23"/>
        <v>64.516129032258064</v>
      </c>
      <c r="J111" s="161">
        <f t="shared" si="23"/>
        <v>74.193548387096769</v>
      </c>
      <c r="K111" s="161">
        <f t="shared" si="23"/>
        <v>67.741935483870961</v>
      </c>
      <c r="L111" s="161">
        <f t="shared" si="23"/>
        <v>70.967741935483872</v>
      </c>
      <c r="M111" s="161">
        <f t="shared" si="23"/>
        <v>64.516129032258064</v>
      </c>
      <c r="N111" s="161">
        <f t="shared" si="23"/>
        <v>70.967741935483872</v>
      </c>
      <c r="O111" s="161">
        <f t="shared" si="23"/>
        <v>64.516129032258064</v>
      </c>
      <c r="P111" s="161">
        <f t="shared" si="23"/>
        <v>80.645161290322577</v>
      </c>
    </row>
    <row r="112" spans="4:16" ht="15.75" thickBot="1" x14ac:dyDescent="0.3">
      <c r="D112" s="30">
        <v>14</v>
      </c>
      <c r="E112" s="161">
        <f t="shared" si="23"/>
        <v>71.698113207547166</v>
      </c>
      <c r="F112" s="161">
        <f t="shared" si="23"/>
        <v>96.226415094339629</v>
      </c>
      <c r="G112" s="161">
        <f t="shared" si="23"/>
        <v>71.698113207547166</v>
      </c>
      <c r="H112" s="161">
        <f t="shared" si="23"/>
        <v>83.018867924528308</v>
      </c>
      <c r="I112" s="161">
        <f t="shared" si="23"/>
        <v>54.716981132075468</v>
      </c>
      <c r="J112" s="161">
        <f t="shared" si="23"/>
        <v>86.79245283018868</v>
      </c>
      <c r="K112" s="161">
        <f t="shared" si="23"/>
        <v>60.377358490566039</v>
      </c>
      <c r="L112" s="161">
        <f t="shared" si="23"/>
        <v>62.264150943396224</v>
      </c>
      <c r="M112" s="161">
        <f t="shared" si="23"/>
        <v>43.39622641509434</v>
      </c>
      <c r="N112" s="161">
        <f t="shared" si="23"/>
        <v>71.698113207547166</v>
      </c>
      <c r="O112" s="161">
        <f t="shared" si="23"/>
        <v>52.830188679245282</v>
      </c>
      <c r="P112" s="161">
        <f t="shared" si="23"/>
        <v>50.943396226415096</v>
      </c>
    </row>
    <row r="113" spans="4:16" ht="15.75" thickBot="1" x14ac:dyDescent="0.3">
      <c r="D113" s="26">
        <v>15</v>
      </c>
      <c r="E113" s="161">
        <f t="shared" si="23"/>
        <v>82.926829268292678</v>
      </c>
      <c r="F113" s="161">
        <f t="shared" si="23"/>
        <v>100</v>
      </c>
      <c r="G113" s="161">
        <f t="shared" si="23"/>
        <v>73.170731707317074</v>
      </c>
      <c r="H113" s="161">
        <f t="shared" si="23"/>
        <v>78.048780487804876</v>
      </c>
      <c r="I113" s="161">
        <f t="shared" si="23"/>
        <v>70.731707317073173</v>
      </c>
      <c r="J113" s="161">
        <f t="shared" si="23"/>
        <v>92.682926829268297</v>
      </c>
      <c r="K113" s="161">
        <f t="shared" si="23"/>
        <v>53.658536585365859</v>
      </c>
      <c r="L113" s="161">
        <f t="shared" si="23"/>
        <v>73.170731707317074</v>
      </c>
      <c r="M113" s="161">
        <f t="shared" si="23"/>
        <v>58.536585365853654</v>
      </c>
      <c r="N113" s="161">
        <f t="shared" si="23"/>
        <v>80.487804878048792</v>
      </c>
      <c r="O113" s="161">
        <f t="shared" si="23"/>
        <v>48.780487804878049</v>
      </c>
      <c r="P113" s="161">
        <f t="shared" si="23"/>
        <v>65.853658536585371</v>
      </c>
    </row>
    <row r="115" spans="4:16" ht="15.75" thickBot="1" x14ac:dyDescent="0.3">
      <c r="D115" s="151" t="s">
        <v>202</v>
      </c>
      <c r="E115" s="152"/>
      <c r="F115" s="152"/>
      <c r="G115" s="152"/>
      <c r="H115" s="152"/>
      <c r="I115" s="140"/>
      <c r="J115" s="140"/>
      <c r="K115" s="140"/>
      <c r="L115" s="140"/>
      <c r="M115" s="140"/>
      <c r="N115" s="140"/>
      <c r="O115" s="140"/>
      <c r="P115" s="140"/>
    </row>
    <row r="116" spans="4:16" ht="15.75" thickBot="1" x14ac:dyDescent="0.3">
      <c r="D116" s="38"/>
      <c r="E116" s="37" t="s">
        <v>30</v>
      </c>
      <c r="F116" s="36" t="s">
        <v>29</v>
      </c>
      <c r="G116" s="36" t="s">
        <v>28</v>
      </c>
      <c r="H116" s="35" t="s">
        <v>27</v>
      </c>
      <c r="I116" s="37" t="s">
        <v>26</v>
      </c>
      <c r="J116" s="36" t="s">
        <v>25</v>
      </c>
      <c r="K116" s="36" t="s">
        <v>24</v>
      </c>
      <c r="L116" s="35" t="s">
        <v>23</v>
      </c>
      <c r="M116" s="37" t="s">
        <v>22</v>
      </c>
      <c r="N116" s="36" t="s">
        <v>21</v>
      </c>
      <c r="O116" s="36" t="s">
        <v>20</v>
      </c>
      <c r="P116" s="35" t="s">
        <v>19</v>
      </c>
    </row>
    <row r="117" spans="4:16" ht="15.75" thickBot="1" x14ac:dyDescent="0.3">
      <c r="D117" s="34">
        <v>1</v>
      </c>
      <c r="E117" s="161">
        <f>GCD(E75,E41)</f>
        <v>36</v>
      </c>
      <c r="F117" s="161">
        <f t="shared" ref="F117:P117" si="24">GCD(F75,F41)</f>
        <v>2</v>
      </c>
      <c r="G117" s="161">
        <f t="shared" si="24"/>
        <v>1</v>
      </c>
      <c r="H117" s="161">
        <f t="shared" si="24"/>
        <v>1</v>
      </c>
      <c r="I117" s="161">
        <f t="shared" si="24"/>
        <v>21</v>
      </c>
      <c r="J117" s="161">
        <f t="shared" si="24"/>
        <v>1</v>
      </c>
      <c r="K117" s="161">
        <f t="shared" si="24"/>
        <v>3</v>
      </c>
      <c r="L117" s="161">
        <f t="shared" si="24"/>
        <v>3</v>
      </c>
      <c r="M117" s="161">
        <f t="shared" si="24"/>
        <v>15</v>
      </c>
      <c r="N117" s="161">
        <f t="shared" si="24"/>
        <v>3</v>
      </c>
      <c r="O117" s="161">
        <f t="shared" si="24"/>
        <v>10</v>
      </c>
      <c r="P117" s="161">
        <f t="shared" si="24"/>
        <v>9</v>
      </c>
    </row>
    <row r="118" spans="4:16" ht="15.75" thickBot="1" x14ac:dyDescent="0.3">
      <c r="D118" s="30">
        <v>2</v>
      </c>
      <c r="E118" s="161">
        <f t="shared" ref="E118:P131" si="25">GCD(E76,E42)</f>
        <v>1</v>
      </c>
      <c r="F118" s="161">
        <f t="shared" si="25"/>
        <v>1</v>
      </c>
      <c r="G118" s="161">
        <f t="shared" si="25"/>
        <v>1</v>
      </c>
      <c r="H118" s="161">
        <f t="shared" si="25"/>
        <v>5</v>
      </c>
      <c r="I118" s="161">
        <f t="shared" si="25"/>
        <v>2</v>
      </c>
      <c r="J118" s="161">
        <f t="shared" si="25"/>
        <v>1</v>
      </c>
      <c r="K118" s="161">
        <f t="shared" si="25"/>
        <v>4</v>
      </c>
      <c r="L118" s="161">
        <f t="shared" si="25"/>
        <v>1</v>
      </c>
      <c r="M118" s="161">
        <f t="shared" si="25"/>
        <v>3</v>
      </c>
      <c r="N118" s="161">
        <f t="shared" si="25"/>
        <v>1</v>
      </c>
      <c r="O118" s="161">
        <f t="shared" si="25"/>
        <v>1</v>
      </c>
      <c r="P118" s="161">
        <f t="shared" si="25"/>
        <v>1</v>
      </c>
    </row>
    <row r="119" spans="4:16" ht="15.75" thickBot="1" x14ac:dyDescent="0.3">
      <c r="D119" s="30">
        <v>3</v>
      </c>
      <c r="E119" s="161">
        <f t="shared" si="25"/>
        <v>1</v>
      </c>
      <c r="F119" s="161">
        <f t="shared" si="25"/>
        <v>1</v>
      </c>
      <c r="G119" s="161">
        <f t="shared" si="25"/>
        <v>3</v>
      </c>
      <c r="H119" s="161">
        <f t="shared" si="25"/>
        <v>1</v>
      </c>
      <c r="I119" s="161">
        <f t="shared" si="25"/>
        <v>1</v>
      </c>
      <c r="J119" s="161">
        <f t="shared" si="25"/>
        <v>1</v>
      </c>
      <c r="K119" s="161">
        <f t="shared" si="25"/>
        <v>1</v>
      </c>
      <c r="L119" s="161">
        <f t="shared" si="25"/>
        <v>1</v>
      </c>
      <c r="M119" s="161">
        <f t="shared" si="25"/>
        <v>1</v>
      </c>
      <c r="N119" s="161">
        <f t="shared" si="25"/>
        <v>2</v>
      </c>
      <c r="O119" s="161">
        <f t="shared" si="25"/>
        <v>1</v>
      </c>
      <c r="P119" s="161">
        <f t="shared" si="25"/>
        <v>2</v>
      </c>
    </row>
    <row r="120" spans="4:16" ht="15.75" thickBot="1" x14ac:dyDescent="0.3">
      <c r="D120" s="30">
        <v>4</v>
      </c>
      <c r="E120" s="161">
        <f t="shared" si="25"/>
        <v>51</v>
      </c>
      <c r="F120" s="161">
        <f t="shared" si="25"/>
        <v>58</v>
      </c>
      <c r="G120" s="161">
        <f t="shared" si="25"/>
        <v>51</v>
      </c>
      <c r="H120" s="161">
        <f t="shared" si="25"/>
        <v>57</v>
      </c>
      <c r="I120" s="161">
        <f t="shared" si="25"/>
        <v>38</v>
      </c>
      <c r="J120" s="161">
        <f t="shared" si="25"/>
        <v>53</v>
      </c>
      <c r="K120" s="161">
        <f t="shared" si="25"/>
        <v>1</v>
      </c>
      <c r="L120" s="161">
        <f t="shared" si="25"/>
        <v>44</v>
      </c>
      <c r="M120" s="161">
        <f t="shared" si="25"/>
        <v>30</v>
      </c>
      <c r="N120" s="161">
        <f t="shared" si="25"/>
        <v>50</v>
      </c>
      <c r="O120" s="161">
        <f t="shared" si="25"/>
        <v>1</v>
      </c>
      <c r="P120" s="161">
        <f t="shared" si="25"/>
        <v>36</v>
      </c>
    </row>
    <row r="121" spans="4:16" ht="15.75" thickBot="1" x14ac:dyDescent="0.3">
      <c r="D121" s="26">
        <v>5</v>
      </c>
      <c r="E121" s="161">
        <f t="shared" si="25"/>
        <v>46</v>
      </c>
      <c r="F121" s="161">
        <f t="shared" si="25"/>
        <v>54</v>
      </c>
      <c r="G121" s="161">
        <f t="shared" si="25"/>
        <v>48</v>
      </c>
      <c r="H121" s="161">
        <f t="shared" si="25"/>
        <v>52</v>
      </c>
      <c r="I121" s="161">
        <f t="shared" si="25"/>
        <v>39</v>
      </c>
      <c r="J121" s="161">
        <f t="shared" si="25"/>
        <v>51</v>
      </c>
      <c r="K121" s="161">
        <f t="shared" si="25"/>
        <v>35</v>
      </c>
      <c r="L121" s="161">
        <f t="shared" si="25"/>
        <v>41</v>
      </c>
      <c r="M121" s="161">
        <f t="shared" si="25"/>
        <v>35</v>
      </c>
      <c r="N121" s="161">
        <f t="shared" si="25"/>
        <v>47</v>
      </c>
      <c r="O121" s="161">
        <f t="shared" si="25"/>
        <v>30</v>
      </c>
      <c r="P121" s="161">
        <f t="shared" si="25"/>
        <v>37</v>
      </c>
    </row>
    <row r="122" spans="4:16" ht="15.75" thickBot="1" x14ac:dyDescent="0.3">
      <c r="D122" s="34">
        <v>6</v>
      </c>
      <c r="E122" s="161">
        <f t="shared" si="25"/>
        <v>30</v>
      </c>
      <c r="F122" s="161">
        <f t="shared" si="25"/>
        <v>1</v>
      </c>
      <c r="G122" s="161">
        <f t="shared" si="25"/>
        <v>1</v>
      </c>
      <c r="H122" s="161">
        <f t="shared" si="25"/>
        <v>7</v>
      </c>
      <c r="I122" s="161">
        <f t="shared" si="25"/>
        <v>19</v>
      </c>
      <c r="J122" s="161">
        <f t="shared" si="25"/>
        <v>1</v>
      </c>
      <c r="K122" s="161">
        <f t="shared" si="25"/>
        <v>1</v>
      </c>
      <c r="L122" s="161">
        <f t="shared" si="25"/>
        <v>2</v>
      </c>
      <c r="M122" s="161">
        <f t="shared" si="25"/>
        <v>14</v>
      </c>
      <c r="N122" s="161">
        <f t="shared" si="25"/>
        <v>1</v>
      </c>
      <c r="O122" s="161">
        <f t="shared" si="25"/>
        <v>1</v>
      </c>
      <c r="P122" s="161">
        <f t="shared" si="25"/>
        <v>1</v>
      </c>
    </row>
    <row r="123" spans="4:16" ht="15.75" thickBot="1" x14ac:dyDescent="0.3">
      <c r="D123" s="30">
        <v>7</v>
      </c>
      <c r="E123" s="161">
        <f t="shared" si="25"/>
        <v>3</v>
      </c>
      <c r="F123" s="161">
        <f t="shared" si="25"/>
        <v>1</v>
      </c>
      <c r="G123" s="161">
        <f t="shared" si="25"/>
        <v>1</v>
      </c>
      <c r="H123" s="161">
        <f t="shared" si="25"/>
        <v>1</v>
      </c>
      <c r="I123" s="161">
        <f t="shared" si="25"/>
        <v>1</v>
      </c>
      <c r="J123" s="161">
        <f t="shared" si="25"/>
        <v>2</v>
      </c>
      <c r="K123" s="161">
        <f t="shared" si="25"/>
        <v>2</v>
      </c>
      <c r="L123" s="161">
        <f t="shared" si="25"/>
        <v>1</v>
      </c>
      <c r="M123" s="161">
        <f t="shared" si="25"/>
        <v>1</v>
      </c>
      <c r="N123" s="161">
        <f t="shared" si="25"/>
        <v>1</v>
      </c>
      <c r="O123" s="161">
        <f t="shared" si="25"/>
        <v>2</v>
      </c>
      <c r="P123" s="161">
        <f t="shared" si="25"/>
        <v>1</v>
      </c>
    </row>
    <row r="124" spans="4:16" ht="15.75" thickBot="1" x14ac:dyDescent="0.3">
      <c r="D124" s="30">
        <v>8</v>
      </c>
      <c r="E124" s="161">
        <f t="shared" si="25"/>
        <v>1</v>
      </c>
      <c r="F124" s="161">
        <f t="shared" si="25"/>
        <v>1</v>
      </c>
      <c r="G124" s="161">
        <f t="shared" si="25"/>
        <v>1</v>
      </c>
      <c r="H124" s="161">
        <f t="shared" si="25"/>
        <v>2</v>
      </c>
      <c r="I124" s="161">
        <f t="shared" si="25"/>
        <v>1</v>
      </c>
      <c r="J124" s="161">
        <f t="shared" si="25"/>
        <v>1</v>
      </c>
      <c r="K124" s="161">
        <f t="shared" si="25"/>
        <v>2</v>
      </c>
      <c r="L124" s="161">
        <f t="shared" si="25"/>
        <v>1</v>
      </c>
      <c r="M124" s="161">
        <f t="shared" si="25"/>
        <v>1</v>
      </c>
      <c r="N124" s="161">
        <f t="shared" si="25"/>
        <v>2</v>
      </c>
      <c r="O124" s="161">
        <f t="shared" si="25"/>
        <v>1</v>
      </c>
      <c r="P124" s="161">
        <f t="shared" si="25"/>
        <v>7</v>
      </c>
    </row>
    <row r="125" spans="4:16" ht="15.75" thickBot="1" x14ac:dyDescent="0.3">
      <c r="D125" s="30">
        <v>9</v>
      </c>
      <c r="E125" s="161">
        <f t="shared" si="25"/>
        <v>44</v>
      </c>
      <c r="F125" s="161">
        <f t="shared" si="25"/>
        <v>54</v>
      </c>
      <c r="G125" s="161">
        <f t="shared" si="25"/>
        <v>44</v>
      </c>
      <c r="H125" s="161">
        <f t="shared" si="25"/>
        <v>49</v>
      </c>
      <c r="I125" s="161">
        <f t="shared" si="25"/>
        <v>33</v>
      </c>
      <c r="J125" s="161">
        <f t="shared" si="25"/>
        <v>50</v>
      </c>
      <c r="K125" s="161">
        <f t="shared" si="25"/>
        <v>6</v>
      </c>
      <c r="L125" s="161">
        <f t="shared" si="25"/>
        <v>38</v>
      </c>
      <c r="M125" s="161">
        <f t="shared" si="25"/>
        <v>28</v>
      </c>
      <c r="N125" s="161">
        <f t="shared" si="25"/>
        <v>45</v>
      </c>
      <c r="O125" s="161">
        <f t="shared" si="25"/>
        <v>8</v>
      </c>
      <c r="P125" s="161">
        <f t="shared" si="25"/>
        <v>32</v>
      </c>
    </row>
    <row r="126" spans="4:16" ht="15.75" thickBot="1" x14ac:dyDescent="0.3">
      <c r="D126" s="26">
        <v>10</v>
      </c>
      <c r="E126" s="161">
        <f t="shared" si="25"/>
        <v>40</v>
      </c>
      <c r="F126" s="161">
        <f t="shared" si="25"/>
        <v>48</v>
      </c>
      <c r="G126" s="161">
        <f t="shared" si="25"/>
        <v>37</v>
      </c>
      <c r="H126" s="161">
        <f t="shared" si="25"/>
        <v>44</v>
      </c>
      <c r="I126" s="161">
        <f t="shared" si="25"/>
        <v>33</v>
      </c>
      <c r="J126" s="161">
        <f t="shared" si="25"/>
        <v>43</v>
      </c>
      <c r="K126" s="161">
        <f t="shared" si="25"/>
        <v>27</v>
      </c>
      <c r="L126" s="161">
        <f t="shared" si="25"/>
        <v>35</v>
      </c>
      <c r="M126" s="161">
        <f t="shared" si="25"/>
        <v>29</v>
      </c>
      <c r="N126" s="161">
        <f t="shared" si="25"/>
        <v>39</v>
      </c>
      <c r="O126" s="161">
        <f t="shared" si="25"/>
        <v>24</v>
      </c>
      <c r="P126" s="161">
        <f t="shared" si="25"/>
        <v>32</v>
      </c>
    </row>
    <row r="127" spans="4:16" ht="15.75" thickBot="1" x14ac:dyDescent="0.3">
      <c r="D127" s="34">
        <v>11</v>
      </c>
      <c r="E127" s="161">
        <f t="shared" si="25"/>
        <v>27</v>
      </c>
      <c r="F127" s="161">
        <f t="shared" si="25"/>
        <v>1</v>
      </c>
      <c r="G127" s="161">
        <f t="shared" si="25"/>
        <v>7</v>
      </c>
      <c r="H127" s="161">
        <f t="shared" si="25"/>
        <v>1</v>
      </c>
      <c r="I127" s="161">
        <f t="shared" si="25"/>
        <v>17</v>
      </c>
      <c r="J127" s="161">
        <f t="shared" si="25"/>
        <v>1</v>
      </c>
      <c r="K127" s="161">
        <f t="shared" si="25"/>
        <v>1</v>
      </c>
      <c r="L127" s="161">
        <f t="shared" si="25"/>
        <v>1</v>
      </c>
      <c r="M127" s="161">
        <f t="shared" si="25"/>
        <v>12</v>
      </c>
      <c r="N127" s="161">
        <f t="shared" si="25"/>
        <v>1</v>
      </c>
      <c r="O127" s="161">
        <f t="shared" si="25"/>
        <v>1</v>
      </c>
      <c r="P127" s="161">
        <f t="shared" si="25"/>
        <v>3</v>
      </c>
    </row>
    <row r="128" spans="4:16" ht="15.75" thickBot="1" x14ac:dyDescent="0.3">
      <c r="D128" s="30">
        <v>12</v>
      </c>
      <c r="E128" s="161">
        <f t="shared" si="25"/>
        <v>11</v>
      </c>
      <c r="F128" s="161">
        <f t="shared" si="25"/>
        <v>11</v>
      </c>
      <c r="G128" s="161">
        <f t="shared" si="25"/>
        <v>14</v>
      </c>
      <c r="H128" s="161">
        <f t="shared" si="25"/>
        <v>13</v>
      </c>
      <c r="I128" s="161">
        <f t="shared" si="25"/>
        <v>1</v>
      </c>
      <c r="J128" s="161">
        <f t="shared" si="25"/>
        <v>1</v>
      </c>
      <c r="K128" s="161">
        <f t="shared" si="25"/>
        <v>11</v>
      </c>
      <c r="L128" s="161">
        <f t="shared" si="25"/>
        <v>12</v>
      </c>
      <c r="M128" s="161">
        <f t="shared" si="25"/>
        <v>1</v>
      </c>
      <c r="N128" s="161">
        <f t="shared" si="25"/>
        <v>1</v>
      </c>
      <c r="O128" s="161">
        <f t="shared" si="25"/>
        <v>11</v>
      </c>
      <c r="P128" s="161">
        <f t="shared" si="25"/>
        <v>1</v>
      </c>
    </row>
    <row r="129" spans="4:16" ht="15.75" thickBot="1" x14ac:dyDescent="0.3">
      <c r="D129" s="30">
        <v>13</v>
      </c>
      <c r="E129" s="161">
        <f t="shared" si="25"/>
        <v>1</v>
      </c>
      <c r="F129" s="161">
        <f t="shared" si="25"/>
        <v>2</v>
      </c>
      <c r="G129" s="161">
        <f t="shared" si="25"/>
        <v>3</v>
      </c>
      <c r="H129" s="161">
        <f t="shared" si="25"/>
        <v>2</v>
      </c>
      <c r="I129" s="161">
        <f t="shared" si="25"/>
        <v>1</v>
      </c>
      <c r="J129" s="161">
        <f t="shared" si="25"/>
        <v>1</v>
      </c>
      <c r="K129" s="161">
        <f t="shared" si="25"/>
        <v>1</v>
      </c>
      <c r="L129" s="161">
        <f t="shared" si="25"/>
        <v>2</v>
      </c>
      <c r="M129" s="161">
        <f t="shared" si="25"/>
        <v>1</v>
      </c>
      <c r="N129" s="161">
        <f t="shared" si="25"/>
        <v>2</v>
      </c>
      <c r="O129" s="161">
        <f t="shared" si="25"/>
        <v>4</v>
      </c>
      <c r="P129" s="161">
        <f t="shared" si="25"/>
        <v>1</v>
      </c>
    </row>
    <row r="130" spans="4:16" ht="15.75" thickBot="1" x14ac:dyDescent="0.3">
      <c r="D130" s="30">
        <v>14</v>
      </c>
      <c r="E130" s="161">
        <f t="shared" si="25"/>
        <v>38</v>
      </c>
      <c r="F130" s="161">
        <f t="shared" si="25"/>
        <v>51</v>
      </c>
      <c r="G130" s="161">
        <f t="shared" si="25"/>
        <v>38</v>
      </c>
      <c r="H130" s="161">
        <f t="shared" si="25"/>
        <v>44</v>
      </c>
      <c r="I130" s="161">
        <f t="shared" si="25"/>
        <v>29</v>
      </c>
      <c r="J130" s="161">
        <f t="shared" si="25"/>
        <v>46</v>
      </c>
      <c r="K130" s="161">
        <f t="shared" si="25"/>
        <v>1</v>
      </c>
      <c r="L130" s="161">
        <f t="shared" si="25"/>
        <v>33</v>
      </c>
      <c r="M130" s="161">
        <f t="shared" si="25"/>
        <v>23</v>
      </c>
      <c r="N130" s="161">
        <f t="shared" si="25"/>
        <v>38</v>
      </c>
      <c r="O130" s="161">
        <f t="shared" si="25"/>
        <v>7</v>
      </c>
      <c r="P130" s="161">
        <f t="shared" si="25"/>
        <v>27</v>
      </c>
    </row>
    <row r="131" spans="4:16" ht="15.75" thickBot="1" x14ac:dyDescent="0.3">
      <c r="D131" s="26">
        <v>15</v>
      </c>
      <c r="E131" s="161">
        <f t="shared" si="25"/>
        <v>34</v>
      </c>
      <c r="F131" s="161">
        <f t="shared" si="25"/>
        <v>41</v>
      </c>
      <c r="G131" s="161">
        <f t="shared" si="25"/>
        <v>30</v>
      </c>
      <c r="H131" s="161">
        <f t="shared" si="25"/>
        <v>32</v>
      </c>
      <c r="I131" s="161">
        <f t="shared" si="25"/>
        <v>29</v>
      </c>
      <c r="J131" s="161">
        <f t="shared" si="25"/>
        <v>38</v>
      </c>
      <c r="K131" s="161">
        <f t="shared" si="25"/>
        <v>22</v>
      </c>
      <c r="L131" s="161">
        <f t="shared" si="25"/>
        <v>30</v>
      </c>
      <c r="M131" s="161">
        <f t="shared" si="25"/>
        <v>24</v>
      </c>
      <c r="N131" s="161">
        <f t="shared" si="25"/>
        <v>33</v>
      </c>
      <c r="O131" s="161">
        <f t="shared" si="25"/>
        <v>20</v>
      </c>
      <c r="P131" s="161">
        <f t="shared" si="25"/>
        <v>27</v>
      </c>
    </row>
    <row r="133" spans="4:16" ht="15.75" thickBot="1" x14ac:dyDescent="0.3">
      <c r="D133" s="151" t="s">
        <v>203</v>
      </c>
      <c r="E133" s="152"/>
      <c r="F133" s="152"/>
      <c r="G133" s="152"/>
      <c r="H133" s="152"/>
      <c r="I133" s="140"/>
      <c r="J133" s="140"/>
      <c r="K133" s="140"/>
      <c r="L133" s="140"/>
      <c r="M133" s="140"/>
      <c r="N133" s="140"/>
      <c r="O133" s="140"/>
      <c r="P133" s="140"/>
    </row>
    <row r="134" spans="4:16" ht="15.75" thickBot="1" x14ac:dyDescent="0.3">
      <c r="D134" s="38"/>
      <c r="E134" s="37" t="s">
        <v>30</v>
      </c>
      <c r="F134" s="36" t="s">
        <v>29</v>
      </c>
      <c r="G134" s="36" t="s">
        <v>28</v>
      </c>
      <c r="H134" s="35" t="s">
        <v>27</v>
      </c>
      <c r="I134" s="37" t="s">
        <v>26</v>
      </c>
      <c r="J134" s="36" t="s">
        <v>25</v>
      </c>
      <c r="K134" s="36" t="s">
        <v>24</v>
      </c>
      <c r="L134" s="35" t="s">
        <v>23</v>
      </c>
      <c r="M134" s="37" t="s">
        <v>22</v>
      </c>
      <c r="N134" s="36" t="s">
        <v>21</v>
      </c>
      <c r="O134" s="36" t="s">
        <v>20</v>
      </c>
      <c r="P134" s="35" t="s">
        <v>19</v>
      </c>
    </row>
    <row r="135" spans="4:16" ht="15.75" thickBot="1" x14ac:dyDescent="0.3">
      <c r="D135" s="34">
        <v>1</v>
      </c>
      <c r="E135" s="162" t="str">
        <f>ROUND(E99/E117,1)&amp;":"&amp;ROUND(E41/E117,1)</f>
        <v>1:0</v>
      </c>
      <c r="F135" s="162" t="str">
        <f t="shared" ref="F135:P135" si="26">ROUND(F99/F117,1)&amp;":"&amp;ROUND(F41/F117,1)</f>
        <v>27.3:5</v>
      </c>
      <c r="G135" s="162" t="str">
        <f t="shared" si="26"/>
        <v>49.5:4</v>
      </c>
      <c r="H135" s="162" t="str">
        <f t="shared" si="26"/>
        <v>43.4:11</v>
      </c>
      <c r="I135" s="162" t="str">
        <f t="shared" si="26"/>
        <v>1:0</v>
      </c>
      <c r="J135" s="162" t="str">
        <f t="shared" si="26"/>
        <v>56.6:15</v>
      </c>
      <c r="K135" s="162" t="str">
        <f t="shared" si="26"/>
        <v>13.1:5</v>
      </c>
      <c r="L135" s="162" t="str">
        <f t="shared" si="26"/>
        <v>8.1:3</v>
      </c>
      <c r="M135" s="162" t="str">
        <f t="shared" si="26"/>
        <v>1:0</v>
      </c>
      <c r="N135" s="162" t="str">
        <f t="shared" si="26"/>
        <v>17.2:5</v>
      </c>
      <c r="O135" s="162" t="str">
        <f t="shared" si="26"/>
        <v>3:2</v>
      </c>
      <c r="P135" s="162" t="str">
        <f t="shared" si="26"/>
        <v>2:1</v>
      </c>
    </row>
    <row r="136" spans="4:16" ht="15.75" thickBot="1" x14ac:dyDescent="0.3">
      <c r="D136" s="30">
        <v>2</v>
      </c>
      <c r="E136" s="162" t="str">
        <f t="shared" ref="E136:P136" si="27">ROUND(E100/E118,1)&amp;":"&amp;ROUND(E42/E118,1)</f>
        <v>62.9:5</v>
      </c>
      <c r="F136" s="162" t="str">
        <f t="shared" si="27"/>
        <v>80:5</v>
      </c>
      <c r="G136" s="162" t="str">
        <f t="shared" si="27"/>
        <v>71.4:3</v>
      </c>
      <c r="H136" s="162" t="str">
        <f t="shared" si="27"/>
        <v>14.3:1</v>
      </c>
      <c r="I136" s="162" t="str">
        <f t="shared" si="27"/>
        <v>31.4:3</v>
      </c>
      <c r="J136" s="162" t="str">
        <f t="shared" si="27"/>
        <v>68.6:5</v>
      </c>
      <c r="K136" s="162" t="str">
        <f t="shared" si="27"/>
        <v>17.1:1</v>
      </c>
      <c r="L136" s="162" t="str">
        <f t="shared" si="27"/>
        <v>65.7:5</v>
      </c>
      <c r="M136" s="162" t="str">
        <f t="shared" si="27"/>
        <v>20:2</v>
      </c>
      <c r="N136" s="162" t="str">
        <f t="shared" si="27"/>
        <v>65.7:6</v>
      </c>
      <c r="O136" s="162" t="str">
        <f t="shared" si="27"/>
        <v>65.7:4</v>
      </c>
      <c r="P136" s="162" t="str">
        <f t="shared" si="27"/>
        <v>65.7:7</v>
      </c>
    </row>
    <row r="137" spans="4:16" ht="15.75" thickBot="1" x14ac:dyDescent="0.3">
      <c r="D137" s="30">
        <v>3</v>
      </c>
      <c r="E137" s="162" t="str">
        <f t="shared" ref="E137:P137" si="28">ROUND(E101/E119,1)&amp;":"&amp;ROUND(E43/E119,1)</f>
        <v>72.5:8</v>
      </c>
      <c r="F137" s="162" t="str">
        <f t="shared" si="28"/>
        <v>76.5:7</v>
      </c>
      <c r="G137" s="162" t="str">
        <f t="shared" si="28"/>
        <v>25.5:2</v>
      </c>
      <c r="H137" s="162" t="str">
        <f t="shared" si="28"/>
        <v>74.5:9</v>
      </c>
      <c r="I137" s="162" t="str">
        <f t="shared" si="28"/>
        <v>66.7:9</v>
      </c>
      <c r="J137" s="162" t="str">
        <f t="shared" si="28"/>
        <v>68.6:8</v>
      </c>
      <c r="K137" s="162" t="str">
        <f t="shared" si="28"/>
        <v>64.7:8</v>
      </c>
      <c r="L137" s="162" t="str">
        <f t="shared" si="28"/>
        <v>68.6:9</v>
      </c>
      <c r="M137" s="162" t="str">
        <f t="shared" si="28"/>
        <v>60.8:9</v>
      </c>
      <c r="N137" s="162" t="str">
        <f t="shared" si="28"/>
        <v>33.3:4</v>
      </c>
      <c r="O137" s="162" t="str">
        <f t="shared" si="28"/>
        <v>60.8:9</v>
      </c>
      <c r="P137" s="162" t="str">
        <f t="shared" si="28"/>
        <v>33.3:5</v>
      </c>
    </row>
    <row r="138" spans="4:16" ht="15.75" thickBot="1" x14ac:dyDescent="0.3">
      <c r="D138" s="30">
        <v>4</v>
      </c>
      <c r="E138" s="162" t="str">
        <f t="shared" ref="E138:P138" si="29">ROUND(E102/E120,1)&amp;":"&amp;ROUND(E44/E120,1)</f>
        <v>1.7:0</v>
      </c>
      <c r="F138" s="162" t="str">
        <f t="shared" si="29"/>
        <v>1.7:0</v>
      </c>
      <c r="G138" s="162" t="str">
        <f t="shared" si="29"/>
        <v>1.7:0</v>
      </c>
      <c r="H138" s="162" t="str">
        <f t="shared" si="29"/>
        <v>1.7:0</v>
      </c>
      <c r="I138" s="162" t="str">
        <f t="shared" si="29"/>
        <v>1.7:0</v>
      </c>
      <c r="J138" s="162" t="str">
        <f t="shared" si="29"/>
        <v>1.7:0</v>
      </c>
      <c r="K138" s="162" t="str">
        <f t="shared" si="29"/>
        <v>65:7</v>
      </c>
      <c r="L138" s="162" t="str">
        <f t="shared" si="29"/>
        <v>1.7:0</v>
      </c>
      <c r="M138" s="162" t="str">
        <f t="shared" si="29"/>
        <v>1.7:0</v>
      </c>
      <c r="N138" s="162" t="str">
        <f t="shared" si="29"/>
        <v>1.7:0</v>
      </c>
      <c r="O138" s="162" t="str">
        <f t="shared" si="29"/>
        <v>56.7:11</v>
      </c>
      <c r="P138" s="162" t="str">
        <f t="shared" si="29"/>
        <v>1.7:0</v>
      </c>
    </row>
    <row r="139" spans="4:16" ht="15.75" thickBot="1" x14ac:dyDescent="0.3">
      <c r="D139" s="26">
        <v>5</v>
      </c>
      <c r="E139" s="162" t="str">
        <f t="shared" ref="E139:P139" si="30">ROUND(E103/E121,1)&amp;":"&amp;ROUND(E45/E121,1)</f>
        <v>1.9:0</v>
      </c>
      <c r="F139" s="162" t="str">
        <f t="shared" si="30"/>
        <v>1.9:0</v>
      </c>
      <c r="G139" s="162" t="str">
        <f t="shared" si="30"/>
        <v>1.9:0</v>
      </c>
      <c r="H139" s="162" t="str">
        <f t="shared" si="30"/>
        <v>1.9:0</v>
      </c>
      <c r="I139" s="162" t="str">
        <f t="shared" si="30"/>
        <v>1.9:0</v>
      </c>
      <c r="J139" s="162" t="str">
        <f t="shared" si="30"/>
        <v>1.9:0</v>
      </c>
      <c r="K139" s="162" t="str">
        <f t="shared" si="30"/>
        <v>1.9:0</v>
      </c>
      <c r="L139" s="162" t="str">
        <f t="shared" si="30"/>
        <v>1.9:0</v>
      </c>
      <c r="M139" s="162" t="str">
        <f t="shared" si="30"/>
        <v>1.9:0</v>
      </c>
      <c r="N139" s="162" t="str">
        <f t="shared" si="30"/>
        <v>1.9:0</v>
      </c>
      <c r="O139" s="162" t="str">
        <f t="shared" si="30"/>
        <v>1.9:0</v>
      </c>
      <c r="P139" s="162" t="str">
        <f t="shared" si="30"/>
        <v>1.9:0</v>
      </c>
    </row>
    <row r="140" spans="4:16" ht="15.75" thickBot="1" x14ac:dyDescent="0.3">
      <c r="D140" s="34">
        <v>6</v>
      </c>
      <c r="E140" s="162" t="str">
        <f t="shared" ref="E140:P140" si="31">ROUND(E104/E122,1)&amp;":"&amp;ROUND(E46/E122,1)</f>
        <v>1:0</v>
      </c>
      <c r="F140" s="162" t="str">
        <f t="shared" si="31"/>
        <v>63.6:13</v>
      </c>
      <c r="G140" s="162" t="str">
        <f t="shared" si="31"/>
        <v>54.5:7</v>
      </c>
      <c r="H140" s="162" t="str">
        <f t="shared" si="31"/>
        <v>5.1:1</v>
      </c>
      <c r="I140" s="162" t="str">
        <f t="shared" si="31"/>
        <v>1:0</v>
      </c>
      <c r="J140" s="162" t="str">
        <f t="shared" si="31"/>
        <v>53.5:13</v>
      </c>
      <c r="K140" s="162" t="str">
        <f t="shared" si="31"/>
        <v>33.3:14</v>
      </c>
      <c r="L140" s="162" t="str">
        <f t="shared" si="31"/>
        <v>11.1:4</v>
      </c>
      <c r="M140" s="162" t="str">
        <f t="shared" si="31"/>
        <v>1:0</v>
      </c>
      <c r="N140" s="162" t="str">
        <f t="shared" si="31"/>
        <v>43.4:15</v>
      </c>
      <c r="O140" s="162" t="str">
        <f t="shared" si="31"/>
        <v>26.3:17</v>
      </c>
      <c r="P140" s="162" t="str">
        <f t="shared" si="31"/>
        <v>17.2:7</v>
      </c>
    </row>
    <row r="141" spans="4:16" ht="15.75" thickBot="1" x14ac:dyDescent="0.3">
      <c r="D141" s="30">
        <v>7</v>
      </c>
      <c r="E141" s="162" t="str">
        <f t="shared" ref="E141:P141" si="32">ROUND(E105/E123,1)&amp;":"&amp;ROUND(E47/E123,1)</f>
        <v>23.1:1</v>
      </c>
      <c r="F141" s="162" t="str">
        <f t="shared" si="32"/>
        <v>73.1:4</v>
      </c>
      <c r="G141" s="162" t="str">
        <f t="shared" si="32"/>
        <v>76.9:1</v>
      </c>
      <c r="H141" s="162" t="str">
        <f t="shared" si="32"/>
        <v>73.1:2</v>
      </c>
      <c r="I141" s="162" t="str">
        <f t="shared" si="32"/>
        <v>61.5:3</v>
      </c>
      <c r="J141" s="162" t="str">
        <f t="shared" si="32"/>
        <v>34.6:2</v>
      </c>
      <c r="K141" s="162" t="str">
        <f t="shared" si="32"/>
        <v>34.6:1</v>
      </c>
      <c r="L141" s="162" t="str">
        <f t="shared" si="32"/>
        <v>73.1:3</v>
      </c>
      <c r="M141" s="162" t="str">
        <f t="shared" si="32"/>
        <v>57.7:4</v>
      </c>
      <c r="N141" s="162" t="str">
        <f t="shared" si="32"/>
        <v>65.4:4</v>
      </c>
      <c r="O141" s="162" t="str">
        <f t="shared" si="32"/>
        <v>30.8:1</v>
      </c>
      <c r="P141" s="162" t="str">
        <f t="shared" si="32"/>
        <v>65.4:3</v>
      </c>
    </row>
    <row r="142" spans="4:16" ht="15.75" thickBot="1" x14ac:dyDescent="0.3">
      <c r="D142" s="30">
        <v>8</v>
      </c>
      <c r="E142" s="162" t="str">
        <f t="shared" ref="E142:P142" si="33">ROUND(E106/E124,1)&amp;":"&amp;ROUND(E48/E124,1)</f>
        <v>78.6:5</v>
      </c>
      <c r="F142" s="162" t="str">
        <f t="shared" si="33"/>
        <v>73.8:3</v>
      </c>
      <c r="G142" s="162" t="str">
        <f t="shared" si="33"/>
        <v>76.2:5</v>
      </c>
      <c r="H142" s="162" t="str">
        <f t="shared" si="33"/>
        <v>38.1:3</v>
      </c>
      <c r="I142" s="162" t="str">
        <f t="shared" si="33"/>
        <v>61.9:5</v>
      </c>
      <c r="J142" s="162" t="str">
        <f t="shared" si="33"/>
        <v>69:5</v>
      </c>
      <c r="K142" s="162" t="str">
        <f t="shared" si="33"/>
        <v>33.3:3</v>
      </c>
      <c r="L142" s="162" t="str">
        <f t="shared" si="33"/>
        <v>69:7</v>
      </c>
      <c r="M142" s="162" t="str">
        <f t="shared" si="33"/>
        <v>61.9:5</v>
      </c>
      <c r="N142" s="162" t="str">
        <f t="shared" si="33"/>
        <v>33.3:3</v>
      </c>
      <c r="O142" s="162" t="str">
        <f t="shared" si="33"/>
        <v>59.5:6</v>
      </c>
      <c r="P142" s="162" t="str">
        <f t="shared" si="33"/>
        <v>9.5:1</v>
      </c>
    </row>
    <row r="143" spans="4:16" ht="15.75" thickBot="1" x14ac:dyDescent="0.3">
      <c r="D143" s="30">
        <v>9</v>
      </c>
      <c r="E143" s="162" t="str">
        <f t="shared" ref="E143:P143" si="34">ROUND(E107/E125,1)&amp;":"&amp;ROUND(E49/E125,1)</f>
        <v>1.8:0</v>
      </c>
      <c r="F143" s="162" t="str">
        <f t="shared" si="34"/>
        <v>1.8:0</v>
      </c>
      <c r="G143" s="162" t="str">
        <f t="shared" si="34"/>
        <v>1.8:0</v>
      </c>
      <c r="H143" s="162" t="str">
        <f t="shared" si="34"/>
        <v>1.8:0</v>
      </c>
      <c r="I143" s="162" t="str">
        <f t="shared" si="34"/>
        <v>1.8:0</v>
      </c>
      <c r="J143" s="162" t="str">
        <f t="shared" si="34"/>
        <v>1.8:0</v>
      </c>
      <c r="K143" s="162" t="str">
        <f t="shared" si="34"/>
        <v>10.5:1</v>
      </c>
      <c r="L143" s="162" t="str">
        <f t="shared" si="34"/>
        <v>1.8:0</v>
      </c>
      <c r="M143" s="162" t="str">
        <f t="shared" si="34"/>
        <v>1.8:0</v>
      </c>
      <c r="N143" s="162" t="str">
        <f t="shared" si="34"/>
        <v>1.8:0</v>
      </c>
      <c r="O143" s="162" t="str">
        <f t="shared" si="34"/>
        <v>7:1</v>
      </c>
      <c r="P143" s="162" t="str">
        <f t="shared" si="34"/>
        <v>1.8:0</v>
      </c>
    </row>
    <row r="144" spans="4:16" ht="15.75" thickBot="1" x14ac:dyDescent="0.3">
      <c r="D144" s="26">
        <v>10</v>
      </c>
      <c r="E144" s="162" t="str">
        <f t="shared" ref="E144:P144" si="35">ROUND(E108/E126,1)&amp;":"&amp;ROUND(E50/E126,1)</f>
        <v>2.1:0</v>
      </c>
      <c r="F144" s="162" t="str">
        <f t="shared" si="35"/>
        <v>2.1:0</v>
      </c>
      <c r="G144" s="162" t="str">
        <f t="shared" si="35"/>
        <v>2.1:0</v>
      </c>
      <c r="H144" s="162" t="str">
        <f t="shared" si="35"/>
        <v>2.1:0</v>
      </c>
      <c r="I144" s="162" t="str">
        <f t="shared" si="35"/>
        <v>2.1:0</v>
      </c>
      <c r="J144" s="162" t="str">
        <f t="shared" si="35"/>
        <v>2.1:0</v>
      </c>
      <c r="K144" s="162" t="str">
        <f t="shared" si="35"/>
        <v>2.1:0</v>
      </c>
      <c r="L144" s="162" t="str">
        <f t="shared" si="35"/>
        <v>2.1:0</v>
      </c>
      <c r="M144" s="162" t="str">
        <f t="shared" si="35"/>
        <v>2.1:0</v>
      </c>
      <c r="N144" s="162" t="str">
        <f t="shared" si="35"/>
        <v>2.1:0</v>
      </c>
      <c r="O144" s="162" t="str">
        <f t="shared" si="35"/>
        <v>2.1:0</v>
      </c>
      <c r="P144" s="162" t="str">
        <f t="shared" si="35"/>
        <v>2.1:0</v>
      </c>
    </row>
    <row r="145" spans="4:16" ht="15.75" thickBot="1" x14ac:dyDescent="0.3">
      <c r="D145" s="34">
        <v>11</v>
      </c>
      <c r="E145" s="162" t="str">
        <f t="shared" ref="E145:P145" si="36">ROUND(E109/E127,1)&amp;":"&amp;ROUND(E51/E127,1)</f>
        <v>1:0</v>
      </c>
      <c r="F145" s="162" t="str">
        <f t="shared" si="36"/>
        <v>58.6:13</v>
      </c>
      <c r="G145" s="162" t="str">
        <f t="shared" si="36"/>
        <v>6.1:1</v>
      </c>
      <c r="H145" s="162" t="str">
        <f t="shared" si="36"/>
        <v>31.3:5</v>
      </c>
      <c r="I145" s="162" t="str">
        <f t="shared" si="36"/>
        <v>1:0</v>
      </c>
      <c r="J145" s="162" t="str">
        <f t="shared" si="36"/>
        <v>47.5:12</v>
      </c>
      <c r="K145" s="162" t="str">
        <f t="shared" si="36"/>
        <v>28.3:13</v>
      </c>
      <c r="L145" s="162" t="str">
        <f t="shared" si="36"/>
        <v>19.2:6</v>
      </c>
      <c r="M145" s="162" t="str">
        <f t="shared" si="36"/>
        <v>1:0</v>
      </c>
      <c r="N145" s="162" t="str">
        <f t="shared" si="36"/>
        <v>38.4:13</v>
      </c>
      <c r="O145" s="162" t="str">
        <f t="shared" si="36"/>
        <v>22.2:15</v>
      </c>
      <c r="P145" s="162" t="str">
        <f t="shared" si="36"/>
        <v>5.1:2</v>
      </c>
    </row>
    <row r="146" spans="4:16" ht="15.75" thickBot="1" x14ac:dyDescent="0.3">
      <c r="D146" s="30">
        <v>12</v>
      </c>
      <c r="E146" s="162" t="str">
        <f t="shared" ref="E146:P146" si="37">ROUND(E110/E128,1)&amp;":"&amp;ROUND(E52/E128,1)</f>
        <v>6.3:0</v>
      </c>
      <c r="F146" s="162" t="str">
        <f t="shared" si="37"/>
        <v>6.3:0</v>
      </c>
      <c r="G146" s="162" t="str">
        <f t="shared" si="37"/>
        <v>6.3:0</v>
      </c>
      <c r="H146" s="162" t="str">
        <f t="shared" si="37"/>
        <v>6.3:0</v>
      </c>
      <c r="I146" s="162" t="str">
        <f t="shared" si="37"/>
        <v>68.8:1</v>
      </c>
      <c r="J146" s="162" t="str">
        <f t="shared" si="37"/>
        <v>68.8:1</v>
      </c>
      <c r="K146" s="162" t="str">
        <f t="shared" si="37"/>
        <v>6.3:0</v>
      </c>
      <c r="L146" s="162" t="str">
        <f t="shared" si="37"/>
        <v>6.3:0</v>
      </c>
      <c r="M146" s="162" t="str">
        <f t="shared" si="37"/>
        <v>62.5:1</v>
      </c>
      <c r="N146" s="162" t="str">
        <f t="shared" si="37"/>
        <v>43.8:2</v>
      </c>
      <c r="O146" s="162" t="str">
        <f t="shared" si="37"/>
        <v>6.3:0</v>
      </c>
      <c r="P146" s="162" t="str">
        <f t="shared" si="37"/>
        <v>75:1</v>
      </c>
    </row>
    <row r="147" spans="4:16" ht="15.75" thickBot="1" x14ac:dyDescent="0.3">
      <c r="D147" s="30">
        <v>13</v>
      </c>
      <c r="E147" s="162" t="str">
        <f t="shared" ref="E147:P147" si="38">ROUND(E111/E129,1)&amp;":"&amp;ROUND(E53/E129,1)</f>
        <v>71:3</v>
      </c>
      <c r="F147" s="162" t="str">
        <f t="shared" si="38"/>
        <v>38.7:1</v>
      </c>
      <c r="G147" s="162" t="str">
        <f t="shared" si="38"/>
        <v>25.8:1</v>
      </c>
      <c r="H147" s="162" t="str">
        <f t="shared" si="38"/>
        <v>38.7:1</v>
      </c>
      <c r="I147" s="162" t="str">
        <f t="shared" si="38"/>
        <v>64.5:3</v>
      </c>
      <c r="J147" s="162" t="str">
        <f t="shared" si="38"/>
        <v>74.2:2</v>
      </c>
      <c r="K147" s="162" t="str">
        <f t="shared" si="38"/>
        <v>67.7:4</v>
      </c>
      <c r="L147" s="162" t="str">
        <f t="shared" si="38"/>
        <v>35.5:2</v>
      </c>
      <c r="M147" s="162" t="str">
        <f t="shared" si="38"/>
        <v>64.5:3</v>
      </c>
      <c r="N147" s="162" t="str">
        <f t="shared" si="38"/>
        <v>35.5:1</v>
      </c>
      <c r="O147" s="162" t="str">
        <f t="shared" si="38"/>
        <v>16.1:1</v>
      </c>
      <c r="P147" s="162" t="str">
        <f t="shared" si="38"/>
        <v>80.6:3</v>
      </c>
    </row>
    <row r="148" spans="4:16" ht="15.75" thickBot="1" x14ac:dyDescent="0.3">
      <c r="D148" s="30">
        <v>14</v>
      </c>
      <c r="E148" s="162" t="str">
        <f t="shared" ref="E148:P148" si="39">ROUND(E112/E130,1)&amp;":"&amp;ROUND(E54/E130,1)</f>
        <v>1.9:0</v>
      </c>
      <c r="F148" s="162" t="str">
        <f t="shared" si="39"/>
        <v>1.9:0</v>
      </c>
      <c r="G148" s="162" t="str">
        <f t="shared" si="39"/>
        <v>1.9:0</v>
      </c>
      <c r="H148" s="162" t="str">
        <f t="shared" si="39"/>
        <v>1.9:0</v>
      </c>
      <c r="I148" s="162" t="str">
        <f t="shared" si="39"/>
        <v>1.9:0</v>
      </c>
      <c r="J148" s="162" t="str">
        <f t="shared" si="39"/>
        <v>1.9:0</v>
      </c>
      <c r="K148" s="162" t="str">
        <f t="shared" si="39"/>
        <v>60.4:5</v>
      </c>
      <c r="L148" s="162" t="str">
        <f t="shared" si="39"/>
        <v>1.9:0</v>
      </c>
      <c r="M148" s="162" t="str">
        <f t="shared" si="39"/>
        <v>1.9:0</v>
      </c>
      <c r="N148" s="162" t="str">
        <f t="shared" si="39"/>
        <v>1.9:0</v>
      </c>
      <c r="O148" s="162" t="str">
        <f t="shared" si="39"/>
        <v>7.5:1</v>
      </c>
      <c r="P148" s="162" t="str">
        <f t="shared" si="39"/>
        <v>1.9:0</v>
      </c>
    </row>
    <row r="149" spans="4:16" ht="15.75" thickBot="1" x14ac:dyDescent="0.3">
      <c r="D149" s="26">
        <v>15</v>
      </c>
      <c r="E149" s="162" t="str">
        <f t="shared" ref="E149:P149" si="40">ROUND(E113/E131,1)&amp;":"&amp;ROUND(E55/E131,1)</f>
        <v>2.4:0</v>
      </c>
      <c r="F149" s="162" t="str">
        <f t="shared" si="40"/>
        <v>2.4:0</v>
      </c>
      <c r="G149" s="162" t="str">
        <f t="shared" si="40"/>
        <v>2.4:0</v>
      </c>
      <c r="H149" s="162" t="str">
        <f t="shared" si="40"/>
        <v>2.4:0</v>
      </c>
      <c r="I149" s="162" t="str">
        <f t="shared" si="40"/>
        <v>2.4:0</v>
      </c>
      <c r="J149" s="162" t="str">
        <f t="shared" si="40"/>
        <v>2.4:0</v>
      </c>
      <c r="K149" s="162" t="str">
        <f t="shared" si="40"/>
        <v>2.4:0</v>
      </c>
      <c r="L149" s="162" t="str">
        <f t="shared" si="40"/>
        <v>2.4:0</v>
      </c>
      <c r="M149" s="162" t="str">
        <f t="shared" si="40"/>
        <v>2.4:0</v>
      </c>
      <c r="N149" s="162" t="str">
        <f t="shared" si="40"/>
        <v>2.4:0</v>
      </c>
      <c r="O149" s="162" t="str">
        <f t="shared" si="40"/>
        <v>2.4:0</v>
      </c>
      <c r="P149" s="162" t="str">
        <f t="shared" si="40"/>
        <v>2.4:0</v>
      </c>
    </row>
    <row r="151" spans="4:16" x14ac:dyDescent="0.25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</row>
    <row r="152" spans="4:16" ht="15.75" thickBot="1" x14ac:dyDescent="0.3">
      <c r="D152" s="151" t="s">
        <v>203</v>
      </c>
      <c r="E152" s="152"/>
      <c r="F152" s="152"/>
      <c r="G152" s="152"/>
      <c r="H152" s="152"/>
      <c r="I152" s="140"/>
      <c r="J152" s="140"/>
      <c r="K152" s="140"/>
      <c r="L152" s="140"/>
      <c r="M152" s="140"/>
      <c r="N152" s="140"/>
      <c r="O152" s="140"/>
      <c r="P152" s="140"/>
    </row>
    <row r="153" spans="4:16" ht="15.75" thickBot="1" x14ac:dyDescent="0.3">
      <c r="D153" s="38"/>
      <c r="E153" s="37" t="s">
        <v>30</v>
      </c>
      <c r="F153" s="36" t="s">
        <v>29</v>
      </c>
      <c r="G153" s="36" t="s">
        <v>28</v>
      </c>
      <c r="H153" s="35" t="s">
        <v>27</v>
      </c>
      <c r="I153" s="37" t="s">
        <v>26</v>
      </c>
      <c r="J153" s="36" t="s">
        <v>25</v>
      </c>
      <c r="K153" s="36" t="s">
        <v>24</v>
      </c>
      <c r="L153" s="35" t="s">
        <v>23</v>
      </c>
      <c r="M153" s="37" t="s">
        <v>22</v>
      </c>
      <c r="N153" s="36" t="s">
        <v>21</v>
      </c>
      <c r="O153" s="36" t="s">
        <v>20</v>
      </c>
      <c r="P153" s="35" t="s">
        <v>19</v>
      </c>
    </row>
    <row r="154" spans="4:16" x14ac:dyDescent="0.25">
      <c r="D154" s="34">
        <v>1</v>
      </c>
      <c r="E154" s="163">
        <v>0</v>
      </c>
      <c r="F154" s="164">
        <v>0.18</v>
      </c>
      <c r="G154" s="165">
        <v>0.08</v>
      </c>
      <c r="H154" s="166">
        <v>0.26</v>
      </c>
      <c r="I154" s="163">
        <v>0</v>
      </c>
      <c r="J154" s="167">
        <v>0.26</v>
      </c>
      <c r="K154" s="168">
        <v>0.38</v>
      </c>
      <c r="L154" s="169">
        <v>0.38</v>
      </c>
      <c r="M154" s="163">
        <v>0</v>
      </c>
      <c r="N154" s="170">
        <v>0.28999999999999998</v>
      </c>
      <c r="O154" s="171">
        <v>0.67</v>
      </c>
      <c r="P154" s="172">
        <v>0.5</v>
      </c>
    </row>
    <row r="155" spans="4:16" x14ac:dyDescent="0.25">
      <c r="D155" s="30">
        <v>2</v>
      </c>
      <c r="E155" s="173">
        <v>0.22</v>
      </c>
      <c r="F155" s="174">
        <v>0.18</v>
      </c>
      <c r="G155" s="175">
        <v>0.13</v>
      </c>
      <c r="H155" s="176">
        <v>0.2</v>
      </c>
      <c r="I155" s="177">
        <v>0.27</v>
      </c>
      <c r="J155" s="178">
        <v>0.2</v>
      </c>
      <c r="K155" s="179">
        <v>0.16</v>
      </c>
      <c r="L155" s="180">
        <v>0.21</v>
      </c>
      <c r="M155" s="181">
        <v>0.28000000000000003</v>
      </c>
      <c r="N155" s="166">
        <v>0.26</v>
      </c>
      <c r="O155" s="182">
        <v>0.17</v>
      </c>
      <c r="P155" s="183">
        <v>0.3</v>
      </c>
    </row>
    <row r="156" spans="4:16" x14ac:dyDescent="0.25">
      <c r="D156" s="30">
        <v>3</v>
      </c>
      <c r="E156" s="184">
        <v>0.22</v>
      </c>
      <c r="F156" s="185">
        <v>0.18</v>
      </c>
      <c r="G156" s="186">
        <v>0.16</v>
      </c>
      <c r="H156" s="187">
        <v>0.24</v>
      </c>
      <c r="I156" s="177">
        <v>0.27</v>
      </c>
      <c r="J156" s="188">
        <v>0.23</v>
      </c>
      <c r="K156" s="189">
        <v>0.25</v>
      </c>
      <c r="L156" s="190">
        <v>0.26</v>
      </c>
      <c r="M156" s="191">
        <v>0.3</v>
      </c>
      <c r="N156" s="192">
        <v>0.24</v>
      </c>
      <c r="O156" s="191">
        <v>0.3</v>
      </c>
      <c r="P156" s="193">
        <v>0.3</v>
      </c>
    </row>
    <row r="157" spans="4:16" x14ac:dyDescent="0.25">
      <c r="D157" s="30">
        <v>4</v>
      </c>
      <c r="E157" s="163">
        <v>0</v>
      </c>
      <c r="F157" s="163">
        <v>0</v>
      </c>
      <c r="G157" s="163">
        <v>0</v>
      </c>
      <c r="H157" s="163">
        <v>0</v>
      </c>
      <c r="I157" s="163">
        <v>0</v>
      </c>
      <c r="J157" s="163">
        <v>0</v>
      </c>
      <c r="K157" s="185">
        <v>0.18</v>
      </c>
      <c r="L157" s="163">
        <v>0</v>
      </c>
      <c r="M157" s="163">
        <v>0</v>
      </c>
      <c r="N157" s="163">
        <v>0</v>
      </c>
      <c r="O157" s="194">
        <v>0.32</v>
      </c>
      <c r="P157" s="163">
        <v>0</v>
      </c>
    </row>
    <row r="158" spans="4:16" ht="15.75" thickBot="1" x14ac:dyDescent="0.3">
      <c r="D158" s="26">
        <v>5</v>
      </c>
      <c r="E158" s="163">
        <v>0</v>
      </c>
      <c r="F158" s="163">
        <v>0</v>
      </c>
      <c r="G158" s="163">
        <v>0</v>
      </c>
      <c r="H158" s="163">
        <v>0</v>
      </c>
      <c r="I158" s="163">
        <v>0</v>
      </c>
      <c r="J158" s="163">
        <v>0</v>
      </c>
      <c r="K158" s="163">
        <v>0</v>
      </c>
      <c r="L158" s="163">
        <v>0</v>
      </c>
      <c r="M158" s="163">
        <v>0</v>
      </c>
      <c r="N158" s="163">
        <v>0</v>
      </c>
      <c r="O158" s="163">
        <v>0</v>
      </c>
      <c r="P158" s="163">
        <v>0</v>
      </c>
    </row>
    <row r="159" spans="4:16" x14ac:dyDescent="0.25">
      <c r="D159" s="34">
        <v>6</v>
      </c>
      <c r="E159" s="163">
        <v>0</v>
      </c>
      <c r="F159" s="178">
        <v>0.2</v>
      </c>
      <c r="G159" s="175">
        <v>0.13</v>
      </c>
      <c r="H159" s="195">
        <v>0.2</v>
      </c>
      <c r="I159" s="163">
        <v>0</v>
      </c>
      <c r="J159" s="187">
        <v>0.24</v>
      </c>
      <c r="K159" s="196">
        <v>0.42</v>
      </c>
      <c r="L159" s="197">
        <v>0.36</v>
      </c>
      <c r="M159" s="163">
        <v>0</v>
      </c>
      <c r="N159" s="198">
        <v>0.35</v>
      </c>
      <c r="O159" s="199">
        <v>0.65</v>
      </c>
      <c r="P159" s="200">
        <v>0.41</v>
      </c>
    </row>
    <row r="160" spans="4:16" x14ac:dyDescent="0.25">
      <c r="D160" s="30">
        <v>7</v>
      </c>
      <c r="E160" s="201">
        <v>0.17</v>
      </c>
      <c r="F160" s="202">
        <v>0.21</v>
      </c>
      <c r="G160" s="203">
        <v>0.05</v>
      </c>
      <c r="H160" s="204">
        <v>0.11</v>
      </c>
      <c r="I160" s="205">
        <v>0.19</v>
      </c>
      <c r="J160" s="206">
        <v>0.22</v>
      </c>
      <c r="K160" s="207">
        <v>0.12</v>
      </c>
      <c r="L160" s="208">
        <v>0.16</v>
      </c>
      <c r="M160" s="209">
        <v>0.26</v>
      </c>
      <c r="N160" s="210">
        <v>0.23</v>
      </c>
      <c r="O160" s="211">
        <v>0.13</v>
      </c>
      <c r="P160" s="185">
        <v>0.18</v>
      </c>
    </row>
    <row r="161" spans="4:16" x14ac:dyDescent="0.25">
      <c r="D161" s="30">
        <v>8</v>
      </c>
      <c r="E161" s="212">
        <v>0.15</v>
      </c>
      <c r="F161" s="213">
        <v>0.09</v>
      </c>
      <c r="G161" s="186">
        <v>0.16</v>
      </c>
      <c r="H161" s="185">
        <v>0.18</v>
      </c>
      <c r="I161" s="205">
        <v>0.19</v>
      </c>
      <c r="J161" s="201">
        <v>0.17</v>
      </c>
      <c r="K161" s="214">
        <v>0.21</v>
      </c>
      <c r="L161" s="189">
        <v>0.25</v>
      </c>
      <c r="M161" s="205">
        <v>0.19</v>
      </c>
      <c r="N161" s="214">
        <v>0.21</v>
      </c>
      <c r="O161" s="215">
        <v>0.23</v>
      </c>
      <c r="P161" s="216">
        <v>0.25</v>
      </c>
    </row>
    <row r="162" spans="4:16" x14ac:dyDescent="0.25">
      <c r="D162" s="30">
        <v>9</v>
      </c>
      <c r="E162" s="163">
        <v>0</v>
      </c>
      <c r="F162" s="163">
        <v>0</v>
      </c>
      <c r="G162" s="163">
        <v>0</v>
      </c>
      <c r="H162" s="163">
        <v>0</v>
      </c>
      <c r="I162" s="163">
        <v>0</v>
      </c>
      <c r="J162" s="163">
        <v>0</v>
      </c>
      <c r="K162" s="201">
        <v>0.17</v>
      </c>
      <c r="L162" s="163">
        <v>0</v>
      </c>
      <c r="M162" s="163">
        <v>0</v>
      </c>
      <c r="N162" s="163">
        <v>0</v>
      </c>
      <c r="O162" s="217">
        <v>0.25</v>
      </c>
      <c r="P162" s="163">
        <v>0</v>
      </c>
    </row>
    <row r="163" spans="4:16" ht="15.75" thickBot="1" x14ac:dyDescent="0.3">
      <c r="D163" s="26">
        <v>10</v>
      </c>
      <c r="E163" s="163">
        <v>0</v>
      </c>
      <c r="F163" s="163">
        <v>0</v>
      </c>
      <c r="G163" s="163">
        <v>0</v>
      </c>
      <c r="H163" s="163">
        <v>0</v>
      </c>
      <c r="I163" s="163">
        <v>0</v>
      </c>
      <c r="J163" s="163">
        <v>0</v>
      </c>
      <c r="K163" s="163">
        <v>0</v>
      </c>
      <c r="L163" s="163">
        <v>0</v>
      </c>
      <c r="M163" s="163">
        <v>0</v>
      </c>
      <c r="N163" s="163">
        <v>0</v>
      </c>
      <c r="O163" s="163">
        <v>0</v>
      </c>
      <c r="P163" s="163">
        <v>0</v>
      </c>
    </row>
    <row r="164" spans="4:16" x14ac:dyDescent="0.25">
      <c r="D164" s="34">
        <v>11</v>
      </c>
      <c r="E164" s="163">
        <v>0</v>
      </c>
      <c r="F164" s="184">
        <v>0.22</v>
      </c>
      <c r="G164" s="182">
        <v>0.17</v>
      </c>
      <c r="H164" s="179">
        <v>0.16</v>
      </c>
      <c r="I164" s="163">
        <v>0</v>
      </c>
      <c r="J164" s="166">
        <v>0.26</v>
      </c>
      <c r="K164" s="218">
        <v>0.46</v>
      </c>
      <c r="L164" s="194">
        <v>0.32</v>
      </c>
      <c r="M164" s="163">
        <v>0</v>
      </c>
      <c r="N164" s="219">
        <v>0.34</v>
      </c>
      <c r="O164" s="220">
        <v>0.68</v>
      </c>
      <c r="P164" s="221">
        <v>0.4</v>
      </c>
    </row>
    <row r="165" spans="4:16" x14ac:dyDescent="0.25">
      <c r="D165" s="30">
        <v>12</v>
      </c>
      <c r="E165" s="163">
        <v>0</v>
      </c>
      <c r="F165" s="163">
        <v>0</v>
      </c>
      <c r="G165" s="163">
        <v>0</v>
      </c>
      <c r="H165" s="163">
        <v>0</v>
      </c>
      <c r="I165" s="222">
        <v>0.09</v>
      </c>
      <c r="J165" s="222">
        <v>0.09</v>
      </c>
      <c r="K165" s="163">
        <v>0</v>
      </c>
      <c r="L165" s="163">
        <v>0</v>
      </c>
      <c r="M165" s="213">
        <v>0.1</v>
      </c>
      <c r="N165" s="191">
        <v>0.3</v>
      </c>
      <c r="O165" s="163">
        <v>0</v>
      </c>
      <c r="P165" s="223">
        <v>0.08</v>
      </c>
    </row>
    <row r="166" spans="4:16" x14ac:dyDescent="0.25">
      <c r="D166" s="30">
        <v>13</v>
      </c>
      <c r="E166" s="224">
        <v>0.14000000000000001</v>
      </c>
      <c r="F166" s="225">
        <v>0.08</v>
      </c>
      <c r="G166" s="211">
        <v>0.13</v>
      </c>
      <c r="H166" s="225">
        <v>0.08</v>
      </c>
      <c r="I166" s="226">
        <v>0.15</v>
      </c>
      <c r="J166" s="227">
        <v>0.08</v>
      </c>
      <c r="K166" s="228">
        <v>0.19</v>
      </c>
      <c r="L166" s="185">
        <v>0.18</v>
      </c>
      <c r="M166" s="226">
        <v>0.15</v>
      </c>
      <c r="N166" s="229">
        <v>0.08</v>
      </c>
      <c r="O166" s="195">
        <v>0.2</v>
      </c>
      <c r="P166" s="230">
        <v>0.12</v>
      </c>
    </row>
    <row r="167" spans="4:16" x14ac:dyDescent="0.25">
      <c r="D167" s="30">
        <v>14</v>
      </c>
      <c r="E167" s="163">
        <v>0</v>
      </c>
      <c r="F167" s="163">
        <v>0</v>
      </c>
      <c r="G167" s="163">
        <v>0</v>
      </c>
      <c r="H167" s="163">
        <v>0</v>
      </c>
      <c r="I167" s="163">
        <v>0</v>
      </c>
      <c r="J167" s="163">
        <v>0</v>
      </c>
      <c r="K167" s="231">
        <v>0.15</v>
      </c>
      <c r="L167" s="163">
        <v>0</v>
      </c>
      <c r="M167" s="163">
        <v>0</v>
      </c>
      <c r="N167" s="163">
        <v>0</v>
      </c>
      <c r="O167" s="232">
        <v>0.25</v>
      </c>
      <c r="P167" s="163">
        <v>0</v>
      </c>
    </row>
    <row r="168" spans="4:16" ht="15.75" thickBot="1" x14ac:dyDescent="0.3">
      <c r="D168" s="26">
        <v>15</v>
      </c>
      <c r="E168" s="163">
        <v>0</v>
      </c>
      <c r="F168" s="163">
        <v>0</v>
      </c>
      <c r="G168" s="163">
        <v>0</v>
      </c>
      <c r="H168" s="163">
        <v>0</v>
      </c>
      <c r="I168" s="163">
        <v>0</v>
      </c>
      <c r="J168" s="163">
        <v>0</v>
      </c>
      <c r="K168" s="163">
        <v>0</v>
      </c>
      <c r="L168" s="163">
        <v>0</v>
      </c>
      <c r="M168" s="163">
        <v>0</v>
      </c>
      <c r="N168" s="163">
        <v>0</v>
      </c>
      <c r="O168" s="163">
        <v>0</v>
      </c>
      <c r="P168" s="163">
        <v>0</v>
      </c>
    </row>
  </sheetData>
  <mergeCells count="18">
    <mergeCell ref="D97:H97"/>
    <mergeCell ref="D115:H115"/>
    <mergeCell ref="D133:H133"/>
    <mergeCell ref="D152:H152"/>
    <mergeCell ref="D73:H73"/>
    <mergeCell ref="E22:G22"/>
    <mergeCell ref="D39:H39"/>
    <mergeCell ref="D56:H56"/>
    <mergeCell ref="I2:L2"/>
    <mergeCell ref="M2:P2"/>
    <mergeCell ref="S1:T1"/>
    <mergeCell ref="E1:P1"/>
    <mergeCell ref="Z44:AA44"/>
    <mergeCell ref="A5:A19"/>
    <mergeCell ref="B5:B9"/>
    <mergeCell ref="B10:B14"/>
    <mergeCell ref="B15:B19"/>
    <mergeCell ref="E2:H2"/>
  </mergeCells>
  <conditionalFormatting sqref="E5:P19 R11">
    <cfRule type="colorScale" priority="12">
      <colorScale>
        <cfvo type="min"/>
        <cfvo type="percentile" val="50"/>
        <cfvo type="max"/>
        <color rgb="FFFA9496"/>
        <color rgb="FFFFEB84"/>
        <color rgb="FF63BE7B"/>
      </colorScale>
    </cfRule>
  </conditionalFormatting>
  <conditionalFormatting sqref="E75:P89">
    <cfRule type="colorScale" priority="18">
      <colorScale>
        <cfvo type="min"/>
        <cfvo type="max"/>
        <color rgb="FFFCFCFF"/>
        <color rgb="FFF8696B"/>
      </colorScale>
    </cfRule>
  </conditionalFormatting>
  <conditionalFormatting sqref="E41:P5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P113">
    <cfRule type="colorScale" priority="15">
      <colorScale>
        <cfvo type="min"/>
        <cfvo type="max"/>
        <color rgb="FFFCFCFF"/>
        <color rgb="FFF8696B"/>
      </colorScale>
    </cfRule>
    <cfRule type="colorScale" priority="14">
      <colorScale>
        <cfvo type="min"/>
        <cfvo type="percentile" val="50"/>
        <cfvo type="max"/>
        <color rgb="FFFA9496"/>
        <color rgb="FFFFEB84"/>
        <color rgb="FF63BE7B"/>
      </colorScale>
    </cfRule>
  </conditionalFormatting>
  <conditionalFormatting sqref="E117:P131">
    <cfRule type="colorScale" priority="10">
      <colorScale>
        <cfvo type="min"/>
        <cfvo type="percentile" val="50"/>
        <cfvo type="max"/>
        <color rgb="FFFA9496"/>
        <color rgb="FFFFEB84"/>
        <color rgb="FF63BE7B"/>
      </colorScale>
    </cfRule>
    <cfRule type="colorScale" priority="11">
      <colorScale>
        <cfvo type="min"/>
        <cfvo type="max"/>
        <color rgb="FFFCFCFF"/>
        <color rgb="FFF8696B"/>
      </colorScale>
    </cfRule>
  </conditionalFormatting>
  <conditionalFormatting sqref="E135:P14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max"/>
        <color rgb="FFFCFCFF"/>
        <color rgb="FFF8696B"/>
      </colorScale>
    </cfRule>
  </conditionalFormatting>
  <conditionalFormatting sqref="E154:P16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0"/>
  <sheetViews>
    <sheetView topLeftCell="A49" workbookViewId="0">
      <selection activeCell="D92" sqref="D92:H100"/>
    </sheetView>
  </sheetViews>
  <sheetFormatPr defaultRowHeight="15" x14ac:dyDescent="0.25"/>
  <cols>
    <col min="1" max="1" width="24" customWidth="1"/>
    <col min="2" max="2" width="9.140625" customWidth="1"/>
    <col min="3" max="3" width="13.42578125" customWidth="1"/>
    <col min="5" max="5" width="11" customWidth="1"/>
    <col min="6" max="6" width="8" customWidth="1"/>
    <col min="15" max="15" width="10.85546875" customWidth="1"/>
    <col min="16" max="16" width="8.42578125" customWidth="1"/>
    <col min="20" max="20" width="16.7109375" customWidth="1"/>
    <col min="22" max="22" width="23.85546875" customWidth="1"/>
    <col min="23" max="23" width="33.7109375" customWidth="1"/>
    <col min="24" max="24" width="1" customWidth="1"/>
    <col min="25" max="25" width="1.7109375" customWidth="1"/>
    <col min="26" max="26" width="42.7109375" customWidth="1"/>
    <col min="27" max="27" width="35.28515625" customWidth="1"/>
    <col min="28" max="28" width="1.42578125" customWidth="1"/>
    <col min="29" max="29" width="40.140625" customWidth="1"/>
    <col min="30" max="30" width="41.140625" customWidth="1"/>
  </cols>
  <sheetData>
    <row r="1" spans="1:30" ht="15.75" customHeight="1" thickBot="1" x14ac:dyDescent="0.3">
      <c r="E1" s="145" t="s">
        <v>89</v>
      </c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S1" s="144" t="s">
        <v>90</v>
      </c>
      <c r="T1" s="144"/>
      <c r="V1" s="62" t="s">
        <v>80</v>
      </c>
      <c r="Z1" s="62" t="s">
        <v>89</v>
      </c>
      <c r="AC1" s="62" t="s">
        <v>45</v>
      </c>
    </row>
    <row r="2" spans="1:30" ht="15" customHeight="1" x14ac:dyDescent="0.25">
      <c r="E2" s="141" t="s">
        <v>37</v>
      </c>
      <c r="F2" s="142"/>
      <c r="G2" s="142"/>
      <c r="H2" s="143"/>
      <c r="I2" s="141" t="s">
        <v>35</v>
      </c>
      <c r="J2" s="142"/>
      <c r="K2" s="142"/>
      <c r="L2" s="143"/>
      <c r="M2" s="141" t="s">
        <v>33</v>
      </c>
      <c r="N2" s="142"/>
      <c r="O2" s="142"/>
      <c r="P2" s="143"/>
      <c r="S2" s="104"/>
      <c r="T2" t="s">
        <v>87</v>
      </c>
      <c r="V2" s="14" t="s">
        <v>75</v>
      </c>
      <c r="W2" s="12"/>
      <c r="Z2" s="14" t="s">
        <v>75</v>
      </c>
      <c r="AA2" s="12"/>
      <c r="AC2" s="61" t="s">
        <v>44</v>
      </c>
      <c r="AD2" s="60" t="s">
        <v>43</v>
      </c>
    </row>
    <row r="3" spans="1:30" ht="15" customHeight="1" x14ac:dyDescent="0.25">
      <c r="E3" s="102" t="s">
        <v>75</v>
      </c>
      <c r="F3" s="101" t="s">
        <v>86</v>
      </c>
      <c r="G3" s="101" t="s">
        <v>85</v>
      </c>
      <c r="H3" s="103" t="s">
        <v>84</v>
      </c>
      <c r="I3" s="102" t="s">
        <v>75</v>
      </c>
      <c r="J3" s="101" t="s">
        <v>86</v>
      </c>
      <c r="K3" s="101" t="s">
        <v>85</v>
      </c>
      <c r="L3" s="103" t="s">
        <v>84</v>
      </c>
      <c r="M3" s="102" t="s">
        <v>75</v>
      </c>
      <c r="N3" s="101" t="s">
        <v>86</v>
      </c>
      <c r="O3" s="100" t="s">
        <v>85</v>
      </c>
      <c r="P3" s="99" t="s">
        <v>84</v>
      </c>
      <c r="S3" s="98"/>
      <c r="T3" t="s">
        <v>83</v>
      </c>
      <c r="V3" s="59" t="s">
        <v>41</v>
      </c>
      <c r="W3" s="58" t="s">
        <v>40</v>
      </c>
      <c r="Z3" s="59" t="s">
        <v>66</v>
      </c>
      <c r="AA3" s="58" t="s">
        <v>65</v>
      </c>
      <c r="AC3" s="57">
        <v>150</v>
      </c>
      <c r="AD3" s="56">
        <v>1</v>
      </c>
    </row>
    <row r="4" spans="1:30" ht="15" customHeight="1" thickBot="1" x14ac:dyDescent="0.3">
      <c r="E4" s="97" t="s">
        <v>30</v>
      </c>
      <c r="F4" s="96" t="s">
        <v>29</v>
      </c>
      <c r="G4" s="96" t="s">
        <v>28</v>
      </c>
      <c r="H4" s="95" t="s">
        <v>27</v>
      </c>
      <c r="I4" s="97" t="s">
        <v>26</v>
      </c>
      <c r="J4" s="96" t="s">
        <v>25</v>
      </c>
      <c r="K4" s="96" t="s">
        <v>24</v>
      </c>
      <c r="L4" s="95" t="s">
        <v>23</v>
      </c>
      <c r="M4" s="97" t="s">
        <v>22</v>
      </c>
      <c r="N4" s="96" t="s">
        <v>21</v>
      </c>
      <c r="O4" s="96" t="s">
        <v>20</v>
      </c>
      <c r="P4" s="95" t="s">
        <v>19</v>
      </c>
      <c r="S4" t="s">
        <v>82</v>
      </c>
      <c r="T4" t="s">
        <v>81</v>
      </c>
      <c r="V4" s="42">
        <v>1</v>
      </c>
      <c r="W4" s="41">
        <v>1</v>
      </c>
      <c r="Z4" s="42">
        <v>1</v>
      </c>
      <c r="AA4" s="41">
        <v>1</v>
      </c>
      <c r="AC4" s="57">
        <v>150</v>
      </c>
      <c r="AD4" s="56">
        <v>200</v>
      </c>
    </row>
    <row r="5" spans="1:30" ht="15" customHeight="1" x14ac:dyDescent="0.25">
      <c r="A5" s="147" t="s">
        <v>80</v>
      </c>
      <c r="B5" s="148" t="s">
        <v>33</v>
      </c>
      <c r="C5" s="32" t="s">
        <v>75</v>
      </c>
      <c r="D5" s="93">
        <v>1</v>
      </c>
      <c r="E5" s="92" t="e">
        <f t="shared" ref="E5:H7" si="0">SUM(E41/E24)</f>
        <v>#DIV/0!</v>
      </c>
      <c r="F5" s="91" t="e">
        <f t="shared" si="0"/>
        <v>#DIV/0!</v>
      </c>
      <c r="G5" s="91" t="e">
        <f t="shared" si="0"/>
        <v>#DIV/0!</v>
      </c>
      <c r="H5" s="90" t="e">
        <f t="shared" si="0"/>
        <v>#DIV/0!</v>
      </c>
      <c r="I5" s="92">
        <v>0</v>
      </c>
      <c r="J5" s="91" t="e">
        <f t="shared" ref="J5:L7" si="1">SUM(J41/J24)</f>
        <v>#DIV/0!</v>
      </c>
      <c r="K5" s="91" t="e">
        <f t="shared" si="1"/>
        <v>#DIV/0!</v>
      </c>
      <c r="L5" s="90" t="e">
        <f t="shared" si="1"/>
        <v>#DIV/0!</v>
      </c>
      <c r="M5" s="92">
        <v>0</v>
      </c>
      <c r="N5" s="91" t="e">
        <f t="shared" ref="N5:P7" si="2">SUM(N41/N24)</f>
        <v>#DIV/0!</v>
      </c>
      <c r="O5" s="91" t="e">
        <f t="shared" si="2"/>
        <v>#DIV/0!</v>
      </c>
      <c r="P5" s="90">
        <f t="shared" si="2"/>
        <v>0.22222222222222221</v>
      </c>
      <c r="V5" s="42">
        <v>1</v>
      </c>
      <c r="W5" s="41">
        <v>100</v>
      </c>
      <c r="Z5" s="42">
        <v>1</v>
      </c>
      <c r="AA5" s="41">
        <v>100</v>
      </c>
      <c r="AC5" s="57">
        <v>50</v>
      </c>
      <c r="AD5" s="56">
        <v>500</v>
      </c>
    </row>
    <row r="6" spans="1:30" ht="15" customHeight="1" x14ac:dyDescent="0.25">
      <c r="A6" s="147"/>
      <c r="B6" s="149"/>
      <c r="C6" s="28" t="s">
        <v>74</v>
      </c>
      <c r="D6" s="85">
        <v>2</v>
      </c>
      <c r="E6" s="87" t="e">
        <f t="shared" si="0"/>
        <v>#DIV/0!</v>
      </c>
      <c r="F6" s="82" t="e">
        <f t="shared" si="0"/>
        <v>#DIV/0!</v>
      </c>
      <c r="G6" s="82">
        <f t="shared" si="0"/>
        <v>8.5714285714285715E-2</v>
      </c>
      <c r="H6" s="86" t="e">
        <f t="shared" si="0"/>
        <v>#DIV/0!</v>
      </c>
      <c r="I6" s="87" t="e">
        <f>SUM(I42/I25)</f>
        <v>#DIV/0!</v>
      </c>
      <c r="J6" s="82" t="e">
        <f t="shared" si="1"/>
        <v>#DIV/0!</v>
      </c>
      <c r="K6" s="82" t="e">
        <f t="shared" si="1"/>
        <v>#DIV/0!</v>
      </c>
      <c r="L6" s="86" t="e">
        <f t="shared" si="1"/>
        <v>#DIV/0!</v>
      </c>
      <c r="M6" s="87" t="e">
        <f>SUM(M42/M25)</f>
        <v>#DIV/0!</v>
      </c>
      <c r="N6" s="82" t="e">
        <f t="shared" si="2"/>
        <v>#DIV/0!</v>
      </c>
      <c r="O6" s="82" t="e">
        <f t="shared" si="2"/>
        <v>#DIV/0!</v>
      </c>
      <c r="P6" s="86" t="e">
        <f t="shared" si="2"/>
        <v>#DIV/0!</v>
      </c>
      <c r="V6" s="8" t="s">
        <v>79</v>
      </c>
      <c r="W6" s="6"/>
      <c r="Z6" s="8" t="s">
        <v>78</v>
      </c>
      <c r="AA6" s="6"/>
      <c r="AC6" s="57">
        <v>150</v>
      </c>
      <c r="AD6" s="56">
        <v>800</v>
      </c>
    </row>
    <row r="7" spans="1:30" ht="15" customHeight="1" thickBot="1" x14ac:dyDescent="0.3">
      <c r="A7" s="147"/>
      <c r="B7" s="149"/>
      <c r="C7" s="28" t="s">
        <v>73</v>
      </c>
      <c r="D7" s="85">
        <v>3</v>
      </c>
      <c r="E7" s="87" t="e">
        <f t="shared" si="0"/>
        <v>#DIV/0!</v>
      </c>
      <c r="F7" s="82" t="e">
        <f t="shared" si="0"/>
        <v>#DIV/0!</v>
      </c>
      <c r="G7" s="82" t="e">
        <f t="shared" si="0"/>
        <v>#DIV/0!</v>
      </c>
      <c r="H7" s="86" t="e">
        <f t="shared" si="0"/>
        <v>#DIV/0!</v>
      </c>
      <c r="I7" s="87" t="e">
        <f>SUM(I43/I26)</f>
        <v>#DIV/0!</v>
      </c>
      <c r="J7" s="82" t="e">
        <f t="shared" si="1"/>
        <v>#DIV/0!</v>
      </c>
      <c r="K7" s="82" t="e">
        <f t="shared" si="1"/>
        <v>#DIV/0!</v>
      </c>
      <c r="L7" s="86" t="e">
        <f t="shared" si="1"/>
        <v>#DIV/0!</v>
      </c>
      <c r="M7" s="87" t="e">
        <f>SUM(M43/M26)</f>
        <v>#DIV/0!</v>
      </c>
      <c r="N7" s="82" t="e">
        <f t="shared" si="2"/>
        <v>#DIV/0!</v>
      </c>
      <c r="O7" s="82" t="e">
        <f t="shared" si="2"/>
        <v>#DIV/0!</v>
      </c>
      <c r="P7" s="86" t="e">
        <f t="shared" si="2"/>
        <v>#DIV/0!</v>
      </c>
      <c r="V7" s="74" t="s">
        <v>41</v>
      </c>
      <c r="W7" s="73" t="s">
        <v>40</v>
      </c>
      <c r="Z7" s="76" t="s">
        <v>66</v>
      </c>
      <c r="AA7" s="75" t="s">
        <v>65</v>
      </c>
      <c r="AC7" s="55">
        <v>150</v>
      </c>
      <c r="AD7" s="54">
        <v>1000</v>
      </c>
    </row>
    <row r="8" spans="1:30" ht="15" customHeight="1" x14ac:dyDescent="0.25">
      <c r="A8" s="147"/>
      <c r="B8" s="149"/>
      <c r="C8" s="28" t="s">
        <v>71</v>
      </c>
      <c r="D8" s="85">
        <v>4</v>
      </c>
      <c r="E8" s="84">
        <v>0</v>
      </c>
      <c r="F8" s="88">
        <v>0</v>
      </c>
      <c r="G8" s="83">
        <v>0</v>
      </c>
      <c r="H8" s="81">
        <v>0</v>
      </c>
      <c r="I8" s="84">
        <v>0</v>
      </c>
      <c r="J8" s="83">
        <v>0</v>
      </c>
      <c r="K8" s="82" t="e">
        <f>SUM(K44/K27)</f>
        <v>#DIV/0!</v>
      </c>
      <c r="L8" s="81">
        <v>0</v>
      </c>
      <c r="M8" s="84">
        <v>0</v>
      </c>
      <c r="N8" s="83">
        <v>0</v>
      </c>
      <c r="O8" s="82">
        <f>SUM(O44/O27)</f>
        <v>0.25</v>
      </c>
      <c r="P8" s="81">
        <v>0</v>
      </c>
      <c r="V8" s="65">
        <v>1</v>
      </c>
      <c r="W8" s="64">
        <v>1</v>
      </c>
      <c r="Z8" s="71">
        <v>1</v>
      </c>
      <c r="AA8" s="70">
        <v>1</v>
      </c>
    </row>
    <row r="9" spans="1:30" ht="15" customHeight="1" thickBot="1" x14ac:dyDescent="0.3">
      <c r="A9" s="147"/>
      <c r="B9" s="150"/>
      <c r="C9" s="24" t="s">
        <v>64</v>
      </c>
      <c r="D9" s="80">
        <v>5</v>
      </c>
      <c r="E9" s="79">
        <v>0</v>
      </c>
      <c r="F9" s="94">
        <v>0</v>
      </c>
      <c r="G9" s="78">
        <v>0</v>
      </c>
      <c r="H9" s="77">
        <v>0</v>
      </c>
      <c r="I9" s="79">
        <v>0</v>
      </c>
      <c r="J9" s="78">
        <v>0</v>
      </c>
      <c r="K9" s="78">
        <v>0</v>
      </c>
      <c r="L9" s="77">
        <v>0</v>
      </c>
      <c r="M9" s="79">
        <v>0</v>
      </c>
      <c r="N9" s="78">
        <v>0</v>
      </c>
      <c r="O9" s="78">
        <v>0</v>
      </c>
      <c r="P9" s="77">
        <v>0</v>
      </c>
      <c r="V9" s="65">
        <v>1</v>
      </c>
      <c r="W9" s="64">
        <v>33</v>
      </c>
      <c r="Z9" s="71">
        <v>0</v>
      </c>
      <c r="AA9" s="70">
        <v>34</v>
      </c>
      <c r="AC9" s="62" t="s">
        <v>54</v>
      </c>
    </row>
    <row r="10" spans="1:30" ht="15" customHeight="1" x14ac:dyDescent="0.25">
      <c r="A10" s="147"/>
      <c r="B10" s="148" t="s">
        <v>35</v>
      </c>
      <c r="C10" s="32" t="s">
        <v>75</v>
      </c>
      <c r="D10" s="93">
        <v>6</v>
      </c>
      <c r="E10" s="92">
        <v>0</v>
      </c>
      <c r="F10" s="91" t="e">
        <f t="shared" ref="F10:H12" si="3">SUM(F46/F29)</f>
        <v>#DIV/0!</v>
      </c>
      <c r="G10" s="91" t="e">
        <f t="shared" si="3"/>
        <v>#DIV/0!</v>
      </c>
      <c r="H10" s="90" t="e">
        <f t="shared" si="3"/>
        <v>#DIV/0!</v>
      </c>
      <c r="I10" s="92">
        <v>0</v>
      </c>
      <c r="J10" s="91" t="e">
        <f t="shared" ref="J10:L12" si="4">SUM(J46/J29)</f>
        <v>#DIV/0!</v>
      </c>
      <c r="K10" s="91" t="e">
        <f t="shared" si="4"/>
        <v>#DIV/0!</v>
      </c>
      <c r="L10" s="90" t="e">
        <f t="shared" si="4"/>
        <v>#DIV/0!</v>
      </c>
      <c r="M10" s="92">
        <v>0</v>
      </c>
      <c r="N10" s="91" t="e">
        <f t="shared" ref="N10:P12" si="5">SUM(N46/N29)</f>
        <v>#DIV/0!</v>
      </c>
      <c r="O10" s="91" t="e">
        <f t="shared" si="5"/>
        <v>#DIV/0!</v>
      </c>
      <c r="P10" s="90" t="e">
        <f t="shared" si="5"/>
        <v>#DIV/0!</v>
      </c>
      <c r="V10" s="65">
        <v>0</v>
      </c>
      <c r="W10" s="64">
        <v>34</v>
      </c>
      <c r="Z10" s="71">
        <v>1</v>
      </c>
      <c r="AA10" s="70">
        <v>66</v>
      </c>
      <c r="AC10" s="44" t="s">
        <v>53</v>
      </c>
      <c r="AD10" s="66">
        <v>10000</v>
      </c>
    </row>
    <row r="11" spans="1:30" ht="15" customHeight="1" x14ac:dyDescent="0.25">
      <c r="A11" s="147"/>
      <c r="B11" s="149"/>
      <c r="C11" s="28" t="s">
        <v>74</v>
      </c>
      <c r="D11" s="85">
        <v>7</v>
      </c>
      <c r="E11" s="87" t="e">
        <f>SUM(E47/E30)</f>
        <v>#DIV/0!</v>
      </c>
      <c r="F11" s="82">
        <f t="shared" si="3"/>
        <v>7.6923076923076927E-2</v>
      </c>
      <c r="G11" s="82" t="e">
        <f t="shared" si="3"/>
        <v>#DIV/0!</v>
      </c>
      <c r="H11" s="86" t="e">
        <f t="shared" si="3"/>
        <v>#DIV/0!</v>
      </c>
      <c r="I11" s="87" t="e">
        <f>SUM(I47/I30)</f>
        <v>#DIV/0!</v>
      </c>
      <c r="J11" s="82" t="e">
        <f t="shared" si="4"/>
        <v>#DIV/0!</v>
      </c>
      <c r="K11" s="82" t="e">
        <f t="shared" si="4"/>
        <v>#DIV/0!</v>
      </c>
      <c r="L11" s="86" t="e">
        <f t="shared" si="4"/>
        <v>#DIV/0!</v>
      </c>
      <c r="M11" s="87" t="e">
        <f>SUM(M47/M30)</f>
        <v>#DIV/0!</v>
      </c>
      <c r="N11" s="82" t="e">
        <f t="shared" si="5"/>
        <v>#DIV/0!</v>
      </c>
      <c r="O11" s="82" t="e">
        <f t="shared" si="5"/>
        <v>#DIV/0!</v>
      </c>
      <c r="P11" s="86" t="e">
        <f t="shared" si="5"/>
        <v>#DIV/0!</v>
      </c>
      <c r="V11" s="65">
        <v>0</v>
      </c>
      <c r="W11" s="64">
        <v>50</v>
      </c>
      <c r="Z11" s="71">
        <v>0</v>
      </c>
      <c r="AA11" s="70">
        <v>100</v>
      </c>
      <c r="AC11" s="59" t="s">
        <v>52</v>
      </c>
      <c r="AD11" s="41">
        <v>10</v>
      </c>
    </row>
    <row r="12" spans="1:30" ht="15" customHeight="1" x14ac:dyDescent="0.25">
      <c r="A12" s="147"/>
      <c r="B12" s="149"/>
      <c r="C12" s="28" t="s">
        <v>73</v>
      </c>
      <c r="D12" s="85">
        <v>8</v>
      </c>
      <c r="E12" s="87" t="e">
        <f>SUM(E48/E31)</f>
        <v>#DIV/0!</v>
      </c>
      <c r="F12" s="82" t="e">
        <f t="shared" si="3"/>
        <v>#DIV/0!</v>
      </c>
      <c r="G12" s="82" t="e">
        <f t="shared" si="3"/>
        <v>#DIV/0!</v>
      </c>
      <c r="H12" s="86" t="e">
        <f t="shared" si="3"/>
        <v>#DIV/0!</v>
      </c>
      <c r="I12" s="87" t="e">
        <f>SUM(I48/I31)</f>
        <v>#DIV/0!</v>
      </c>
      <c r="J12" s="82" t="e">
        <f t="shared" si="4"/>
        <v>#DIV/0!</v>
      </c>
      <c r="K12" s="82" t="e">
        <f t="shared" si="4"/>
        <v>#DIV/0!</v>
      </c>
      <c r="L12" s="86" t="e">
        <f t="shared" si="4"/>
        <v>#DIV/0!</v>
      </c>
      <c r="M12" s="87" t="e">
        <f>SUM(M48/M31)</f>
        <v>#DIV/0!</v>
      </c>
      <c r="N12" s="82" t="e">
        <f t="shared" si="5"/>
        <v>#DIV/0!</v>
      </c>
      <c r="O12" s="82" t="e">
        <f t="shared" si="5"/>
        <v>#DIV/0!</v>
      </c>
      <c r="P12" s="86" t="e">
        <f t="shared" si="5"/>
        <v>#DIV/0!</v>
      </c>
      <c r="V12" s="65">
        <v>1</v>
      </c>
      <c r="W12" s="64">
        <v>51</v>
      </c>
      <c r="Z12" s="8" t="s">
        <v>76</v>
      </c>
      <c r="AA12" s="6"/>
      <c r="AC12" s="59" t="s">
        <v>50</v>
      </c>
      <c r="AD12" s="41">
        <v>1000000</v>
      </c>
    </row>
    <row r="13" spans="1:30" ht="15" customHeight="1" x14ac:dyDescent="0.25">
      <c r="A13" s="147"/>
      <c r="B13" s="149"/>
      <c r="C13" s="28" t="s">
        <v>71</v>
      </c>
      <c r="D13" s="85">
        <v>9</v>
      </c>
      <c r="E13" s="84">
        <v>0</v>
      </c>
      <c r="F13" s="83">
        <v>0</v>
      </c>
      <c r="G13" s="83">
        <v>0</v>
      </c>
      <c r="H13" s="81">
        <v>0</v>
      </c>
      <c r="I13" s="84">
        <v>0</v>
      </c>
      <c r="J13" s="83">
        <v>0</v>
      </c>
      <c r="K13" s="82" t="e">
        <f>SUM(K49/K32)</f>
        <v>#DIV/0!</v>
      </c>
      <c r="L13" s="81">
        <v>0</v>
      </c>
      <c r="M13" s="84">
        <v>0</v>
      </c>
      <c r="N13" s="83">
        <v>0</v>
      </c>
      <c r="O13" s="82" t="e">
        <f>SUM(O49/O32)</f>
        <v>#DIV/0!</v>
      </c>
      <c r="P13" s="81">
        <v>0</v>
      </c>
      <c r="V13" s="65">
        <v>1</v>
      </c>
      <c r="W13" s="64">
        <v>84</v>
      </c>
      <c r="Z13" s="76" t="s">
        <v>66</v>
      </c>
      <c r="AA13" s="75" t="s">
        <v>65</v>
      </c>
      <c r="AC13" s="59" t="s">
        <v>49</v>
      </c>
      <c r="AD13" s="41">
        <v>10000</v>
      </c>
    </row>
    <row r="14" spans="1:30" ht="15" customHeight="1" thickBot="1" x14ac:dyDescent="0.3">
      <c r="A14" s="147"/>
      <c r="B14" s="150"/>
      <c r="C14" s="24" t="s">
        <v>64</v>
      </c>
      <c r="D14" s="80">
        <v>10</v>
      </c>
      <c r="E14" s="79">
        <v>0</v>
      </c>
      <c r="F14" s="78">
        <v>0</v>
      </c>
      <c r="G14" s="78">
        <v>0</v>
      </c>
      <c r="H14" s="77">
        <v>0</v>
      </c>
      <c r="I14" s="79">
        <v>0</v>
      </c>
      <c r="J14" s="78">
        <v>0</v>
      </c>
      <c r="K14" s="78">
        <v>0</v>
      </c>
      <c r="L14" s="77">
        <v>0</v>
      </c>
      <c r="M14" s="79">
        <v>0</v>
      </c>
      <c r="N14" s="78">
        <v>0</v>
      </c>
      <c r="O14" s="78">
        <v>0</v>
      </c>
      <c r="P14" s="77">
        <v>0</v>
      </c>
      <c r="V14" s="65">
        <v>0</v>
      </c>
      <c r="W14" s="64">
        <v>85</v>
      </c>
      <c r="Z14" s="71">
        <v>0</v>
      </c>
      <c r="AA14" s="70">
        <v>1</v>
      </c>
      <c r="AC14" s="59" t="s">
        <v>48</v>
      </c>
      <c r="AD14" s="41">
        <v>100</v>
      </c>
    </row>
    <row r="15" spans="1:30" ht="15.75" customHeight="1" thickBot="1" x14ac:dyDescent="0.3">
      <c r="A15" s="147"/>
      <c r="B15" s="148" t="s">
        <v>37</v>
      </c>
      <c r="C15" s="32" t="s">
        <v>75</v>
      </c>
      <c r="D15" s="93">
        <v>11</v>
      </c>
      <c r="E15" s="92">
        <v>0</v>
      </c>
      <c r="F15" s="91">
        <f>SUM(F51/F34)</f>
        <v>0.14141414141414141</v>
      </c>
      <c r="G15" s="91" t="e">
        <f>SUM(G51/G34)</f>
        <v>#DIV/0!</v>
      </c>
      <c r="H15" s="90" t="e">
        <f>SUM(H51/H34)</f>
        <v>#DIV/0!</v>
      </c>
      <c r="I15" s="92">
        <v>0</v>
      </c>
      <c r="J15" s="91" t="e">
        <f>SUM(J51/J34)</f>
        <v>#DIV/0!</v>
      </c>
      <c r="K15" s="91" t="e">
        <f>SUM(K51/K34)</f>
        <v>#DIV/0!</v>
      </c>
      <c r="L15" s="90">
        <f>SUM(L51/L34)</f>
        <v>0.15151515151515152</v>
      </c>
      <c r="M15" s="92">
        <v>0</v>
      </c>
      <c r="N15" s="91" t="e">
        <f t="shared" ref="N15:P17" si="6">SUM(N51/N34)</f>
        <v>#DIV/0!</v>
      </c>
      <c r="O15" s="91" t="e">
        <f t="shared" si="6"/>
        <v>#DIV/0!</v>
      </c>
      <c r="P15" s="90" t="e">
        <f t="shared" si="6"/>
        <v>#DIV/0!</v>
      </c>
      <c r="V15" s="65">
        <v>0</v>
      </c>
      <c r="W15" s="64">
        <v>100</v>
      </c>
      <c r="Z15" s="71">
        <v>1</v>
      </c>
      <c r="AA15" s="70">
        <v>34</v>
      </c>
      <c r="AC15" s="63" t="s">
        <v>47</v>
      </c>
      <c r="AD15" s="39">
        <v>1000</v>
      </c>
    </row>
    <row r="16" spans="1:30" ht="15.75" customHeight="1" x14ac:dyDescent="0.25">
      <c r="A16" s="147"/>
      <c r="B16" s="149"/>
      <c r="C16" s="28" t="s">
        <v>74</v>
      </c>
      <c r="D16" s="85">
        <v>12</v>
      </c>
      <c r="E16" s="89">
        <v>0</v>
      </c>
      <c r="F16" s="88">
        <v>0</v>
      </c>
      <c r="G16" s="88" t="e">
        <f>SUM(G52/G35)</f>
        <v>#DIV/0!</v>
      </c>
      <c r="H16" s="81">
        <v>0</v>
      </c>
      <c r="I16" s="87" t="e">
        <f>SUM(I52/I35)</f>
        <v>#DIV/0!</v>
      </c>
      <c r="J16" s="82" t="e">
        <f>SUM(J52/J35)</f>
        <v>#DIV/0!</v>
      </c>
      <c r="K16" s="83">
        <v>0</v>
      </c>
      <c r="L16" s="81">
        <v>0</v>
      </c>
      <c r="M16" s="87" t="e">
        <f>SUM(M52/M35)</f>
        <v>#DIV/0!</v>
      </c>
      <c r="N16" s="82" t="e">
        <f t="shared" si="6"/>
        <v>#DIV/0!</v>
      </c>
      <c r="O16" s="88" t="e">
        <f t="shared" si="6"/>
        <v>#DIV/0!</v>
      </c>
      <c r="P16" s="86" t="e">
        <f t="shared" si="6"/>
        <v>#DIV/0!</v>
      </c>
      <c r="V16" s="65"/>
      <c r="W16" s="64"/>
      <c r="Z16" s="71">
        <v>0</v>
      </c>
      <c r="AA16" s="70">
        <v>66</v>
      </c>
    </row>
    <row r="17" spans="1:30" ht="16.5" thickBot="1" x14ac:dyDescent="0.3">
      <c r="A17" s="147"/>
      <c r="B17" s="149"/>
      <c r="C17" s="28" t="s">
        <v>73</v>
      </c>
      <c r="D17" s="85">
        <v>13</v>
      </c>
      <c r="E17" s="87" t="e">
        <f>SUM(E53/E36)</f>
        <v>#DIV/0!</v>
      </c>
      <c r="F17" s="82" t="e">
        <f>SUM(F53/F36)</f>
        <v>#DIV/0!</v>
      </c>
      <c r="G17" s="82" t="e">
        <f>SUM(G53/G36)</f>
        <v>#DIV/0!</v>
      </c>
      <c r="H17" s="86" t="e">
        <f>SUM(H53/H36)</f>
        <v>#DIV/0!</v>
      </c>
      <c r="I17" s="87" t="e">
        <f>SUM(I53/I36)</f>
        <v>#DIV/0!</v>
      </c>
      <c r="J17" s="82" t="e">
        <f>SUM(J53/J36)</f>
        <v>#DIV/0!</v>
      </c>
      <c r="K17" s="82">
        <f>SUM(K53/K36)</f>
        <v>0.12903225806451613</v>
      </c>
      <c r="L17" s="86" t="e">
        <f>SUM(L53/L36)</f>
        <v>#DIV/0!</v>
      </c>
      <c r="M17" s="87" t="e">
        <f>SUM(M53/M36)</f>
        <v>#DIV/0!</v>
      </c>
      <c r="N17" s="82" t="e">
        <f t="shared" si="6"/>
        <v>#DIV/0!</v>
      </c>
      <c r="O17" s="82" t="e">
        <f t="shared" si="6"/>
        <v>#DIV/0!</v>
      </c>
      <c r="P17" s="86" t="e">
        <f t="shared" si="6"/>
        <v>#DIV/0!</v>
      </c>
      <c r="V17" s="65"/>
      <c r="W17" s="64"/>
      <c r="Z17" s="71">
        <v>1</v>
      </c>
      <c r="AA17" s="70">
        <v>100</v>
      </c>
      <c r="AC17" s="62" t="s">
        <v>72</v>
      </c>
    </row>
    <row r="18" spans="1:30" ht="15.75" customHeight="1" x14ac:dyDescent="0.25">
      <c r="A18" s="147"/>
      <c r="B18" s="149"/>
      <c r="C18" s="28" t="s">
        <v>71</v>
      </c>
      <c r="D18" s="85">
        <v>14</v>
      </c>
      <c r="E18" s="84">
        <v>0</v>
      </c>
      <c r="F18" s="83">
        <v>0</v>
      </c>
      <c r="G18" s="83">
        <v>0</v>
      </c>
      <c r="H18" s="81">
        <v>0</v>
      </c>
      <c r="I18" s="84">
        <v>0</v>
      </c>
      <c r="J18" s="83">
        <v>0</v>
      </c>
      <c r="K18" s="82" t="e">
        <f>SUM(K54/K37)</f>
        <v>#DIV/0!</v>
      </c>
      <c r="L18" s="81">
        <v>0</v>
      </c>
      <c r="M18" s="84">
        <v>0</v>
      </c>
      <c r="N18" s="83">
        <v>0</v>
      </c>
      <c r="O18" s="82" t="e">
        <f>SUM(O54/O37)</f>
        <v>#DIV/0!</v>
      </c>
      <c r="P18" s="81">
        <v>0</v>
      </c>
      <c r="V18" s="65"/>
      <c r="W18" s="64"/>
      <c r="Z18" s="8" t="s">
        <v>70</v>
      </c>
      <c r="AA18" s="6"/>
      <c r="AC18" s="44" t="s">
        <v>69</v>
      </c>
      <c r="AD18" s="43" t="s">
        <v>68</v>
      </c>
    </row>
    <row r="19" spans="1:30" ht="15.75" customHeight="1" thickBot="1" x14ac:dyDescent="0.3">
      <c r="A19" s="147"/>
      <c r="B19" s="150"/>
      <c r="C19" s="24" t="s">
        <v>64</v>
      </c>
      <c r="D19" s="80">
        <v>15</v>
      </c>
      <c r="E19" s="79">
        <v>0</v>
      </c>
      <c r="F19" s="78">
        <v>0</v>
      </c>
      <c r="G19" s="78">
        <v>0</v>
      </c>
      <c r="H19" s="77">
        <v>0</v>
      </c>
      <c r="I19" s="79">
        <v>0</v>
      </c>
      <c r="J19" s="78">
        <v>0</v>
      </c>
      <c r="K19" s="78">
        <v>0</v>
      </c>
      <c r="L19" s="77">
        <v>0</v>
      </c>
      <c r="M19" s="79">
        <v>0</v>
      </c>
      <c r="N19" s="78">
        <v>0</v>
      </c>
      <c r="O19" s="78">
        <v>0</v>
      </c>
      <c r="P19" s="77">
        <v>0</v>
      </c>
      <c r="S19" s="69" t="s">
        <v>67</v>
      </c>
      <c r="V19" s="65"/>
      <c r="W19" s="64"/>
      <c r="Z19" s="76" t="s">
        <v>66</v>
      </c>
      <c r="AA19" s="75" t="s">
        <v>65</v>
      </c>
      <c r="AC19" s="42">
        <v>0.25</v>
      </c>
      <c r="AD19" s="41">
        <v>1</v>
      </c>
    </row>
    <row r="20" spans="1:30" x14ac:dyDescent="0.25">
      <c r="S20" s="69"/>
      <c r="V20" s="8" t="s">
        <v>64</v>
      </c>
      <c r="W20" s="6"/>
      <c r="Z20" s="71">
        <v>0.5</v>
      </c>
      <c r="AA20" s="70">
        <v>1</v>
      </c>
      <c r="AC20" s="42">
        <v>0.25</v>
      </c>
      <c r="AD20" s="41">
        <v>1000</v>
      </c>
    </row>
    <row r="21" spans="1:30" ht="15.75" thickBot="1" x14ac:dyDescent="0.3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V21" s="74" t="s">
        <v>41</v>
      </c>
      <c r="W21" s="73" t="s">
        <v>40</v>
      </c>
      <c r="Z21" s="68">
        <v>1</v>
      </c>
      <c r="AA21" s="67">
        <v>100</v>
      </c>
      <c r="AC21" s="8"/>
      <c r="AD21" s="6"/>
    </row>
    <row r="22" spans="1:30" ht="16.5" thickBot="1" x14ac:dyDescent="0.3">
      <c r="C22" s="72"/>
      <c r="E22" s="152" t="s">
        <v>63</v>
      </c>
      <c r="F22" s="152"/>
      <c r="G22" s="152"/>
      <c r="H22" s="72"/>
      <c r="I22" s="72"/>
      <c r="J22" s="72"/>
      <c r="K22" s="72"/>
      <c r="L22" s="72"/>
      <c r="M22" s="72"/>
      <c r="N22" s="72"/>
      <c r="O22" s="72"/>
      <c r="P22" s="72"/>
      <c r="Q22" s="7"/>
      <c r="V22" s="65">
        <v>0</v>
      </c>
      <c r="W22" s="64">
        <v>1</v>
      </c>
      <c r="Z22" s="62" t="s">
        <v>62</v>
      </c>
      <c r="AC22" s="59" t="s">
        <v>61</v>
      </c>
      <c r="AD22" s="58" t="s">
        <v>60</v>
      </c>
    </row>
    <row r="23" spans="1:30" ht="15.75" thickBot="1" x14ac:dyDescent="0.3">
      <c r="D23" s="38"/>
      <c r="E23" s="37" t="s">
        <v>30</v>
      </c>
      <c r="F23" s="36" t="s">
        <v>29</v>
      </c>
      <c r="G23" s="36" t="s">
        <v>28</v>
      </c>
      <c r="H23" s="35" t="s">
        <v>27</v>
      </c>
      <c r="I23" s="37" t="s">
        <v>26</v>
      </c>
      <c r="J23" s="36" t="s">
        <v>25</v>
      </c>
      <c r="K23" s="36" t="s">
        <v>24</v>
      </c>
      <c r="L23" s="35" t="s">
        <v>23</v>
      </c>
      <c r="M23" s="37" t="s">
        <v>22</v>
      </c>
      <c r="N23" s="36" t="s">
        <v>21</v>
      </c>
      <c r="O23" s="36" t="s">
        <v>20</v>
      </c>
      <c r="P23" s="35" t="s">
        <v>19</v>
      </c>
      <c r="V23" s="65">
        <v>0</v>
      </c>
      <c r="W23" s="64">
        <v>15</v>
      </c>
      <c r="Z23" s="44" t="s">
        <v>37</v>
      </c>
      <c r="AA23" s="43" t="s">
        <v>34</v>
      </c>
      <c r="AC23" s="42">
        <v>1</v>
      </c>
      <c r="AD23" s="41">
        <v>1</v>
      </c>
    </row>
    <row r="24" spans="1:30" ht="15.75" thickBot="1" x14ac:dyDescent="0.3">
      <c r="A24" s="69" t="s">
        <v>59</v>
      </c>
      <c r="D24" s="34">
        <v>1</v>
      </c>
      <c r="E24" s="33"/>
      <c r="F24" s="32"/>
      <c r="G24" s="32"/>
      <c r="H24" s="31"/>
      <c r="I24" s="33"/>
      <c r="J24" s="32"/>
      <c r="K24" s="32"/>
      <c r="L24" s="31"/>
      <c r="M24" s="33"/>
      <c r="N24" s="32"/>
      <c r="O24" s="32"/>
      <c r="P24" s="31">
        <v>99</v>
      </c>
      <c r="V24" s="65">
        <v>1</v>
      </c>
      <c r="W24" s="64">
        <v>16</v>
      </c>
      <c r="Z24" s="42">
        <v>0.75</v>
      </c>
      <c r="AA24" s="41">
        <v>1</v>
      </c>
      <c r="AC24" s="40">
        <v>1</v>
      </c>
      <c r="AD24" s="39">
        <v>100</v>
      </c>
    </row>
    <row r="25" spans="1:30" x14ac:dyDescent="0.25">
      <c r="A25" t="s">
        <v>37</v>
      </c>
      <c r="B25">
        <v>0.55000000000000004</v>
      </c>
      <c r="D25" s="30">
        <v>2</v>
      </c>
      <c r="E25" s="29"/>
      <c r="F25" s="28"/>
      <c r="G25" s="28">
        <v>35</v>
      </c>
      <c r="H25" s="27"/>
      <c r="I25" s="29"/>
      <c r="J25" s="28"/>
      <c r="K25" s="28"/>
      <c r="L25" s="27"/>
      <c r="M25" s="29"/>
      <c r="N25" s="28"/>
      <c r="O25" s="28"/>
      <c r="P25" s="27"/>
      <c r="V25" s="65">
        <v>1</v>
      </c>
      <c r="W25" s="64">
        <v>49</v>
      </c>
      <c r="Z25" s="42">
        <v>0.75</v>
      </c>
      <c r="AA25" s="41">
        <v>200</v>
      </c>
    </row>
    <row r="26" spans="1:30" ht="16.5" thickBot="1" x14ac:dyDescent="0.3">
      <c r="A26" t="s">
        <v>35</v>
      </c>
      <c r="B26">
        <v>0.65</v>
      </c>
      <c r="D26" s="30">
        <v>3</v>
      </c>
      <c r="E26" s="29"/>
      <c r="F26" s="28"/>
      <c r="G26" s="28"/>
      <c r="H26" s="27"/>
      <c r="I26" s="29"/>
      <c r="J26" s="28"/>
      <c r="K26" s="28"/>
      <c r="L26" s="27"/>
      <c r="M26" s="29"/>
      <c r="N26" s="28"/>
      <c r="O26" s="28"/>
      <c r="P26" s="27"/>
      <c r="V26" s="65">
        <v>0</v>
      </c>
      <c r="W26" s="64">
        <v>50</v>
      </c>
      <c r="Z26" s="42">
        <v>0</v>
      </c>
      <c r="AA26" s="41">
        <v>500</v>
      </c>
      <c r="AC26" s="62" t="s">
        <v>58</v>
      </c>
    </row>
    <row r="27" spans="1:30" x14ac:dyDescent="0.25">
      <c r="A27" t="s">
        <v>33</v>
      </c>
      <c r="B27">
        <v>0.8</v>
      </c>
      <c r="D27" s="30">
        <v>4</v>
      </c>
      <c r="E27" s="29"/>
      <c r="F27" s="28"/>
      <c r="G27" s="28"/>
      <c r="H27" s="27"/>
      <c r="I27" s="29"/>
      <c r="J27" s="28"/>
      <c r="K27" s="28"/>
      <c r="L27" s="27"/>
      <c r="M27" s="29"/>
      <c r="N27" s="28"/>
      <c r="O27" s="28">
        <v>60</v>
      </c>
      <c r="P27" s="27"/>
      <c r="V27" s="65">
        <v>0</v>
      </c>
      <c r="W27" s="64">
        <v>66</v>
      </c>
      <c r="Z27" s="42">
        <v>0.75</v>
      </c>
      <c r="AA27" s="41">
        <v>800</v>
      </c>
      <c r="AC27" s="44" t="s">
        <v>57</v>
      </c>
      <c r="AD27" s="43" t="s">
        <v>56</v>
      </c>
    </row>
    <row r="28" spans="1:30" ht="15.75" thickBot="1" x14ac:dyDescent="0.3">
      <c r="D28" s="26">
        <v>5</v>
      </c>
      <c r="E28" s="25"/>
      <c r="F28" s="24"/>
      <c r="G28" s="24"/>
      <c r="H28" s="23"/>
      <c r="I28" s="25"/>
      <c r="J28" s="24"/>
      <c r="K28" s="24"/>
      <c r="L28" s="23"/>
      <c r="M28" s="25"/>
      <c r="N28" s="24"/>
      <c r="O28" s="24"/>
      <c r="P28" s="23"/>
      <c r="V28" s="65">
        <v>1</v>
      </c>
      <c r="W28" s="64">
        <v>67</v>
      </c>
      <c r="Z28" s="40">
        <v>0.75</v>
      </c>
      <c r="AA28" s="39">
        <v>1000</v>
      </c>
      <c r="AC28" s="71">
        <v>50</v>
      </c>
      <c r="AD28" s="70">
        <v>1</v>
      </c>
    </row>
    <row r="29" spans="1:30" ht="15.75" thickBot="1" x14ac:dyDescent="0.3">
      <c r="A29" s="69" t="s">
        <v>55</v>
      </c>
      <c r="D29" s="34">
        <v>6</v>
      </c>
      <c r="E29" s="33"/>
      <c r="F29" s="32"/>
      <c r="G29" s="32"/>
      <c r="H29" s="31"/>
      <c r="I29" s="33"/>
      <c r="J29" s="32"/>
      <c r="K29" s="32"/>
      <c r="L29" s="31"/>
      <c r="M29" s="33"/>
      <c r="N29" s="32"/>
      <c r="O29" s="32"/>
      <c r="P29" s="31"/>
      <c r="V29" s="65">
        <v>1</v>
      </c>
      <c r="W29" s="64">
        <v>100</v>
      </c>
      <c r="AC29" s="68">
        <v>50</v>
      </c>
      <c r="AD29" s="67">
        <v>400</v>
      </c>
    </row>
    <row r="30" spans="1:30" x14ac:dyDescent="0.25">
      <c r="A30" t="s">
        <v>37</v>
      </c>
      <c r="B30">
        <v>0.75</v>
      </c>
      <c r="D30" s="30">
        <v>7</v>
      </c>
      <c r="E30" s="29"/>
      <c r="F30" s="28">
        <v>26</v>
      </c>
      <c r="G30" s="28"/>
      <c r="H30" s="27"/>
      <c r="I30" s="29"/>
      <c r="J30" s="28"/>
      <c r="K30" s="28"/>
      <c r="L30" s="27"/>
      <c r="M30" s="29"/>
      <c r="N30" s="28"/>
      <c r="O30" s="28"/>
      <c r="P30" s="27"/>
      <c r="V30" s="65"/>
      <c r="W30" s="64"/>
      <c r="Z30" s="44" t="s">
        <v>35</v>
      </c>
      <c r="AA30" s="43" t="s">
        <v>34</v>
      </c>
    </row>
    <row r="31" spans="1:30" x14ac:dyDescent="0.25">
      <c r="A31" t="s">
        <v>35</v>
      </c>
      <c r="B31">
        <v>1.5</v>
      </c>
      <c r="D31" s="30">
        <v>8</v>
      </c>
      <c r="E31" s="29"/>
      <c r="F31" s="28"/>
      <c r="G31" s="28"/>
      <c r="H31" s="27"/>
      <c r="I31" s="29"/>
      <c r="J31" s="28"/>
      <c r="K31" s="28"/>
      <c r="L31" s="27"/>
      <c r="M31" s="29"/>
      <c r="N31" s="28"/>
      <c r="O31" s="28"/>
      <c r="P31" s="27"/>
      <c r="V31" s="65"/>
      <c r="W31" s="64"/>
      <c r="Z31" s="42">
        <v>1.5</v>
      </c>
      <c r="AA31" s="41">
        <v>1</v>
      </c>
    </row>
    <row r="32" spans="1:30" x14ac:dyDescent="0.25">
      <c r="A32" t="s">
        <v>33</v>
      </c>
      <c r="B32">
        <v>2.25</v>
      </c>
      <c r="D32" s="30">
        <v>9</v>
      </c>
      <c r="E32" s="29"/>
      <c r="F32" s="28"/>
      <c r="G32" s="28"/>
      <c r="H32" s="27"/>
      <c r="I32" s="29"/>
      <c r="J32" s="28"/>
      <c r="K32" s="28"/>
      <c r="L32" s="27"/>
      <c r="M32" s="29"/>
      <c r="N32" s="28"/>
      <c r="O32" s="28"/>
      <c r="P32" s="27"/>
      <c r="V32" s="65"/>
      <c r="W32" s="64"/>
      <c r="Z32" s="42">
        <v>1.5</v>
      </c>
      <c r="AA32" s="41">
        <v>200</v>
      </c>
    </row>
    <row r="33" spans="4:27" ht="15.75" thickBot="1" x14ac:dyDescent="0.3">
      <c r="D33" s="26">
        <v>10</v>
      </c>
      <c r="E33" s="25"/>
      <c r="F33" s="24"/>
      <c r="G33" s="24"/>
      <c r="H33" s="23"/>
      <c r="I33" s="25"/>
      <c r="J33" s="24"/>
      <c r="K33" s="24"/>
      <c r="L33" s="23"/>
      <c r="M33" s="25"/>
      <c r="N33" s="24"/>
      <c r="O33" s="24"/>
      <c r="P33" s="23"/>
      <c r="V33" s="65"/>
      <c r="W33" s="64"/>
      <c r="Z33" s="42">
        <v>0</v>
      </c>
      <c r="AA33" s="41">
        <v>500</v>
      </c>
    </row>
    <row r="34" spans="4:27" x14ac:dyDescent="0.25">
      <c r="D34" s="34">
        <v>11</v>
      </c>
      <c r="E34" s="33"/>
      <c r="F34" s="32">
        <v>99</v>
      </c>
      <c r="G34" s="32"/>
      <c r="H34" s="31"/>
      <c r="I34" s="33"/>
      <c r="J34" s="32"/>
      <c r="K34" s="32"/>
      <c r="L34" s="31">
        <v>99</v>
      </c>
      <c r="M34" s="33"/>
      <c r="N34" s="32"/>
      <c r="O34" s="32"/>
      <c r="P34" s="31"/>
      <c r="V34" s="8" t="s">
        <v>51</v>
      </c>
      <c r="W34" s="6"/>
      <c r="Z34" s="42">
        <v>1.5</v>
      </c>
      <c r="AA34" s="41">
        <v>800</v>
      </c>
    </row>
    <row r="35" spans="4:27" ht="15.75" thickBot="1" x14ac:dyDescent="0.3">
      <c r="D35" s="30">
        <v>12</v>
      </c>
      <c r="E35" s="29"/>
      <c r="F35" s="28"/>
      <c r="G35" s="28"/>
      <c r="H35" s="27"/>
      <c r="I35" s="29"/>
      <c r="J35" s="28"/>
      <c r="K35" s="28"/>
      <c r="L35" s="27"/>
      <c r="M35" s="29"/>
      <c r="N35" s="28"/>
      <c r="O35" s="28"/>
      <c r="P35" s="27"/>
      <c r="V35" s="59" t="s">
        <v>41</v>
      </c>
      <c r="W35" s="58" t="s">
        <v>40</v>
      </c>
      <c r="Z35" s="40">
        <v>1.5</v>
      </c>
      <c r="AA35" s="39">
        <v>1000</v>
      </c>
    </row>
    <row r="36" spans="4:27" ht="15.75" thickBot="1" x14ac:dyDescent="0.3">
      <c r="D36" s="30">
        <v>13</v>
      </c>
      <c r="E36" s="29"/>
      <c r="F36" s="28"/>
      <c r="G36" s="28"/>
      <c r="H36" s="27"/>
      <c r="I36" s="29"/>
      <c r="J36" s="28"/>
      <c r="K36" s="28">
        <v>31</v>
      </c>
      <c r="L36" s="27"/>
      <c r="M36" s="29"/>
      <c r="N36" s="28"/>
      <c r="O36" s="28"/>
      <c r="P36" s="27"/>
      <c r="V36" s="42">
        <v>1</v>
      </c>
      <c r="W36" s="41">
        <v>1</v>
      </c>
    </row>
    <row r="37" spans="4:27" x14ac:dyDescent="0.25">
      <c r="D37" s="30">
        <v>14</v>
      </c>
      <c r="E37" s="29"/>
      <c r="F37" s="28"/>
      <c r="G37" s="28"/>
      <c r="H37" s="27"/>
      <c r="I37" s="29"/>
      <c r="J37" s="28"/>
      <c r="K37" s="28"/>
      <c r="L37" s="27"/>
      <c r="M37" s="29"/>
      <c r="N37" s="28"/>
      <c r="O37" s="28"/>
      <c r="P37" s="27"/>
      <c r="V37" s="42">
        <v>0</v>
      </c>
      <c r="W37" s="41">
        <v>16</v>
      </c>
      <c r="Z37" s="44" t="s">
        <v>33</v>
      </c>
      <c r="AA37" s="43" t="s">
        <v>34</v>
      </c>
    </row>
    <row r="38" spans="4:27" ht="15.75" thickBot="1" x14ac:dyDescent="0.3">
      <c r="D38" s="26">
        <v>15</v>
      </c>
      <c r="E38" s="25"/>
      <c r="F38" s="24"/>
      <c r="G38" s="24"/>
      <c r="H38" s="23"/>
      <c r="I38" s="25"/>
      <c r="J38" s="24"/>
      <c r="K38" s="24"/>
      <c r="L38" s="23"/>
      <c r="M38" s="25"/>
      <c r="N38" s="24"/>
      <c r="O38" s="24"/>
      <c r="P38" s="23"/>
      <c r="V38" s="42">
        <v>1</v>
      </c>
      <c r="W38" s="41">
        <v>32</v>
      </c>
      <c r="Z38" s="42">
        <v>2.25</v>
      </c>
      <c r="AA38" s="41">
        <v>1</v>
      </c>
    </row>
    <row r="39" spans="4:27" ht="15.75" thickBot="1" x14ac:dyDescent="0.3">
      <c r="D39" s="151" t="s">
        <v>46</v>
      </c>
      <c r="E39" s="152"/>
      <c r="F39" s="152"/>
      <c r="G39" s="152"/>
      <c r="H39" s="152"/>
      <c r="V39" s="42">
        <v>0</v>
      </c>
      <c r="W39" s="41">
        <v>50</v>
      </c>
      <c r="Z39" s="42">
        <v>2.25</v>
      </c>
      <c r="AA39" s="41">
        <v>200</v>
      </c>
    </row>
    <row r="40" spans="4:27" ht="15.75" thickBot="1" x14ac:dyDescent="0.3">
      <c r="D40" s="38"/>
      <c r="E40" s="37" t="s">
        <v>30</v>
      </c>
      <c r="F40" s="36" t="s">
        <v>29</v>
      </c>
      <c r="G40" s="36" t="s">
        <v>28</v>
      </c>
      <c r="H40" s="35" t="s">
        <v>27</v>
      </c>
      <c r="I40" s="37" t="s">
        <v>26</v>
      </c>
      <c r="J40" s="36" t="s">
        <v>25</v>
      </c>
      <c r="K40" s="36" t="s">
        <v>24</v>
      </c>
      <c r="L40" s="35" t="s">
        <v>23</v>
      </c>
      <c r="M40" s="37" t="s">
        <v>22</v>
      </c>
      <c r="N40" s="36" t="s">
        <v>21</v>
      </c>
      <c r="O40" s="36" t="s">
        <v>20</v>
      </c>
      <c r="P40" s="35" t="s">
        <v>19</v>
      </c>
      <c r="V40" s="42">
        <v>1</v>
      </c>
      <c r="W40" s="41">
        <v>68</v>
      </c>
      <c r="Z40" s="42">
        <v>0</v>
      </c>
      <c r="AA40" s="41">
        <v>500</v>
      </c>
    </row>
    <row r="41" spans="4:27" x14ac:dyDescent="0.25">
      <c r="D41" s="34">
        <v>1</v>
      </c>
      <c r="E41" s="33"/>
      <c r="F41" s="32"/>
      <c r="G41" s="32"/>
      <c r="H41" s="31"/>
      <c r="I41" s="33"/>
      <c r="J41" s="32"/>
      <c r="K41" s="32"/>
      <c r="L41" s="31"/>
      <c r="M41" s="33"/>
      <c r="N41" s="32"/>
      <c r="O41" s="32"/>
      <c r="P41" s="31">
        <v>22</v>
      </c>
      <c r="V41" s="42">
        <v>0</v>
      </c>
      <c r="W41" s="41">
        <v>84</v>
      </c>
      <c r="Z41" s="42">
        <v>2.25</v>
      </c>
      <c r="AA41" s="41">
        <v>800</v>
      </c>
    </row>
    <row r="42" spans="4:27" ht="15.75" thickBot="1" x14ac:dyDescent="0.3">
      <c r="D42" s="30">
        <v>2</v>
      </c>
      <c r="E42" s="29"/>
      <c r="F42" s="28"/>
      <c r="G42" s="28">
        <v>3</v>
      </c>
      <c r="H42" s="27"/>
      <c r="I42" s="29"/>
      <c r="J42" s="28"/>
      <c r="K42" s="28"/>
      <c r="L42" s="27"/>
      <c r="M42" s="29"/>
      <c r="N42" s="28"/>
      <c r="O42" s="28"/>
      <c r="P42" s="27"/>
      <c r="V42" s="42">
        <v>1</v>
      </c>
      <c r="W42" s="41">
        <v>100</v>
      </c>
      <c r="Z42" s="40">
        <v>2.25</v>
      </c>
      <c r="AA42" s="39">
        <v>1000</v>
      </c>
    </row>
    <row r="43" spans="4:27" x14ac:dyDescent="0.25">
      <c r="D43" s="30">
        <v>3</v>
      </c>
      <c r="E43" s="29"/>
      <c r="F43" s="28"/>
      <c r="G43" s="28"/>
      <c r="H43" s="27"/>
      <c r="I43" s="29"/>
      <c r="J43" s="28"/>
      <c r="K43" s="28"/>
      <c r="L43" s="27"/>
      <c r="M43" s="29"/>
      <c r="N43" s="28"/>
      <c r="O43" s="28"/>
      <c r="P43" s="27"/>
      <c r="V43" s="8" t="s">
        <v>42</v>
      </c>
      <c r="W43" s="6"/>
    </row>
    <row r="44" spans="4:27" x14ac:dyDescent="0.25">
      <c r="D44" s="30">
        <v>4</v>
      </c>
      <c r="E44" s="29"/>
      <c r="F44" s="28"/>
      <c r="G44" s="28"/>
      <c r="H44" s="27"/>
      <c r="I44" s="29"/>
      <c r="J44" s="28"/>
      <c r="K44" s="28"/>
      <c r="L44" s="27"/>
      <c r="M44" s="29"/>
      <c r="N44" s="28"/>
      <c r="O44" s="28">
        <v>15</v>
      </c>
      <c r="P44" s="27"/>
      <c r="V44" s="59" t="s">
        <v>41</v>
      </c>
      <c r="W44" s="58" t="s">
        <v>40</v>
      </c>
      <c r="Z44" s="153"/>
      <c r="AA44" s="153"/>
    </row>
    <row r="45" spans="4:27" ht="15.75" thickBot="1" x14ac:dyDescent="0.3">
      <c r="D45" s="26">
        <v>5</v>
      </c>
      <c r="E45" s="25"/>
      <c r="F45" s="24"/>
      <c r="G45" s="24"/>
      <c r="H45" s="23"/>
      <c r="I45" s="25"/>
      <c r="J45" s="24"/>
      <c r="K45" s="24"/>
      <c r="L45" s="23"/>
      <c r="M45" s="25"/>
      <c r="N45" s="24"/>
      <c r="O45" s="24"/>
      <c r="P45" s="23"/>
      <c r="V45" s="42">
        <v>0</v>
      </c>
      <c r="W45" s="41">
        <v>1</v>
      </c>
    </row>
    <row r="46" spans="4:27" x14ac:dyDescent="0.25">
      <c r="D46" s="34">
        <v>6</v>
      </c>
      <c r="E46" s="33"/>
      <c r="F46" s="32"/>
      <c r="G46" s="32"/>
      <c r="H46" s="31"/>
      <c r="I46" s="33"/>
      <c r="J46" s="32"/>
      <c r="K46" s="32"/>
      <c r="L46" s="31"/>
      <c r="M46" s="33"/>
      <c r="N46" s="32"/>
      <c r="O46" s="32"/>
      <c r="P46" s="31"/>
      <c r="V46" s="42">
        <v>1</v>
      </c>
      <c r="W46" s="41">
        <v>16</v>
      </c>
    </row>
    <row r="47" spans="4:27" x14ac:dyDescent="0.25">
      <c r="D47" s="30">
        <v>7</v>
      </c>
      <c r="E47" s="29"/>
      <c r="F47" s="28">
        <v>2</v>
      </c>
      <c r="G47" s="28"/>
      <c r="H47" s="27"/>
      <c r="I47" s="29"/>
      <c r="J47" s="28"/>
      <c r="K47" s="28"/>
      <c r="L47" s="27"/>
      <c r="M47" s="29"/>
      <c r="N47" s="28"/>
      <c r="O47" s="28"/>
      <c r="P47" s="27"/>
      <c r="V47" s="42">
        <v>0</v>
      </c>
      <c r="W47" s="41">
        <v>32</v>
      </c>
    </row>
    <row r="48" spans="4:27" x14ac:dyDescent="0.25">
      <c r="D48" s="30">
        <v>8</v>
      </c>
      <c r="E48" s="29"/>
      <c r="F48" s="28"/>
      <c r="G48" s="28"/>
      <c r="H48" s="27"/>
      <c r="I48" s="29"/>
      <c r="J48" s="28"/>
      <c r="K48" s="28"/>
      <c r="L48" s="27"/>
      <c r="M48" s="29"/>
      <c r="N48" s="28"/>
      <c r="O48" s="28"/>
      <c r="P48" s="27"/>
      <c r="V48" s="42">
        <v>1</v>
      </c>
      <c r="W48" s="41">
        <v>50</v>
      </c>
    </row>
    <row r="49" spans="4:23" x14ac:dyDescent="0.25">
      <c r="D49" s="30">
        <v>9</v>
      </c>
      <c r="E49" s="29"/>
      <c r="F49" s="28"/>
      <c r="G49" s="28"/>
      <c r="H49" s="27"/>
      <c r="I49" s="29"/>
      <c r="J49" s="28"/>
      <c r="K49" s="28"/>
      <c r="L49" s="27"/>
      <c r="M49" s="29"/>
      <c r="N49" s="28"/>
      <c r="O49" s="28"/>
      <c r="P49" s="27"/>
      <c r="V49" s="42">
        <v>0</v>
      </c>
      <c r="W49" s="41">
        <v>68</v>
      </c>
    </row>
    <row r="50" spans="4:23" ht="15.75" thickBot="1" x14ac:dyDescent="0.3">
      <c r="D50" s="26">
        <v>10</v>
      </c>
      <c r="E50" s="25"/>
      <c r="F50" s="24"/>
      <c r="G50" s="24"/>
      <c r="H50" s="23"/>
      <c r="I50" s="25"/>
      <c r="J50" s="24"/>
      <c r="K50" s="24"/>
      <c r="L50" s="23"/>
      <c r="M50" s="25"/>
      <c r="N50" s="24"/>
      <c r="O50" s="24"/>
      <c r="P50" s="23"/>
      <c r="V50" s="42">
        <v>1</v>
      </c>
      <c r="W50" s="41">
        <v>84</v>
      </c>
    </row>
    <row r="51" spans="4:23" ht="15.75" thickBot="1" x14ac:dyDescent="0.3">
      <c r="D51" s="34">
        <v>11</v>
      </c>
      <c r="E51" s="33"/>
      <c r="F51" s="32">
        <v>14</v>
      </c>
      <c r="G51" s="32"/>
      <c r="H51" s="31"/>
      <c r="I51" s="33"/>
      <c r="J51" s="32"/>
      <c r="K51" s="32"/>
      <c r="L51" s="31">
        <v>15</v>
      </c>
      <c r="M51" s="33"/>
      <c r="N51" s="32"/>
      <c r="O51" s="32"/>
      <c r="P51" s="31"/>
      <c r="V51" s="40">
        <v>0</v>
      </c>
      <c r="W51" s="39">
        <v>100</v>
      </c>
    </row>
    <row r="52" spans="4:23" ht="15.75" thickBot="1" x14ac:dyDescent="0.3">
      <c r="D52" s="30">
        <v>12</v>
      </c>
      <c r="E52" s="29"/>
      <c r="F52" s="28"/>
      <c r="G52" s="28"/>
      <c r="H52" s="27"/>
      <c r="I52" s="29"/>
      <c r="J52" s="28"/>
      <c r="K52" s="28"/>
      <c r="L52" s="27"/>
      <c r="M52" s="29"/>
      <c r="N52" s="28"/>
      <c r="O52" s="28"/>
      <c r="P52" s="27"/>
      <c r="V52" t="s">
        <v>38</v>
      </c>
    </row>
    <row r="53" spans="4:23" x14ac:dyDescent="0.25">
      <c r="D53" s="30">
        <v>13</v>
      </c>
      <c r="E53" s="29"/>
      <c r="F53" s="28"/>
      <c r="G53" s="28"/>
      <c r="H53" s="27"/>
      <c r="I53" s="29"/>
      <c r="J53" s="28"/>
      <c r="K53" s="28">
        <v>4</v>
      </c>
      <c r="L53" s="27"/>
      <c r="M53" s="29"/>
      <c r="N53" s="28"/>
      <c r="O53" s="28"/>
      <c r="P53" s="27"/>
      <c r="V53" s="44" t="s">
        <v>37</v>
      </c>
      <c r="W53" s="43" t="s">
        <v>32</v>
      </c>
    </row>
    <row r="54" spans="4:23" x14ac:dyDescent="0.25">
      <c r="D54" s="30">
        <v>14</v>
      </c>
      <c r="E54" s="29"/>
      <c r="F54" s="28"/>
      <c r="G54" s="28"/>
      <c r="H54" s="27"/>
      <c r="I54" s="29"/>
      <c r="J54" s="28"/>
      <c r="K54" s="28"/>
      <c r="L54" s="27"/>
      <c r="M54" s="29"/>
      <c r="N54" s="28"/>
      <c r="O54" s="28"/>
      <c r="P54" s="27"/>
      <c r="V54" s="42">
        <v>0.55000000000000004</v>
      </c>
      <c r="W54" s="41">
        <v>1</v>
      </c>
    </row>
    <row r="55" spans="4:23" ht="15.75" thickBot="1" x14ac:dyDescent="0.3">
      <c r="D55" s="26">
        <v>15</v>
      </c>
      <c r="E55" s="25"/>
      <c r="F55" s="24"/>
      <c r="G55" s="24"/>
      <c r="H55" s="23"/>
      <c r="I55" s="25"/>
      <c r="J55" s="24"/>
      <c r="K55" s="24"/>
      <c r="L55" s="23"/>
      <c r="M55" s="25"/>
      <c r="N55" s="24"/>
      <c r="O55" s="24"/>
      <c r="P55" s="23"/>
      <c r="V55" s="40">
        <v>0.55000000000000004</v>
      </c>
      <c r="W55" s="39">
        <v>1000</v>
      </c>
    </row>
    <row r="56" spans="4:23" ht="15.75" thickBot="1" x14ac:dyDescent="0.3">
      <c r="D56" s="151" t="s">
        <v>36</v>
      </c>
      <c r="E56" s="152"/>
      <c r="F56" s="152"/>
      <c r="G56" s="152"/>
      <c r="H56" s="152"/>
    </row>
    <row r="57" spans="4:23" ht="15.75" thickBot="1" x14ac:dyDescent="0.3">
      <c r="D57" s="38"/>
      <c r="E57" s="37" t="s">
        <v>30</v>
      </c>
      <c r="F57" s="36" t="s">
        <v>29</v>
      </c>
      <c r="G57" s="36" t="s">
        <v>28</v>
      </c>
      <c r="H57" s="35" t="s">
        <v>27</v>
      </c>
      <c r="I57" s="37" t="s">
        <v>26</v>
      </c>
      <c r="J57" s="36" t="s">
        <v>25</v>
      </c>
      <c r="K57" s="36" t="s">
        <v>24</v>
      </c>
      <c r="L57" s="35" t="s">
        <v>23</v>
      </c>
      <c r="M57" s="37" t="s">
        <v>22</v>
      </c>
      <c r="N57" s="36" t="s">
        <v>21</v>
      </c>
      <c r="O57" s="36" t="s">
        <v>20</v>
      </c>
      <c r="P57" s="35" t="s">
        <v>19</v>
      </c>
      <c r="V57" s="44" t="s">
        <v>35</v>
      </c>
      <c r="W57" s="43" t="s">
        <v>32</v>
      </c>
    </row>
    <row r="58" spans="4:23" x14ac:dyDescent="0.25">
      <c r="D58" s="34">
        <v>1</v>
      </c>
      <c r="E58" s="33"/>
      <c r="F58" s="32"/>
      <c r="G58" s="32"/>
      <c r="H58" s="31"/>
      <c r="I58" s="33"/>
      <c r="J58" s="32"/>
      <c r="K58" s="32"/>
      <c r="L58" s="31"/>
      <c r="M58" s="33"/>
      <c r="N58" s="32"/>
      <c r="O58" s="32"/>
      <c r="P58" s="31">
        <v>52</v>
      </c>
      <c r="V58" s="42">
        <v>0.65</v>
      </c>
      <c r="W58" s="41">
        <v>1</v>
      </c>
    </row>
    <row r="59" spans="4:23" ht="15.75" thickBot="1" x14ac:dyDescent="0.3">
      <c r="D59" s="30">
        <v>2</v>
      </c>
      <c r="E59" s="29"/>
      <c r="F59" s="28"/>
      <c r="G59" s="28">
        <v>3</v>
      </c>
      <c r="H59" s="27"/>
      <c r="I59" s="29"/>
      <c r="J59" s="28"/>
      <c r="K59" s="28"/>
      <c r="L59" s="27"/>
      <c r="M59" s="29"/>
      <c r="N59" s="28"/>
      <c r="O59" s="28"/>
      <c r="P59" s="27"/>
      <c r="V59" s="40">
        <v>0.65</v>
      </c>
      <c r="W59" s="39">
        <v>1000</v>
      </c>
    </row>
    <row r="60" spans="4:23" ht="15.75" thickBot="1" x14ac:dyDescent="0.3">
      <c r="D60" s="30">
        <v>3</v>
      </c>
      <c r="E60" s="29"/>
      <c r="F60" s="28"/>
      <c r="G60" s="28"/>
      <c r="H60" s="27"/>
      <c r="I60" s="29"/>
      <c r="J60" s="28"/>
      <c r="K60" s="28"/>
      <c r="L60" s="27"/>
      <c r="M60" s="29"/>
      <c r="N60" s="28"/>
      <c r="O60" s="28"/>
      <c r="P60" s="27"/>
    </row>
    <row r="61" spans="4:23" x14ac:dyDescent="0.25">
      <c r="D61" s="30">
        <v>4</v>
      </c>
      <c r="E61" s="29"/>
      <c r="F61" s="28"/>
      <c r="G61" s="28"/>
      <c r="H61" s="27"/>
      <c r="I61" s="29"/>
      <c r="J61" s="28"/>
      <c r="K61" s="28"/>
      <c r="L61" s="27"/>
      <c r="M61" s="29"/>
      <c r="N61" s="28"/>
      <c r="O61" s="28">
        <v>5</v>
      </c>
      <c r="P61" s="27"/>
      <c r="V61" s="44" t="s">
        <v>33</v>
      </c>
      <c r="W61" s="43" t="s">
        <v>32</v>
      </c>
    </row>
    <row r="62" spans="4:23" ht="15.75" thickBot="1" x14ac:dyDescent="0.3">
      <c r="D62" s="26">
        <v>5</v>
      </c>
      <c r="E62" s="25"/>
      <c r="F62" s="24"/>
      <c r="G62" s="24"/>
      <c r="H62" s="23"/>
      <c r="I62" s="25"/>
      <c r="J62" s="24"/>
      <c r="K62" s="24"/>
      <c r="L62" s="23"/>
      <c r="M62" s="25"/>
      <c r="N62" s="24"/>
      <c r="O62" s="24"/>
      <c r="P62" s="23"/>
      <c r="V62" s="42">
        <v>0.8</v>
      </c>
      <c r="W62" s="41">
        <v>1</v>
      </c>
    </row>
    <row r="63" spans="4:23" ht="15.75" thickBot="1" x14ac:dyDescent="0.3">
      <c r="D63" s="34">
        <v>6</v>
      </c>
      <c r="E63" s="33"/>
      <c r="F63" s="32"/>
      <c r="G63" s="32"/>
      <c r="H63" s="31"/>
      <c r="I63" s="33"/>
      <c r="J63" s="32"/>
      <c r="K63" s="32"/>
      <c r="L63" s="31"/>
      <c r="M63" s="33"/>
      <c r="N63" s="32"/>
      <c r="O63" s="32"/>
      <c r="P63" s="31"/>
      <c r="V63" s="40">
        <v>0.8</v>
      </c>
      <c r="W63" s="39">
        <v>1000</v>
      </c>
    </row>
    <row r="64" spans="4:23" x14ac:dyDescent="0.25">
      <c r="D64" s="30">
        <v>7</v>
      </c>
      <c r="E64" s="29"/>
      <c r="F64" s="28">
        <v>2</v>
      </c>
      <c r="G64" s="28"/>
      <c r="H64" s="27"/>
      <c r="I64" s="29"/>
      <c r="J64" s="28"/>
      <c r="K64" s="28"/>
      <c r="L64" s="27"/>
      <c r="M64" s="29"/>
      <c r="N64" s="28"/>
      <c r="O64" s="28"/>
      <c r="P64" s="27"/>
    </row>
    <row r="65" spans="4:16" x14ac:dyDescent="0.25">
      <c r="D65" s="30">
        <v>8</v>
      </c>
      <c r="E65" s="29"/>
      <c r="F65" s="28"/>
      <c r="G65" s="28"/>
      <c r="H65" s="27"/>
      <c r="I65" s="29"/>
      <c r="J65" s="28"/>
      <c r="K65" s="28"/>
      <c r="L65" s="27"/>
      <c r="M65" s="29"/>
      <c r="N65" s="28"/>
      <c r="O65" s="28"/>
      <c r="P65" s="27"/>
    </row>
    <row r="66" spans="4:16" x14ac:dyDescent="0.25">
      <c r="D66" s="30">
        <v>9</v>
      </c>
      <c r="E66" s="29"/>
      <c r="F66" s="28"/>
      <c r="G66" s="28"/>
      <c r="H66" s="27"/>
      <c r="I66" s="29"/>
      <c r="J66" s="28"/>
      <c r="K66" s="28"/>
      <c r="L66" s="27"/>
      <c r="M66" s="29"/>
      <c r="N66" s="28"/>
      <c r="O66" s="28"/>
      <c r="P66" s="27"/>
    </row>
    <row r="67" spans="4:16" ht="15.75" thickBot="1" x14ac:dyDescent="0.3">
      <c r="D67" s="26">
        <v>10</v>
      </c>
      <c r="E67" s="25"/>
      <c r="F67" s="24"/>
      <c r="G67" s="24"/>
      <c r="H67" s="23"/>
      <c r="I67" s="25"/>
      <c r="J67" s="24"/>
      <c r="K67" s="24"/>
      <c r="L67" s="23"/>
      <c r="M67" s="25"/>
      <c r="N67" s="24"/>
      <c r="O67" s="24"/>
      <c r="P67" s="23"/>
    </row>
    <row r="68" spans="4:16" x14ac:dyDescent="0.25">
      <c r="D68" s="34">
        <v>11</v>
      </c>
      <c r="E68" s="33"/>
      <c r="F68" s="32">
        <v>14</v>
      </c>
      <c r="G68" s="32"/>
      <c r="H68" s="31"/>
      <c r="I68" s="33"/>
      <c r="J68" s="32"/>
      <c r="K68" s="32"/>
      <c r="L68" s="31">
        <v>62</v>
      </c>
      <c r="M68" s="33"/>
      <c r="N68" s="32"/>
      <c r="O68" s="32"/>
      <c r="P68" s="31"/>
    </row>
    <row r="69" spans="4:16" x14ac:dyDescent="0.25">
      <c r="D69" s="30">
        <v>12</v>
      </c>
      <c r="E69" s="29"/>
      <c r="F69" s="28"/>
      <c r="G69" s="28"/>
      <c r="H69" s="27"/>
      <c r="I69" s="29"/>
      <c r="J69" s="28"/>
      <c r="K69" s="28"/>
      <c r="L69" s="27"/>
      <c r="M69" s="29"/>
      <c r="N69" s="28"/>
      <c r="O69" s="28"/>
      <c r="P69" s="27"/>
    </row>
    <row r="70" spans="4:16" x14ac:dyDescent="0.25">
      <c r="D70" s="30">
        <v>13</v>
      </c>
      <c r="E70" s="29"/>
      <c r="F70" s="28"/>
      <c r="G70" s="28"/>
      <c r="H70" s="27"/>
      <c r="I70" s="29"/>
      <c r="J70" s="28"/>
      <c r="K70" s="28">
        <v>3</v>
      </c>
      <c r="L70" s="27"/>
      <c r="M70" s="29"/>
      <c r="N70" s="28"/>
      <c r="O70" s="28"/>
      <c r="P70" s="27"/>
    </row>
    <row r="71" spans="4:16" x14ac:dyDescent="0.25">
      <c r="D71" s="30">
        <v>14</v>
      </c>
      <c r="E71" s="29"/>
      <c r="F71" s="28"/>
      <c r="G71" s="28"/>
      <c r="H71" s="27"/>
      <c r="I71" s="29"/>
      <c r="J71" s="28"/>
      <c r="K71" s="28"/>
      <c r="L71" s="27"/>
      <c r="M71" s="29"/>
      <c r="N71" s="28"/>
      <c r="O71" s="28"/>
      <c r="P71" s="27"/>
    </row>
    <row r="72" spans="4:16" ht="15.75" thickBot="1" x14ac:dyDescent="0.3">
      <c r="D72" s="26">
        <v>15</v>
      </c>
      <c r="E72" s="25"/>
      <c r="F72" s="24"/>
      <c r="G72" s="24"/>
      <c r="H72" s="23"/>
      <c r="I72" s="25"/>
      <c r="J72" s="24"/>
      <c r="K72" s="24"/>
      <c r="L72" s="23"/>
      <c r="M72" s="25"/>
      <c r="N72" s="24"/>
      <c r="O72" s="24"/>
      <c r="P72" s="23"/>
    </row>
    <row r="73" spans="4:16" ht="15.75" thickBot="1" x14ac:dyDescent="0.3">
      <c r="D73" s="151" t="s">
        <v>31</v>
      </c>
      <c r="E73" s="152"/>
      <c r="F73" s="152"/>
      <c r="G73" s="152"/>
      <c r="H73" s="152"/>
    </row>
    <row r="74" spans="4:16" ht="15.75" thickBot="1" x14ac:dyDescent="0.3">
      <c r="D74" s="38"/>
      <c r="E74" s="37" t="s">
        <v>30</v>
      </c>
      <c r="F74" s="36" t="s">
        <v>29</v>
      </c>
      <c r="G74" s="36" t="s">
        <v>28</v>
      </c>
      <c r="H74" s="35" t="s">
        <v>27</v>
      </c>
      <c r="I74" s="37" t="s">
        <v>26</v>
      </c>
      <c r="J74" s="36" t="s">
        <v>25</v>
      </c>
      <c r="K74" s="36" t="s">
        <v>24</v>
      </c>
      <c r="L74" s="35" t="s">
        <v>23</v>
      </c>
      <c r="M74" s="37" t="s">
        <v>22</v>
      </c>
      <c r="N74" s="36" t="s">
        <v>21</v>
      </c>
      <c r="O74" s="36" t="s">
        <v>20</v>
      </c>
      <c r="P74" s="35" t="s">
        <v>19</v>
      </c>
    </row>
    <row r="75" spans="4:16" x14ac:dyDescent="0.25">
      <c r="D75" s="34">
        <v>1</v>
      </c>
      <c r="E75" s="33">
        <f t="shared" ref="E75:P75" si="7">SUM(E24-E41-E58)</f>
        <v>0</v>
      </c>
      <c r="F75" s="32">
        <f t="shared" si="7"/>
        <v>0</v>
      </c>
      <c r="G75" s="32">
        <f t="shared" si="7"/>
        <v>0</v>
      </c>
      <c r="H75" s="31">
        <f t="shared" si="7"/>
        <v>0</v>
      </c>
      <c r="I75" s="33">
        <f t="shared" si="7"/>
        <v>0</v>
      </c>
      <c r="J75" s="32">
        <f t="shared" si="7"/>
        <v>0</v>
      </c>
      <c r="K75" s="32">
        <f t="shared" si="7"/>
        <v>0</v>
      </c>
      <c r="L75" s="31">
        <f t="shared" si="7"/>
        <v>0</v>
      </c>
      <c r="M75" s="33">
        <f t="shared" si="7"/>
        <v>0</v>
      </c>
      <c r="N75" s="32">
        <f t="shared" si="7"/>
        <v>0</v>
      </c>
      <c r="O75" s="32">
        <f t="shared" si="7"/>
        <v>0</v>
      </c>
      <c r="P75" s="31">
        <f t="shared" si="7"/>
        <v>25</v>
      </c>
    </row>
    <row r="76" spans="4:16" x14ac:dyDescent="0.25">
      <c r="D76" s="30">
        <v>2</v>
      </c>
      <c r="E76" s="29">
        <f t="shared" ref="E76:P76" si="8">SUM(E25-E42-E59)</f>
        <v>0</v>
      </c>
      <c r="F76" s="28">
        <f t="shared" si="8"/>
        <v>0</v>
      </c>
      <c r="G76" s="28">
        <f t="shared" si="8"/>
        <v>29</v>
      </c>
      <c r="H76" s="27">
        <f t="shared" si="8"/>
        <v>0</v>
      </c>
      <c r="I76" s="29">
        <f t="shared" si="8"/>
        <v>0</v>
      </c>
      <c r="J76" s="28">
        <f t="shared" si="8"/>
        <v>0</v>
      </c>
      <c r="K76" s="28">
        <f t="shared" si="8"/>
        <v>0</v>
      </c>
      <c r="L76" s="27">
        <f t="shared" si="8"/>
        <v>0</v>
      </c>
      <c r="M76" s="29">
        <f t="shared" si="8"/>
        <v>0</v>
      </c>
      <c r="N76" s="28">
        <f t="shared" si="8"/>
        <v>0</v>
      </c>
      <c r="O76" s="28">
        <f t="shared" si="8"/>
        <v>0</v>
      </c>
      <c r="P76" s="27">
        <f t="shared" si="8"/>
        <v>0</v>
      </c>
    </row>
    <row r="77" spans="4:16" x14ac:dyDescent="0.25">
      <c r="D77" s="30">
        <v>3</v>
      </c>
      <c r="E77" s="29">
        <f t="shared" ref="E77:P77" si="9">SUM(E26-E43-E60)</f>
        <v>0</v>
      </c>
      <c r="F77" s="28">
        <f t="shared" si="9"/>
        <v>0</v>
      </c>
      <c r="G77" s="28">
        <f t="shared" si="9"/>
        <v>0</v>
      </c>
      <c r="H77" s="27">
        <f t="shared" si="9"/>
        <v>0</v>
      </c>
      <c r="I77" s="29">
        <f t="shared" si="9"/>
        <v>0</v>
      </c>
      <c r="J77" s="28">
        <f t="shared" si="9"/>
        <v>0</v>
      </c>
      <c r="K77" s="28">
        <f t="shared" si="9"/>
        <v>0</v>
      </c>
      <c r="L77" s="27">
        <f t="shared" si="9"/>
        <v>0</v>
      </c>
      <c r="M77" s="29">
        <f t="shared" si="9"/>
        <v>0</v>
      </c>
      <c r="N77" s="28">
        <f t="shared" si="9"/>
        <v>0</v>
      </c>
      <c r="O77" s="28">
        <f t="shared" si="9"/>
        <v>0</v>
      </c>
      <c r="P77" s="27">
        <f t="shared" si="9"/>
        <v>0</v>
      </c>
    </row>
    <row r="78" spans="4:16" x14ac:dyDescent="0.25">
      <c r="D78" s="30">
        <v>4</v>
      </c>
      <c r="E78" s="29">
        <f t="shared" ref="E78:P78" si="10">SUM(E27-E44-E61)</f>
        <v>0</v>
      </c>
      <c r="F78" s="28">
        <f t="shared" si="10"/>
        <v>0</v>
      </c>
      <c r="G78" s="28">
        <f t="shared" si="10"/>
        <v>0</v>
      </c>
      <c r="H78" s="27">
        <f t="shared" si="10"/>
        <v>0</v>
      </c>
      <c r="I78" s="29">
        <f t="shared" si="10"/>
        <v>0</v>
      </c>
      <c r="J78" s="28">
        <f t="shared" si="10"/>
        <v>0</v>
      </c>
      <c r="K78" s="28">
        <f t="shared" si="10"/>
        <v>0</v>
      </c>
      <c r="L78" s="27">
        <f t="shared" si="10"/>
        <v>0</v>
      </c>
      <c r="M78" s="29">
        <f t="shared" si="10"/>
        <v>0</v>
      </c>
      <c r="N78" s="28">
        <f t="shared" si="10"/>
        <v>0</v>
      </c>
      <c r="O78" s="28">
        <f t="shared" si="10"/>
        <v>40</v>
      </c>
      <c r="P78" s="27">
        <f t="shared" si="10"/>
        <v>0</v>
      </c>
    </row>
    <row r="79" spans="4:16" ht="15.75" thickBot="1" x14ac:dyDescent="0.3">
      <c r="D79" s="26">
        <v>5</v>
      </c>
      <c r="E79" s="25">
        <f t="shared" ref="E79:P79" si="11">SUM(E28-E45-E62)</f>
        <v>0</v>
      </c>
      <c r="F79" s="24">
        <f t="shared" si="11"/>
        <v>0</v>
      </c>
      <c r="G79" s="24">
        <f t="shared" si="11"/>
        <v>0</v>
      </c>
      <c r="H79" s="23">
        <f t="shared" si="11"/>
        <v>0</v>
      </c>
      <c r="I79" s="25">
        <f t="shared" si="11"/>
        <v>0</v>
      </c>
      <c r="J79" s="24">
        <f t="shared" si="11"/>
        <v>0</v>
      </c>
      <c r="K79" s="24">
        <f t="shared" si="11"/>
        <v>0</v>
      </c>
      <c r="L79" s="23">
        <f t="shared" si="11"/>
        <v>0</v>
      </c>
      <c r="M79" s="25">
        <f t="shared" si="11"/>
        <v>0</v>
      </c>
      <c r="N79" s="24">
        <f t="shared" si="11"/>
        <v>0</v>
      </c>
      <c r="O79" s="24">
        <f t="shared" si="11"/>
        <v>0</v>
      </c>
      <c r="P79" s="23">
        <f t="shared" si="11"/>
        <v>0</v>
      </c>
    </row>
    <row r="80" spans="4:16" x14ac:dyDescent="0.25">
      <c r="D80" s="34">
        <v>6</v>
      </c>
      <c r="E80" s="33">
        <f t="shared" ref="E80:P80" si="12">SUM(E29-E46-E63)</f>
        <v>0</v>
      </c>
      <c r="F80" s="32">
        <f t="shared" si="12"/>
        <v>0</v>
      </c>
      <c r="G80" s="32">
        <f t="shared" si="12"/>
        <v>0</v>
      </c>
      <c r="H80" s="31">
        <f t="shared" si="12"/>
        <v>0</v>
      </c>
      <c r="I80" s="33">
        <f t="shared" si="12"/>
        <v>0</v>
      </c>
      <c r="J80" s="32">
        <f t="shared" si="12"/>
        <v>0</v>
      </c>
      <c r="K80" s="32">
        <f t="shared" si="12"/>
        <v>0</v>
      </c>
      <c r="L80" s="31">
        <f t="shared" si="12"/>
        <v>0</v>
      </c>
      <c r="M80" s="33">
        <f t="shared" si="12"/>
        <v>0</v>
      </c>
      <c r="N80" s="32">
        <f t="shared" si="12"/>
        <v>0</v>
      </c>
      <c r="O80" s="32">
        <f t="shared" si="12"/>
        <v>0</v>
      </c>
      <c r="P80" s="31">
        <f t="shared" si="12"/>
        <v>0</v>
      </c>
    </row>
    <row r="81" spans="4:16" x14ac:dyDescent="0.25">
      <c r="D81" s="30">
        <v>7</v>
      </c>
      <c r="E81" s="29">
        <f t="shared" ref="E81:P81" si="13">SUM(E30-E47-E64)</f>
        <v>0</v>
      </c>
      <c r="F81" s="28">
        <f t="shared" si="13"/>
        <v>22</v>
      </c>
      <c r="G81" s="28">
        <f t="shared" si="13"/>
        <v>0</v>
      </c>
      <c r="H81" s="27">
        <f t="shared" si="13"/>
        <v>0</v>
      </c>
      <c r="I81" s="29">
        <f t="shared" si="13"/>
        <v>0</v>
      </c>
      <c r="J81" s="28">
        <f t="shared" si="13"/>
        <v>0</v>
      </c>
      <c r="K81" s="28">
        <f t="shared" si="13"/>
        <v>0</v>
      </c>
      <c r="L81" s="27">
        <f t="shared" si="13"/>
        <v>0</v>
      </c>
      <c r="M81" s="29">
        <f t="shared" si="13"/>
        <v>0</v>
      </c>
      <c r="N81" s="28">
        <f t="shared" si="13"/>
        <v>0</v>
      </c>
      <c r="O81" s="28">
        <f t="shared" si="13"/>
        <v>0</v>
      </c>
      <c r="P81" s="27">
        <f t="shared" si="13"/>
        <v>0</v>
      </c>
    </row>
    <row r="82" spans="4:16" x14ac:dyDescent="0.25">
      <c r="D82" s="30">
        <v>8</v>
      </c>
      <c r="E82" s="29">
        <f t="shared" ref="E82:P82" si="14">SUM(E31-E48-E65)</f>
        <v>0</v>
      </c>
      <c r="F82" s="28">
        <f t="shared" si="14"/>
        <v>0</v>
      </c>
      <c r="G82" s="28">
        <f t="shared" si="14"/>
        <v>0</v>
      </c>
      <c r="H82" s="27">
        <f t="shared" si="14"/>
        <v>0</v>
      </c>
      <c r="I82" s="29">
        <f t="shared" si="14"/>
        <v>0</v>
      </c>
      <c r="J82" s="28">
        <f t="shared" si="14"/>
        <v>0</v>
      </c>
      <c r="K82" s="28">
        <f t="shared" si="14"/>
        <v>0</v>
      </c>
      <c r="L82" s="27">
        <f t="shared" si="14"/>
        <v>0</v>
      </c>
      <c r="M82" s="29">
        <f t="shared" si="14"/>
        <v>0</v>
      </c>
      <c r="N82" s="28">
        <f t="shared" si="14"/>
        <v>0</v>
      </c>
      <c r="O82" s="28">
        <f t="shared" si="14"/>
        <v>0</v>
      </c>
      <c r="P82" s="27">
        <f t="shared" si="14"/>
        <v>0</v>
      </c>
    </row>
    <row r="83" spans="4:16" x14ac:dyDescent="0.25">
      <c r="D83" s="30">
        <v>9</v>
      </c>
      <c r="E83" s="29">
        <f t="shared" ref="E83:P83" si="15">SUM(E32-E49-E66)</f>
        <v>0</v>
      </c>
      <c r="F83" s="28">
        <f t="shared" si="15"/>
        <v>0</v>
      </c>
      <c r="G83" s="28">
        <f t="shared" si="15"/>
        <v>0</v>
      </c>
      <c r="H83" s="27">
        <f t="shared" si="15"/>
        <v>0</v>
      </c>
      <c r="I83" s="29">
        <f t="shared" si="15"/>
        <v>0</v>
      </c>
      <c r="J83" s="28">
        <f t="shared" si="15"/>
        <v>0</v>
      </c>
      <c r="K83" s="28">
        <f t="shared" si="15"/>
        <v>0</v>
      </c>
      <c r="L83" s="27">
        <f t="shared" si="15"/>
        <v>0</v>
      </c>
      <c r="M83" s="29">
        <f t="shared" si="15"/>
        <v>0</v>
      </c>
      <c r="N83" s="28">
        <f t="shared" si="15"/>
        <v>0</v>
      </c>
      <c r="O83" s="28">
        <f t="shared" si="15"/>
        <v>0</v>
      </c>
      <c r="P83" s="27">
        <f t="shared" si="15"/>
        <v>0</v>
      </c>
    </row>
    <row r="84" spans="4:16" ht="15.75" thickBot="1" x14ac:dyDescent="0.3">
      <c r="D84" s="26">
        <v>10</v>
      </c>
      <c r="E84" s="25">
        <f t="shared" ref="E84:P84" si="16">SUM(E33-E50-E67)</f>
        <v>0</v>
      </c>
      <c r="F84" s="24">
        <f t="shared" si="16"/>
        <v>0</v>
      </c>
      <c r="G84" s="24">
        <f t="shared" si="16"/>
        <v>0</v>
      </c>
      <c r="H84" s="23">
        <f t="shared" si="16"/>
        <v>0</v>
      </c>
      <c r="I84" s="25">
        <f t="shared" si="16"/>
        <v>0</v>
      </c>
      <c r="J84" s="24">
        <f t="shared" si="16"/>
        <v>0</v>
      </c>
      <c r="K84" s="24">
        <f t="shared" si="16"/>
        <v>0</v>
      </c>
      <c r="L84" s="23">
        <f t="shared" si="16"/>
        <v>0</v>
      </c>
      <c r="M84" s="25">
        <f t="shared" si="16"/>
        <v>0</v>
      </c>
      <c r="N84" s="24">
        <f t="shared" si="16"/>
        <v>0</v>
      </c>
      <c r="O84" s="24">
        <f t="shared" si="16"/>
        <v>0</v>
      </c>
      <c r="P84" s="23">
        <f t="shared" si="16"/>
        <v>0</v>
      </c>
    </row>
    <row r="85" spans="4:16" x14ac:dyDescent="0.25">
      <c r="D85" s="34">
        <v>11</v>
      </c>
      <c r="E85" s="33">
        <f t="shared" ref="E85:P85" si="17">SUM(E34-E51-E68)</f>
        <v>0</v>
      </c>
      <c r="F85" s="32">
        <f t="shared" si="17"/>
        <v>71</v>
      </c>
      <c r="G85" s="32">
        <f t="shared" si="17"/>
        <v>0</v>
      </c>
      <c r="H85" s="31">
        <f t="shared" si="17"/>
        <v>0</v>
      </c>
      <c r="I85" s="33">
        <f t="shared" si="17"/>
        <v>0</v>
      </c>
      <c r="J85" s="32">
        <f t="shared" si="17"/>
        <v>0</v>
      </c>
      <c r="K85" s="32">
        <f t="shared" si="17"/>
        <v>0</v>
      </c>
      <c r="L85" s="31">
        <f t="shared" si="17"/>
        <v>22</v>
      </c>
      <c r="M85" s="33">
        <f t="shared" si="17"/>
        <v>0</v>
      </c>
      <c r="N85" s="32">
        <f t="shared" si="17"/>
        <v>0</v>
      </c>
      <c r="O85" s="32">
        <f t="shared" si="17"/>
        <v>0</v>
      </c>
      <c r="P85" s="31">
        <f t="shared" si="17"/>
        <v>0</v>
      </c>
    </row>
    <row r="86" spans="4:16" x14ac:dyDescent="0.25">
      <c r="D86" s="30">
        <v>12</v>
      </c>
      <c r="E86" s="29">
        <f t="shared" ref="E86:P86" si="18">SUM(E35-E52-E69)</f>
        <v>0</v>
      </c>
      <c r="F86" s="28">
        <f t="shared" si="18"/>
        <v>0</v>
      </c>
      <c r="G86" s="28">
        <f t="shared" si="18"/>
        <v>0</v>
      </c>
      <c r="H86" s="27">
        <f t="shared" si="18"/>
        <v>0</v>
      </c>
      <c r="I86" s="29">
        <f t="shared" si="18"/>
        <v>0</v>
      </c>
      <c r="J86" s="28">
        <f t="shared" si="18"/>
        <v>0</v>
      </c>
      <c r="K86" s="28">
        <f t="shared" si="18"/>
        <v>0</v>
      </c>
      <c r="L86" s="27">
        <f t="shared" si="18"/>
        <v>0</v>
      </c>
      <c r="M86" s="29">
        <f t="shared" si="18"/>
        <v>0</v>
      </c>
      <c r="N86" s="28">
        <f t="shared" si="18"/>
        <v>0</v>
      </c>
      <c r="O86" s="28">
        <f t="shared" si="18"/>
        <v>0</v>
      </c>
      <c r="P86" s="27">
        <f t="shared" si="18"/>
        <v>0</v>
      </c>
    </row>
    <row r="87" spans="4:16" x14ac:dyDescent="0.25">
      <c r="D87" s="30">
        <v>13</v>
      </c>
      <c r="E87" s="29">
        <f t="shared" ref="E87:P87" si="19">SUM(E36-E53-E70)</f>
        <v>0</v>
      </c>
      <c r="F87" s="28">
        <f t="shared" si="19"/>
        <v>0</v>
      </c>
      <c r="G87" s="28">
        <f t="shared" si="19"/>
        <v>0</v>
      </c>
      <c r="H87" s="27">
        <f t="shared" si="19"/>
        <v>0</v>
      </c>
      <c r="I87" s="29">
        <f t="shared" si="19"/>
        <v>0</v>
      </c>
      <c r="J87" s="28">
        <f t="shared" si="19"/>
        <v>0</v>
      </c>
      <c r="K87" s="28">
        <f t="shared" si="19"/>
        <v>24</v>
      </c>
      <c r="L87" s="27">
        <f t="shared" si="19"/>
        <v>0</v>
      </c>
      <c r="M87" s="29">
        <f t="shared" si="19"/>
        <v>0</v>
      </c>
      <c r="N87" s="28">
        <f t="shared" si="19"/>
        <v>0</v>
      </c>
      <c r="O87" s="28">
        <f t="shared" si="19"/>
        <v>0</v>
      </c>
      <c r="P87" s="27">
        <f t="shared" si="19"/>
        <v>0</v>
      </c>
    </row>
    <row r="88" spans="4:16" x14ac:dyDescent="0.25">
      <c r="D88" s="30">
        <v>14</v>
      </c>
      <c r="E88" s="29">
        <f t="shared" ref="E88:P88" si="20">SUM(E37-E54-E71)</f>
        <v>0</v>
      </c>
      <c r="F88" s="28">
        <f t="shared" si="20"/>
        <v>0</v>
      </c>
      <c r="G88" s="28">
        <f t="shared" si="20"/>
        <v>0</v>
      </c>
      <c r="H88" s="27">
        <f t="shared" si="20"/>
        <v>0</v>
      </c>
      <c r="I88" s="29">
        <f t="shared" si="20"/>
        <v>0</v>
      </c>
      <c r="J88" s="28">
        <f t="shared" si="20"/>
        <v>0</v>
      </c>
      <c r="K88" s="28">
        <f t="shared" si="20"/>
        <v>0</v>
      </c>
      <c r="L88" s="27">
        <f t="shared" si="20"/>
        <v>0</v>
      </c>
      <c r="M88" s="29">
        <f t="shared" si="20"/>
        <v>0</v>
      </c>
      <c r="N88" s="28">
        <f t="shared" si="20"/>
        <v>0</v>
      </c>
      <c r="O88" s="28">
        <f t="shared" si="20"/>
        <v>0</v>
      </c>
      <c r="P88" s="27">
        <f t="shared" si="20"/>
        <v>0</v>
      </c>
    </row>
    <row r="89" spans="4:16" ht="15.75" thickBot="1" x14ac:dyDescent="0.3">
      <c r="D89" s="26">
        <v>15</v>
      </c>
      <c r="E89" s="25">
        <f t="shared" ref="E89:P89" si="21">SUM(E38-E55-E72)</f>
        <v>0</v>
      </c>
      <c r="F89" s="24">
        <f t="shared" si="21"/>
        <v>0</v>
      </c>
      <c r="G89" s="24">
        <f t="shared" si="21"/>
        <v>0</v>
      </c>
      <c r="H89" s="23">
        <f t="shared" si="21"/>
        <v>0</v>
      </c>
      <c r="I89" s="25">
        <f t="shared" si="21"/>
        <v>0</v>
      </c>
      <c r="J89" s="24">
        <f t="shared" si="21"/>
        <v>0</v>
      </c>
      <c r="K89" s="24">
        <f t="shared" si="21"/>
        <v>0</v>
      </c>
      <c r="L89" s="23">
        <f t="shared" si="21"/>
        <v>0</v>
      </c>
      <c r="M89" s="25">
        <f t="shared" si="21"/>
        <v>0</v>
      </c>
      <c r="N89" s="24">
        <f t="shared" si="21"/>
        <v>0</v>
      </c>
      <c r="O89" s="24">
        <f t="shared" si="21"/>
        <v>0</v>
      </c>
      <c r="P89" s="23">
        <f t="shared" si="21"/>
        <v>0</v>
      </c>
    </row>
    <row r="91" spans="4:16" ht="15.75" thickBot="1" x14ac:dyDescent="0.3"/>
    <row r="92" spans="4:16" ht="15.75" thickBot="1" x14ac:dyDescent="0.3">
      <c r="D92" s="155" t="s">
        <v>206</v>
      </c>
      <c r="E92" s="156"/>
    </row>
    <row r="93" spans="4:16" x14ac:dyDescent="0.25">
      <c r="D93" s="14"/>
      <c r="E93" s="13" t="s">
        <v>10</v>
      </c>
      <c r="F93" s="13" t="s">
        <v>9</v>
      </c>
      <c r="G93" s="13" t="s">
        <v>8</v>
      </c>
      <c r="H93" s="12" t="s">
        <v>7</v>
      </c>
    </row>
    <row r="94" spans="4:16" x14ac:dyDescent="0.25">
      <c r="D94" s="8" t="s">
        <v>6</v>
      </c>
      <c r="E94" s="7">
        <v>35</v>
      </c>
      <c r="F94" s="7">
        <v>29</v>
      </c>
      <c r="G94" s="7">
        <v>3</v>
      </c>
      <c r="H94" s="6">
        <v>3</v>
      </c>
    </row>
    <row r="95" spans="4:16" x14ac:dyDescent="0.25">
      <c r="D95" s="8" t="s">
        <v>5</v>
      </c>
      <c r="E95" s="7">
        <v>26</v>
      </c>
      <c r="F95" s="7">
        <v>22</v>
      </c>
      <c r="G95" s="7">
        <v>2</v>
      </c>
      <c r="H95" s="6">
        <v>2</v>
      </c>
      <c r="I95" s="154"/>
      <c r="J95" s="154"/>
    </row>
    <row r="96" spans="4:16" x14ac:dyDescent="0.25">
      <c r="D96" s="8" t="s">
        <v>4</v>
      </c>
      <c r="E96" s="7">
        <v>99</v>
      </c>
      <c r="F96" s="7">
        <v>71</v>
      </c>
      <c r="G96" s="7">
        <v>14</v>
      </c>
      <c r="H96" s="6">
        <v>14</v>
      </c>
    </row>
    <row r="97" spans="4:10" x14ac:dyDescent="0.25">
      <c r="D97" s="8" t="s">
        <v>3</v>
      </c>
      <c r="E97" s="11">
        <v>99</v>
      </c>
      <c r="F97" s="11">
        <v>22</v>
      </c>
      <c r="G97" s="11">
        <v>15</v>
      </c>
      <c r="H97" s="6">
        <v>62</v>
      </c>
      <c r="I97" s="15"/>
      <c r="J97" s="15"/>
    </row>
    <row r="98" spans="4:10" x14ac:dyDescent="0.25">
      <c r="D98" s="8" t="s">
        <v>2</v>
      </c>
      <c r="E98" s="11">
        <v>31</v>
      </c>
      <c r="F98" s="11">
        <v>24</v>
      </c>
      <c r="G98" s="11">
        <v>4</v>
      </c>
      <c r="H98" s="6">
        <v>3</v>
      </c>
      <c r="I98" s="15"/>
      <c r="J98" s="15"/>
    </row>
    <row r="99" spans="4:10" x14ac:dyDescent="0.25">
      <c r="D99" s="8" t="s">
        <v>1</v>
      </c>
      <c r="E99" s="11">
        <v>60</v>
      </c>
      <c r="F99" s="11">
        <v>40</v>
      </c>
      <c r="G99" s="11">
        <v>15</v>
      </c>
      <c r="H99" s="6">
        <v>5</v>
      </c>
    </row>
    <row r="100" spans="4:10" ht="15.75" thickBot="1" x14ac:dyDescent="0.3">
      <c r="D100" s="3" t="s">
        <v>0</v>
      </c>
      <c r="E100" s="2">
        <v>99</v>
      </c>
      <c r="F100" s="2">
        <v>25</v>
      </c>
      <c r="G100" s="2">
        <v>22</v>
      </c>
      <c r="H100" s="1">
        <v>52</v>
      </c>
    </row>
  </sheetData>
  <mergeCells count="16">
    <mergeCell ref="E1:P1"/>
    <mergeCell ref="S1:T1"/>
    <mergeCell ref="E2:H2"/>
    <mergeCell ref="I2:L2"/>
    <mergeCell ref="M2:P2"/>
    <mergeCell ref="A5:A19"/>
    <mergeCell ref="B5:B9"/>
    <mergeCell ref="B10:B14"/>
    <mergeCell ref="B15:B19"/>
    <mergeCell ref="E22:G22"/>
    <mergeCell ref="D39:H39"/>
    <mergeCell ref="Z44:AA44"/>
    <mergeCell ref="D56:H56"/>
    <mergeCell ref="D73:H73"/>
    <mergeCell ref="I95:J95"/>
    <mergeCell ref="D92:E92"/>
  </mergeCells>
  <conditionalFormatting sqref="E5:P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1"/>
  <sheetViews>
    <sheetView topLeftCell="A31" workbookViewId="0">
      <selection activeCell="U71" sqref="U71"/>
    </sheetView>
  </sheetViews>
  <sheetFormatPr defaultRowHeight="15" x14ac:dyDescent="0.25"/>
  <cols>
    <col min="1" max="1" width="24" customWidth="1"/>
    <col min="2" max="2" width="9.140625" customWidth="1"/>
    <col min="3" max="3" width="13.42578125" customWidth="1"/>
    <col min="5" max="5" width="9.5703125" customWidth="1"/>
    <col min="6" max="6" width="8" customWidth="1"/>
    <col min="8" max="8" width="11.85546875" customWidth="1"/>
    <col min="15" max="15" width="10.85546875" customWidth="1"/>
    <col min="16" max="16" width="8.42578125" customWidth="1"/>
    <col min="20" max="20" width="16.7109375" customWidth="1"/>
    <col min="22" max="22" width="23.85546875" customWidth="1"/>
    <col min="23" max="23" width="33.7109375" customWidth="1"/>
    <col min="24" max="24" width="1" customWidth="1"/>
    <col min="25" max="25" width="1.7109375" customWidth="1"/>
    <col min="26" max="26" width="42.7109375" customWidth="1"/>
    <col min="27" max="27" width="35.28515625" customWidth="1"/>
    <col min="28" max="28" width="1.42578125" customWidth="1"/>
    <col min="29" max="29" width="40.140625" customWidth="1"/>
    <col min="30" max="30" width="41.140625" customWidth="1"/>
  </cols>
  <sheetData>
    <row r="1" spans="1:30" ht="15.75" customHeight="1" thickBot="1" x14ac:dyDescent="0.3">
      <c r="E1" s="145" t="s">
        <v>89</v>
      </c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S1" s="144" t="s">
        <v>90</v>
      </c>
      <c r="T1" s="144"/>
      <c r="V1" s="62" t="s">
        <v>80</v>
      </c>
      <c r="Z1" s="62" t="s">
        <v>89</v>
      </c>
      <c r="AC1" s="62" t="s">
        <v>88</v>
      </c>
    </row>
    <row r="2" spans="1:30" ht="15" customHeight="1" x14ac:dyDescent="0.25">
      <c r="E2" s="141" t="s">
        <v>37</v>
      </c>
      <c r="F2" s="142"/>
      <c r="G2" s="142"/>
      <c r="H2" s="143"/>
      <c r="I2" s="141" t="s">
        <v>35</v>
      </c>
      <c r="J2" s="142"/>
      <c r="K2" s="142"/>
      <c r="L2" s="143"/>
      <c r="M2" s="141" t="s">
        <v>33</v>
      </c>
      <c r="N2" s="142"/>
      <c r="O2" s="142"/>
      <c r="P2" s="143"/>
      <c r="S2" s="104"/>
      <c r="T2" t="s">
        <v>87</v>
      </c>
      <c r="V2" s="14" t="s">
        <v>75</v>
      </c>
      <c r="W2" s="12"/>
      <c r="Z2" s="14" t="s">
        <v>75</v>
      </c>
      <c r="AA2" s="12"/>
      <c r="AC2" s="61" t="s">
        <v>44</v>
      </c>
      <c r="AD2" s="60" t="s">
        <v>43</v>
      </c>
    </row>
    <row r="3" spans="1:30" ht="15" customHeight="1" x14ac:dyDescent="0.25">
      <c r="E3" s="102" t="s">
        <v>75</v>
      </c>
      <c r="F3" s="101" t="s">
        <v>86</v>
      </c>
      <c r="G3" s="101" t="s">
        <v>85</v>
      </c>
      <c r="H3" s="103" t="s">
        <v>84</v>
      </c>
      <c r="I3" s="102" t="s">
        <v>75</v>
      </c>
      <c r="J3" s="101" t="s">
        <v>86</v>
      </c>
      <c r="K3" s="101" t="s">
        <v>85</v>
      </c>
      <c r="L3" s="103" t="s">
        <v>84</v>
      </c>
      <c r="M3" s="102" t="s">
        <v>75</v>
      </c>
      <c r="N3" s="101" t="s">
        <v>86</v>
      </c>
      <c r="O3" s="100" t="s">
        <v>85</v>
      </c>
      <c r="P3" s="99" t="s">
        <v>84</v>
      </c>
      <c r="S3" s="98"/>
      <c r="T3" t="s">
        <v>83</v>
      </c>
      <c r="V3" s="59" t="s">
        <v>41</v>
      </c>
      <c r="W3" s="58" t="s">
        <v>40</v>
      </c>
      <c r="Z3" s="59" t="s">
        <v>66</v>
      </c>
      <c r="AA3" s="58" t="s">
        <v>65</v>
      </c>
      <c r="AC3" s="57">
        <v>150</v>
      </c>
      <c r="AD3" s="56">
        <v>1</v>
      </c>
    </row>
    <row r="4" spans="1:30" ht="15" customHeight="1" thickBot="1" x14ac:dyDescent="0.3">
      <c r="E4" s="97" t="s">
        <v>30</v>
      </c>
      <c r="F4" s="96" t="s">
        <v>29</v>
      </c>
      <c r="G4" s="96" t="s">
        <v>28</v>
      </c>
      <c r="H4" s="95" t="s">
        <v>27</v>
      </c>
      <c r="I4" s="97" t="s">
        <v>26</v>
      </c>
      <c r="J4" s="96" t="s">
        <v>25</v>
      </c>
      <c r="K4" s="96" t="s">
        <v>24</v>
      </c>
      <c r="L4" s="95" t="s">
        <v>23</v>
      </c>
      <c r="M4" s="97" t="s">
        <v>22</v>
      </c>
      <c r="N4" s="96" t="s">
        <v>21</v>
      </c>
      <c r="O4" s="96" t="s">
        <v>20</v>
      </c>
      <c r="P4" s="95" t="s">
        <v>19</v>
      </c>
      <c r="S4" t="s">
        <v>82</v>
      </c>
      <c r="T4" t="s">
        <v>81</v>
      </c>
      <c r="V4" s="42">
        <v>1</v>
      </c>
      <c r="W4" s="41">
        <v>1</v>
      </c>
      <c r="Z4" s="42">
        <v>1</v>
      </c>
      <c r="AA4" s="41">
        <v>1</v>
      </c>
      <c r="AC4" s="57">
        <v>150</v>
      </c>
      <c r="AD4" s="56">
        <v>80</v>
      </c>
    </row>
    <row r="5" spans="1:30" ht="15" customHeight="1" x14ac:dyDescent="0.25">
      <c r="A5" s="147" t="s">
        <v>80</v>
      </c>
      <c r="B5" s="148" t="s">
        <v>33</v>
      </c>
      <c r="C5" s="32" t="s">
        <v>75</v>
      </c>
      <c r="D5" s="93">
        <v>1</v>
      </c>
      <c r="E5" s="92" t="e">
        <f t="shared" ref="E5:H7" si="0">SUM(E41/E24)</f>
        <v>#DIV/0!</v>
      </c>
      <c r="F5" s="91" t="e">
        <f t="shared" si="0"/>
        <v>#DIV/0!</v>
      </c>
      <c r="G5" s="91" t="e">
        <f t="shared" si="0"/>
        <v>#DIV/0!</v>
      </c>
      <c r="H5" s="90" t="e">
        <f t="shared" si="0"/>
        <v>#DIV/0!</v>
      </c>
      <c r="I5" s="92">
        <v>0</v>
      </c>
      <c r="J5" s="91" t="e">
        <f t="shared" ref="J5:L7" si="1">SUM(J41/J24)</f>
        <v>#DIV/0!</v>
      </c>
      <c r="K5" s="91" t="e">
        <f t="shared" si="1"/>
        <v>#DIV/0!</v>
      </c>
      <c r="L5" s="90" t="e">
        <f t="shared" si="1"/>
        <v>#DIV/0!</v>
      </c>
      <c r="M5" s="92">
        <v>0</v>
      </c>
      <c r="N5" s="91" t="e">
        <f t="shared" ref="N5:P7" si="2">SUM(N41/N24)</f>
        <v>#DIV/0!</v>
      </c>
      <c r="O5" s="91" t="e">
        <f t="shared" si="2"/>
        <v>#DIV/0!</v>
      </c>
      <c r="P5" s="90">
        <f t="shared" si="2"/>
        <v>4.5226130653266333E-2</v>
      </c>
      <c r="V5" s="42">
        <v>1</v>
      </c>
      <c r="W5" s="41">
        <v>200</v>
      </c>
      <c r="Z5" s="42">
        <v>1</v>
      </c>
      <c r="AA5" s="41">
        <v>200</v>
      </c>
      <c r="AC5" s="57">
        <v>50</v>
      </c>
      <c r="AD5" s="56">
        <v>200</v>
      </c>
    </row>
    <row r="6" spans="1:30" ht="15" customHeight="1" x14ac:dyDescent="0.25">
      <c r="A6" s="147"/>
      <c r="B6" s="149"/>
      <c r="C6" s="28" t="s">
        <v>74</v>
      </c>
      <c r="D6" s="85">
        <v>2</v>
      </c>
      <c r="E6" s="87" t="e">
        <f t="shared" si="0"/>
        <v>#DIV/0!</v>
      </c>
      <c r="F6" s="82" t="e">
        <f t="shared" si="0"/>
        <v>#DIV/0!</v>
      </c>
      <c r="G6" s="82">
        <f t="shared" si="0"/>
        <v>6.25E-2</v>
      </c>
      <c r="H6" s="86" t="e">
        <f t="shared" si="0"/>
        <v>#DIV/0!</v>
      </c>
      <c r="I6" s="87" t="e">
        <f>SUM(I42/I25)</f>
        <v>#DIV/0!</v>
      </c>
      <c r="J6" s="82" t="e">
        <f t="shared" si="1"/>
        <v>#DIV/0!</v>
      </c>
      <c r="K6" s="82" t="e">
        <f t="shared" si="1"/>
        <v>#DIV/0!</v>
      </c>
      <c r="L6" s="86" t="e">
        <f t="shared" si="1"/>
        <v>#DIV/0!</v>
      </c>
      <c r="M6" s="87" t="e">
        <f>SUM(M42/M25)</f>
        <v>#DIV/0!</v>
      </c>
      <c r="N6" s="82" t="e">
        <f t="shared" si="2"/>
        <v>#DIV/0!</v>
      </c>
      <c r="O6" s="82" t="e">
        <f t="shared" si="2"/>
        <v>#DIV/0!</v>
      </c>
      <c r="P6" s="86" t="e">
        <f t="shared" si="2"/>
        <v>#DIV/0!</v>
      </c>
      <c r="V6" s="8" t="s">
        <v>79</v>
      </c>
      <c r="W6" s="6"/>
      <c r="Z6" s="8" t="s">
        <v>78</v>
      </c>
      <c r="AA6" s="6"/>
      <c r="AC6" s="57">
        <v>150</v>
      </c>
      <c r="AD6" s="56">
        <v>320</v>
      </c>
    </row>
    <row r="7" spans="1:30" ht="15" customHeight="1" thickBot="1" x14ac:dyDescent="0.3">
      <c r="A7" s="147"/>
      <c r="B7" s="149"/>
      <c r="C7" s="28" t="s">
        <v>73</v>
      </c>
      <c r="D7" s="85">
        <v>3</v>
      </c>
      <c r="E7" s="87" t="e">
        <f t="shared" si="0"/>
        <v>#DIV/0!</v>
      </c>
      <c r="F7" s="82" t="e">
        <f t="shared" si="0"/>
        <v>#DIV/0!</v>
      </c>
      <c r="G7" s="82" t="e">
        <f t="shared" si="0"/>
        <v>#DIV/0!</v>
      </c>
      <c r="H7" s="86" t="e">
        <f t="shared" si="0"/>
        <v>#DIV/0!</v>
      </c>
      <c r="I7" s="87" t="e">
        <f>SUM(I43/I26)</f>
        <v>#DIV/0!</v>
      </c>
      <c r="J7" s="82" t="e">
        <f t="shared" si="1"/>
        <v>#DIV/0!</v>
      </c>
      <c r="K7" s="82" t="e">
        <f t="shared" si="1"/>
        <v>#DIV/0!</v>
      </c>
      <c r="L7" s="86" t="e">
        <f t="shared" si="1"/>
        <v>#DIV/0!</v>
      </c>
      <c r="M7" s="87" t="e">
        <f>SUM(M43/M26)</f>
        <v>#DIV/0!</v>
      </c>
      <c r="N7" s="82" t="e">
        <f t="shared" si="2"/>
        <v>#DIV/0!</v>
      </c>
      <c r="O7" s="82" t="e">
        <f t="shared" si="2"/>
        <v>#DIV/0!</v>
      </c>
      <c r="P7" s="86" t="e">
        <f t="shared" si="2"/>
        <v>#DIV/0!</v>
      </c>
      <c r="V7" s="74" t="s">
        <v>41</v>
      </c>
      <c r="W7" s="73" t="s">
        <v>40</v>
      </c>
      <c r="Z7" s="76" t="s">
        <v>66</v>
      </c>
      <c r="AA7" s="75" t="s">
        <v>65</v>
      </c>
      <c r="AC7" s="55">
        <v>150</v>
      </c>
      <c r="AD7" s="54">
        <v>400</v>
      </c>
    </row>
    <row r="8" spans="1:30" ht="15" customHeight="1" x14ac:dyDescent="0.25">
      <c r="A8" s="147"/>
      <c r="B8" s="149"/>
      <c r="C8" s="28" t="s">
        <v>71</v>
      </c>
      <c r="D8" s="85">
        <v>4</v>
      </c>
      <c r="E8" s="84">
        <v>0</v>
      </c>
      <c r="F8" s="88">
        <v>0</v>
      </c>
      <c r="G8" s="83">
        <v>0</v>
      </c>
      <c r="H8" s="81">
        <v>0</v>
      </c>
      <c r="I8" s="84">
        <v>0</v>
      </c>
      <c r="J8" s="83">
        <v>0</v>
      </c>
      <c r="K8" s="82" t="e">
        <f>SUM(K44/K27)</f>
        <v>#DIV/0!</v>
      </c>
      <c r="L8" s="81">
        <v>0</v>
      </c>
      <c r="M8" s="84">
        <v>0</v>
      </c>
      <c r="N8" s="83">
        <v>0</v>
      </c>
      <c r="O8" s="82">
        <f>SUM(O44/O27)</f>
        <v>9.2436974789915971E-2</v>
      </c>
      <c r="P8" s="81">
        <v>0</v>
      </c>
      <c r="V8" s="65">
        <v>1</v>
      </c>
      <c r="W8" s="64">
        <v>1</v>
      </c>
      <c r="Z8" s="71">
        <v>1</v>
      </c>
      <c r="AA8" s="70">
        <v>1</v>
      </c>
    </row>
    <row r="9" spans="1:30" ht="15" customHeight="1" thickBot="1" x14ac:dyDescent="0.3">
      <c r="A9" s="147"/>
      <c r="B9" s="150"/>
      <c r="C9" s="24" t="s">
        <v>64</v>
      </c>
      <c r="D9" s="80">
        <v>5</v>
      </c>
      <c r="E9" s="79">
        <v>0</v>
      </c>
      <c r="F9" s="94">
        <v>0</v>
      </c>
      <c r="G9" s="78">
        <v>0</v>
      </c>
      <c r="H9" s="77">
        <v>0</v>
      </c>
      <c r="I9" s="79">
        <v>0</v>
      </c>
      <c r="J9" s="78">
        <v>0</v>
      </c>
      <c r="K9" s="78">
        <v>0</v>
      </c>
      <c r="L9" s="77">
        <v>0</v>
      </c>
      <c r="M9" s="79">
        <v>0</v>
      </c>
      <c r="N9" s="78">
        <v>0</v>
      </c>
      <c r="O9" s="78">
        <v>0</v>
      </c>
      <c r="P9" s="77">
        <v>0</v>
      </c>
      <c r="V9" s="65">
        <v>1</v>
      </c>
      <c r="W9" s="64">
        <v>66</v>
      </c>
      <c r="Z9" s="71">
        <v>0</v>
      </c>
      <c r="AA9" s="70">
        <v>68</v>
      </c>
      <c r="AC9" s="62" t="s">
        <v>77</v>
      </c>
    </row>
    <row r="10" spans="1:30" ht="15" customHeight="1" x14ac:dyDescent="0.25">
      <c r="A10" s="147"/>
      <c r="B10" s="148" t="s">
        <v>35</v>
      </c>
      <c r="C10" s="32" t="s">
        <v>75</v>
      </c>
      <c r="D10" s="93">
        <v>6</v>
      </c>
      <c r="E10" s="92">
        <v>0</v>
      </c>
      <c r="F10" s="91" t="e">
        <f t="shared" ref="F10:H12" si="3">SUM(F46/F29)</f>
        <v>#DIV/0!</v>
      </c>
      <c r="G10" s="91" t="e">
        <f t="shared" si="3"/>
        <v>#DIV/0!</v>
      </c>
      <c r="H10" s="90" t="e">
        <f t="shared" si="3"/>
        <v>#DIV/0!</v>
      </c>
      <c r="I10" s="92">
        <v>0</v>
      </c>
      <c r="J10" s="91" t="e">
        <f t="shared" ref="J10:L12" si="4">SUM(J46/J29)</f>
        <v>#DIV/0!</v>
      </c>
      <c r="K10" s="91" t="e">
        <f t="shared" si="4"/>
        <v>#DIV/0!</v>
      </c>
      <c r="L10" s="90" t="e">
        <f t="shared" si="4"/>
        <v>#DIV/0!</v>
      </c>
      <c r="M10" s="92">
        <v>0</v>
      </c>
      <c r="N10" s="91" t="e">
        <f t="shared" ref="N10:P12" si="5">SUM(N46/N29)</f>
        <v>#DIV/0!</v>
      </c>
      <c r="O10" s="91" t="e">
        <f t="shared" si="5"/>
        <v>#DIV/0!</v>
      </c>
      <c r="P10" s="90" t="e">
        <f t="shared" si="5"/>
        <v>#DIV/0!</v>
      </c>
      <c r="V10" s="65">
        <v>0</v>
      </c>
      <c r="W10" s="64">
        <v>67</v>
      </c>
      <c r="Z10" s="71">
        <v>1</v>
      </c>
      <c r="AA10" s="70">
        <v>132</v>
      </c>
      <c r="AC10" s="44" t="s">
        <v>53</v>
      </c>
      <c r="AD10" s="66">
        <v>10000</v>
      </c>
    </row>
    <row r="11" spans="1:30" ht="15" customHeight="1" x14ac:dyDescent="0.25">
      <c r="A11" s="147"/>
      <c r="B11" s="149"/>
      <c r="C11" s="28" t="s">
        <v>74</v>
      </c>
      <c r="D11" s="85">
        <v>7</v>
      </c>
      <c r="E11" s="87" t="e">
        <f>SUM(E47/E30)</f>
        <v>#DIV/0!</v>
      </c>
      <c r="F11" s="82">
        <f t="shared" si="3"/>
        <v>7.8431372549019607E-2</v>
      </c>
      <c r="G11" s="82" t="e">
        <f t="shared" si="3"/>
        <v>#DIV/0!</v>
      </c>
      <c r="H11" s="86" t="e">
        <f t="shared" si="3"/>
        <v>#DIV/0!</v>
      </c>
      <c r="I11" s="87" t="e">
        <f>SUM(I47/I30)</f>
        <v>#DIV/0!</v>
      </c>
      <c r="J11" s="82" t="e">
        <f t="shared" si="4"/>
        <v>#DIV/0!</v>
      </c>
      <c r="K11" s="82" t="e">
        <f t="shared" si="4"/>
        <v>#DIV/0!</v>
      </c>
      <c r="L11" s="86" t="e">
        <f t="shared" si="4"/>
        <v>#DIV/0!</v>
      </c>
      <c r="M11" s="87" t="e">
        <f>SUM(M47/M30)</f>
        <v>#DIV/0!</v>
      </c>
      <c r="N11" s="82" t="e">
        <f t="shared" si="5"/>
        <v>#DIV/0!</v>
      </c>
      <c r="O11" s="82" t="e">
        <f t="shared" si="5"/>
        <v>#DIV/0!</v>
      </c>
      <c r="P11" s="86" t="e">
        <f t="shared" si="5"/>
        <v>#DIV/0!</v>
      </c>
      <c r="V11" s="65">
        <v>0</v>
      </c>
      <c r="W11" s="64">
        <v>100</v>
      </c>
      <c r="Z11" s="71">
        <v>0</v>
      </c>
      <c r="AA11" s="70">
        <v>200</v>
      </c>
      <c r="AC11" s="59" t="s">
        <v>52</v>
      </c>
      <c r="AD11" s="41">
        <v>25</v>
      </c>
    </row>
    <row r="12" spans="1:30" ht="15" customHeight="1" x14ac:dyDescent="0.25">
      <c r="A12" s="147"/>
      <c r="B12" s="149"/>
      <c r="C12" s="28" t="s">
        <v>73</v>
      </c>
      <c r="D12" s="85">
        <v>8</v>
      </c>
      <c r="E12" s="87" t="e">
        <f>SUM(E48/E31)</f>
        <v>#DIV/0!</v>
      </c>
      <c r="F12" s="82" t="e">
        <f t="shared" si="3"/>
        <v>#DIV/0!</v>
      </c>
      <c r="G12" s="82" t="e">
        <f t="shared" si="3"/>
        <v>#DIV/0!</v>
      </c>
      <c r="H12" s="86" t="e">
        <f t="shared" si="3"/>
        <v>#DIV/0!</v>
      </c>
      <c r="I12" s="87" t="e">
        <f>SUM(I48/I31)</f>
        <v>#DIV/0!</v>
      </c>
      <c r="J12" s="82" t="e">
        <f t="shared" si="4"/>
        <v>#DIV/0!</v>
      </c>
      <c r="K12" s="82" t="e">
        <f t="shared" si="4"/>
        <v>#DIV/0!</v>
      </c>
      <c r="L12" s="86" t="e">
        <f t="shared" si="4"/>
        <v>#DIV/0!</v>
      </c>
      <c r="M12" s="87" t="e">
        <f>SUM(M48/M31)</f>
        <v>#DIV/0!</v>
      </c>
      <c r="N12" s="82" t="e">
        <f t="shared" si="5"/>
        <v>#DIV/0!</v>
      </c>
      <c r="O12" s="82" t="e">
        <f t="shared" si="5"/>
        <v>#DIV/0!</v>
      </c>
      <c r="P12" s="86" t="e">
        <f t="shared" si="5"/>
        <v>#DIV/0!</v>
      </c>
      <c r="V12" s="65">
        <v>1</v>
      </c>
      <c r="W12" s="64">
        <v>101</v>
      </c>
      <c r="Z12" s="8" t="s">
        <v>76</v>
      </c>
      <c r="AA12" s="6"/>
      <c r="AC12" s="59" t="s">
        <v>50</v>
      </c>
      <c r="AD12" s="41">
        <v>1000000</v>
      </c>
    </row>
    <row r="13" spans="1:30" ht="15" customHeight="1" x14ac:dyDescent="0.25">
      <c r="A13" s="147"/>
      <c r="B13" s="149"/>
      <c r="C13" s="28" t="s">
        <v>71</v>
      </c>
      <c r="D13" s="85">
        <v>9</v>
      </c>
      <c r="E13" s="84">
        <v>0</v>
      </c>
      <c r="F13" s="83">
        <v>0</v>
      </c>
      <c r="G13" s="83">
        <v>0</v>
      </c>
      <c r="H13" s="81">
        <v>0</v>
      </c>
      <c r="I13" s="84">
        <v>0</v>
      </c>
      <c r="J13" s="83">
        <v>0</v>
      </c>
      <c r="K13" s="82" t="e">
        <f>SUM(K49/K32)</f>
        <v>#DIV/0!</v>
      </c>
      <c r="L13" s="81">
        <v>0</v>
      </c>
      <c r="M13" s="84">
        <v>0</v>
      </c>
      <c r="N13" s="83">
        <v>0</v>
      </c>
      <c r="O13" s="82" t="e">
        <f>SUM(O49/O32)</f>
        <v>#DIV/0!</v>
      </c>
      <c r="P13" s="81">
        <v>0</v>
      </c>
      <c r="V13" s="65">
        <v>1</v>
      </c>
      <c r="W13" s="64">
        <v>168</v>
      </c>
      <c r="Z13" s="76" t="s">
        <v>66</v>
      </c>
      <c r="AA13" s="75" t="s">
        <v>65</v>
      </c>
      <c r="AC13" s="59" t="s">
        <v>49</v>
      </c>
      <c r="AD13" s="41">
        <v>5000</v>
      </c>
    </row>
    <row r="14" spans="1:30" ht="15" customHeight="1" thickBot="1" x14ac:dyDescent="0.3">
      <c r="A14" s="147"/>
      <c r="B14" s="150"/>
      <c r="C14" s="24" t="s">
        <v>64</v>
      </c>
      <c r="D14" s="80">
        <v>10</v>
      </c>
      <c r="E14" s="79">
        <v>0</v>
      </c>
      <c r="F14" s="78">
        <v>0</v>
      </c>
      <c r="G14" s="78">
        <v>0</v>
      </c>
      <c r="H14" s="77">
        <v>0</v>
      </c>
      <c r="I14" s="79">
        <v>0</v>
      </c>
      <c r="J14" s="78">
        <v>0</v>
      </c>
      <c r="K14" s="78">
        <v>0</v>
      </c>
      <c r="L14" s="77">
        <v>0</v>
      </c>
      <c r="M14" s="79">
        <v>0</v>
      </c>
      <c r="N14" s="78">
        <v>0</v>
      </c>
      <c r="O14" s="78">
        <v>0</v>
      </c>
      <c r="P14" s="77">
        <v>0</v>
      </c>
      <c r="V14" s="65">
        <v>0</v>
      </c>
      <c r="W14" s="64">
        <v>169</v>
      </c>
      <c r="Z14" s="71">
        <v>0</v>
      </c>
      <c r="AA14" s="70">
        <v>1</v>
      </c>
      <c r="AC14" s="59" t="s">
        <v>48</v>
      </c>
      <c r="AD14" s="41">
        <v>200</v>
      </c>
    </row>
    <row r="15" spans="1:30" ht="15.75" customHeight="1" thickBot="1" x14ac:dyDescent="0.3">
      <c r="A15" s="147"/>
      <c r="B15" s="148" t="s">
        <v>37</v>
      </c>
      <c r="C15" s="32" t="s">
        <v>75</v>
      </c>
      <c r="D15" s="93">
        <v>11</v>
      </c>
      <c r="E15" s="92">
        <v>0</v>
      </c>
      <c r="F15" s="91">
        <f>SUM(F51/F34)</f>
        <v>0.11055276381909548</v>
      </c>
      <c r="G15" s="91" t="e">
        <f>SUM(G51/G34)</f>
        <v>#DIV/0!</v>
      </c>
      <c r="H15" s="90" t="e">
        <f>SUM(H51/H34)</f>
        <v>#DIV/0!</v>
      </c>
      <c r="I15" s="92">
        <v>0</v>
      </c>
      <c r="J15" s="91" t="e">
        <f>SUM(J51/J34)</f>
        <v>#DIV/0!</v>
      </c>
      <c r="K15" s="91" t="e">
        <f>SUM(K51/K34)</f>
        <v>#DIV/0!</v>
      </c>
      <c r="L15" s="90">
        <f>SUM(L51/L34)</f>
        <v>3.5175879396984924E-2</v>
      </c>
      <c r="M15" s="92">
        <v>0</v>
      </c>
      <c r="N15" s="91" t="e">
        <f t="shared" ref="N15:P17" si="6">SUM(N51/N34)</f>
        <v>#DIV/0!</v>
      </c>
      <c r="O15" s="91" t="e">
        <f t="shared" si="6"/>
        <v>#DIV/0!</v>
      </c>
      <c r="P15" s="90" t="e">
        <f t="shared" si="6"/>
        <v>#DIV/0!</v>
      </c>
      <c r="V15" s="65">
        <v>0</v>
      </c>
      <c r="W15" s="64">
        <v>200</v>
      </c>
      <c r="Z15" s="71">
        <v>1</v>
      </c>
      <c r="AA15" s="70">
        <v>68</v>
      </c>
      <c r="AC15" s="63" t="s">
        <v>47</v>
      </c>
      <c r="AD15" s="39">
        <v>400</v>
      </c>
    </row>
    <row r="16" spans="1:30" ht="15.75" customHeight="1" x14ac:dyDescent="0.25">
      <c r="A16" s="147"/>
      <c r="B16" s="149"/>
      <c r="C16" s="28" t="s">
        <v>74</v>
      </c>
      <c r="D16" s="85">
        <v>12</v>
      </c>
      <c r="E16" s="89">
        <v>0</v>
      </c>
      <c r="F16" s="88">
        <v>0</v>
      </c>
      <c r="G16" s="88" t="e">
        <f>SUM(G52/G35)</f>
        <v>#DIV/0!</v>
      </c>
      <c r="H16" s="81">
        <v>0</v>
      </c>
      <c r="I16" s="87" t="e">
        <f>SUM(I52/I35)</f>
        <v>#DIV/0!</v>
      </c>
      <c r="J16" s="82" t="e">
        <f>SUM(J52/J35)</f>
        <v>#DIV/0!</v>
      </c>
      <c r="K16" s="83">
        <v>0</v>
      </c>
      <c r="L16" s="81">
        <v>0</v>
      </c>
      <c r="M16" s="87" t="e">
        <f>SUM(M52/M35)</f>
        <v>#DIV/0!</v>
      </c>
      <c r="N16" s="82" t="e">
        <f t="shared" si="6"/>
        <v>#DIV/0!</v>
      </c>
      <c r="O16" s="88" t="e">
        <f t="shared" si="6"/>
        <v>#DIV/0!</v>
      </c>
      <c r="P16" s="86" t="e">
        <f t="shared" si="6"/>
        <v>#DIV/0!</v>
      </c>
      <c r="V16" s="65"/>
      <c r="W16" s="64"/>
      <c r="Z16" s="71">
        <v>0</v>
      </c>
      <c r="AA16" s="70">
        <v>132</v>
      </c>
    </row>
    <row r="17" spans="1:30" ht="16.5" thickBot="1" x14ac:dyDescent="0.3">
      <c r="A17" s="147"/>
      <c r="B17" s="149"/>
      <c r="C17" s="28" t="s">
        <v>73</v>
      </c>
      <c r="D17" s="85">
        <v>13</v>
      </c>
      <c r="E17" s="87" t="e">
        <f>SUM(E53/E36)</f>
        <v>#DIV/0!</v>
      </c>
      <c r="F17" s="82" t="e">
        <f>SUM(F53/F36)</f>
        <v>#DIV/0!</v>
      </c>
      <c r="G17" s="82" t="e">
        <f>SUM(G53/G36)</f>
        <v>#DIV/0!</v>
      </c>
      <c r="H17" s="86" t="e">
        <f>SUM(H53/H36)</f>
        <v>#DIV/0!</v>
      </c>
      <c r="I17" s="87" t="e">
        <f>SUM(I53/I36)</f>
        <v>#DIV/0!</v>
      </c>
      <c r="J17" s="82" t="e">
        <f>SUM(J53/J36)</f>
        <v>#DIV/0!</v>
      </c>
      <c r="K17" s="82">
        <f>SUM(K53/K36)</f>
        <v>0.15662650602409639</v>
      </c>
      <c r="L17" s="86" t="e">
        <f>SUM(L53/L36)</f>
        <v>#DIV/0!</v>
      </c>
      <c r="M17" s="87" t="e">
        <f>SUM(M53/M36)</f>
        <v>#DIV/0!</v>
      </c>
      <c r="N17" s="82" t="e">
        <f t="shared" si="6"/>
        <v>#DIV/0!</v>
      </c>
      <c r="O17" s="82" t="e">
        <f t="shared" si="6"/>
        <v>#DIV/0!</v>
      </c>
      <c r="P17" s="86" t="e">
        <f t="shared" si="6"/>
        <v>#DIV/0!</v>
      </c>
      <c r="V17" s="65"/>
      <c r="W17" s="64"/>
      <c r="Z17" s="71">
        <v>1</v>
      </c>
      <c r="AA17" s="70">
        <v>200</v>
      </c>
      <c r="AC17" s="62" t="s">
        <v>72</v>
      </c>
    </row>
    <row r="18" spans="1:30" ht="15.75" customHeight="1" x14ac:dyDescent="0.25">
      <c r="A18" s="147"/>
      <c r="B18" s="149"/>
      <c r="C18" s="28" t="s">
        <v>71</v>
      </c>
      <c r="D18" s="85">
        <v>14</v>
      </c>
      <c r="E18" s="84">
        <v>0</v>
      </c>
      <c r="F18" s="83">
        <v>0</v>
      </c>
      <c r="G18" s="83">
        <v>0</v>
      </c>
      <c r="H18" s="81">
        <v>0</v>
      </c>
      <c r="I18" s="84">
        <v>0</v>
      </c>
      <c r="J18" s="83">
        <v>0</v>
      </c>
      <c r="K18" s="82" t="e">
        <f>SUM(K54/K37)</f>
        <v>#DIV/0!</v>
      </c>
      <c r="L18" s="81">
        <v>0</v>
      </c>
      <c r="M18" s="84">
        <v>0</v>
      </c>
      <c r="N18" s="83">
        <v>0</v>
      </c>
      <c r="O18" s="82" t="e">
        <f>SUM(O54/O37)</f>
        <v>#DIV/0!</v>
      </c>
      <c r="P18" s="81">
        <v>0</v>
      </c>
      <c r="V18" s="65"/>
      <c r="W18" s="64"/>
      <c r="Z18" s="8" t="s">
        <v>70</v>
      </c>
      <c r="AA18" s="6"/>
      <c r="AC18" s="44" t="s">
        <v>69</v>
      </c>
      <c r="AD18" s="43" t="s">
        <v>68</v>
      </c>
    </row>
    <row r="19" spans="1:30" ht="15.75" customHeight="1" thickBot="1" x14ac:dyDescent="0.3">
      <c r="A19" s="147"/>
      <c r="B19" s="150"/>
      <c r="C19" s="24" t="s">
        <v>64</v>
      </c>
      <c r="D19" s="80">
        <v>15</v>
      </c>
      <c r="E19" s="79">
        <v>0</v>
      </c>
      <c r="F19" s="78">
        <v>0</v>
      </c>
      <c r="G19" s="78">
        <v>0</v>
      </c>
      <c r="H19" s="77">
        <v>0</v>
      </c>
      <c r="I19" s="79">
        <v>0</v>
      </c>
      <c r="J19" s="78">
        <v>0</v>
      </c>
      <c r="K19" s="78">
        <v>0</v>
      </c>
      <c r="L19" s="77">
        <v>0</v>
      </c>
      <c r="M19" s="79">
        <v>0</v>
      </c>
      <c r="N19" s="78">
        <v>0</v>
      </c>
      <c r="O19" s="78">
        <v>0</v>
      </c>
      <c r="P19" s="77">
        <v>0</v>
      </c>
      <c r="S19" s="69" t="s">
        <v>67</v>
      </c>
      <c r="V19" s="65"/>
      <c r="W19" s="64"/>
      <c r="Z19" s="76" t="s">
        <v>66</v>
      </c>
      <c r="AA19" s="75" t="s">
        <v>65</v>
      </c>
      <c r="AC19" s="42">
        <v>0.25</v>
      </c>
      <c r="AD19" s="41">
        <v>1</v>
      </c>
    </row>
    <row r="20" spans="1:30" x14ac:dyDescent="0.25">
      <c r="S20" s="69"/>
      <c r="V20" s="8" t="s">
        <v>64</v>
      </c>
      <c r="W20" s="6"/>
      <c r="Z20" s="71">
        <v>0.5</v>
      </c>
      <c r="AA20" s="70">
        <v>1</v>
      </c>
      <c r="AC20" s="42">
        <v>0.25</v>
      </c>
      <c r="AD20" s="41">
        <v>400</v>
      </c>
    </row>
    <row r="21" spans="1:30" ht="15.75" thickBot="1" x14ac:dyDescent="0.3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V21" s="74" t="s">
        <v>41</v>
      </c>
      <c r="W21" s="73" t="s">
        <v>40</v>
      </c>
      <c r="Z21" s="68">
        <v>1</v>
      </c>
      <c r="AA21" s="67">
        <v>200</v>
      </c>
      <c r="AC21" s="8"/>
      <c r="AD21" s="6"/>
    </row>
    <row r="22" spans="1:30" ht="16.5" thickBot="1" x14ac:dyDescent="0.3">
      <c r="C22" s="72"/>
      <c r="E22" s="152" t="s">
        <v>63</v>
      </c>
      <c r="F22" s="152"/>
      <c r="G22" s="152"/>
      <c r="H22" s="72"/>
      <c r="I22" s="72"/>
      <c r="J22" s="72"/>
      <c r="K22" s="72"/>
      <c r="L22" s="72"/>
      <c r="M22" s="72"/>
      <c r="N22" s="72"/>
      <c r="O22" s="72"/>
      <c r="P22" s="72"/>
      <c r="Q22" s="7"/>
      <c r="V22" s="65">
        <v>0</v>
      </c>
      <c r="W22" s="64">
        <v>1</v>
      </c>
      <c r="Z22" s="62" t="s">
        <v>62</v>
      </c>
      <c r="AC22" s="59" t="s">
        <v>61</v>
      </c>
      <c r="AD22" s="58" t="s">
        <v>60</v>
      </c>
    </row>
    <row r="23" spans="1:30" ht="15.75" thickBot="1" x14ac:dyDescent="0.3">
      <c r="D23" s="38"/>
      <c r="E23" s="37" t="s">
        <v>30</v>
      </c>
      <c r="F23" s="36" t="s">
        <v>29</v>
      </c>
      <c r="G23" s="36" t="s">
        <v>28</v>
      </c>
      <c r="H23" s="35" t="s">
        <v>27</v>
      </c>
      <c r="I23" s="37" t="s">
        <v>26</v>
      </c>
      <c r="J23" s="36" t="s">
        <v>25</v>
      </c>
      <c r="K23" s="36" t="s">
        <v>24</v>
      </c>
      <c r="L23" s="35" t="s">
        <v>23</v>
      </c>
      <c r="M23" s="37" t="s">
        <v>22</v>
      </c>
      <c r="N23" s="36" t="s">
        <v>21</v>
      </c>
      <c r="O23" s="36" t="s">
        <v>20</v>
      </c>
      <c r="P23" s="35" t="s">
        <v>19</v>
      </c>
      <c r="V23" s="65">
        <v>0</v>
      </c>
      <c r="W23" s="64">
        <v>30</v>
      </c>
      <c r="Z23" s="44" t="s">
        <v>37</v>
      </c>
      <c r="AA23" s="43" t="s">
        <v>34</v>
      </c>
      <c r="AC23" s="42">
        <v>1</v>
      </c>
      <c r="AD23" s="41">
        <v>1</v>
      </c>
    </row>
    <row r="24" spans="1:30" ht="15.75" thickBot="1" x14ac:dyDescent="0.3">
      <c r="A24" s="69" t="s">
        <v>59</v>
      </c>
      <c r="D24" s="34">
        <v>1</v>
      </c>
      <c r="E24" s="33"/>
      <c r="F24" s="32"/>
      <c r="G24" s="32"/>
      <c r="H24" s="31"/>
      <c r="I24" s="33"/>
      <c r="J24" s="32"/>
      <c r="K24" s="32"/>
      <c r="L24" s="31"/>
      <c r="M24" s="33"/>
      <c r="N24" s="32"/>
      <c r="O24" s="32"/>
      <c r="P24" s="31">
        <v>199</v>
      </c>
      <c r="V24" s="65">
        <v>1</v>
      </c>
      <c r="W24" s="64">
        <v>31</v>
      </c>
      <c r="Z24" s="42">
        <v>0.75</v>
      </c>
      <c r="AA24" s="41">
        <v>1</v>
      </c>
      <c r="AC24" s="40">
        <v>1</v>
      </c>
      <c r="AD24" s="39">
        <v>200</v>
      </c>
    </row>
    <row r="25" spans="1:30" x14ac:dyDescent="0.25">
      <c r="A25" t="s">
        <v>37</v>
      </c>
      <c r="B25">
        <v>0.55000000000000004</v>
      </c>
      <c r="D25" s="30">
        <v>2</v>
      </c>
      <c r="E25" s="29"/>
      <c r="F25" s="28"/>
      <c r="G25" s="28">
        <v>32</v>
      </c>
      <c r="H25" s="27"/>
      <c r="I25" s="29"/>
      <c r="J25" s="28"/>
      <c r="K25" s="28"/>
      <c r="L25" s="27"/>
      <c r="M25" s="29"/>
      <c r="N25" s="28"/>
      <c r="O25" s="28"/>
      <c r="P25" s="27"/>
      <c r="V25" s="65">
        <v>1</v>
      </c>
      <c r="W25" s="64">
        <v>99</v>
      </c>
      <c r="Z25" s="42">
        <v>0.75</v>
      </c>
      <c r="AA25" s="41">
        <v>80</v>
      </c>
    </row>
    <row r="26" spans="1:30" ht="16.5" thickBot="1" x14ac:dyDescent="0.3">
      <c r="A26" t="s">
        <v>35</v>
      </c>
      <c r="B26">
        <v>0.65</v>
      </c>
      <c r="D26" s="30">
        <v>3</v>
      </c>
      <c r="E26" s="29"/>
      <c r="F26" s="28"/>
      <c r="G26" s="28"/>
      <c r="H26" s="27"/>
      <c r="I26" s="29"/>
      <c r="J26" s="28"/>
      <c r="K26" s="28"/>
      <c r="L26" s="27"/>
      <c r="M26" s="29"/>
      <c r="N26" s="28"/>
      <c r="O26" s="28"/>
      <c r="P26" s="27"/>
      <c r="V26" s="65">
        <v>0</v>
      </c>
      <c r="W26" s="64">
        <v>100</v>
      </c>
      <c r="Z26" s="42">
        <v>0</v>
      </c>
      <c r="AA26" s="41">
        <v>200</v>
      </c>
      <c r="AC26" s="62" t="s">
        <v>58</v>
      </c>
    </row>
    <row r="27" spans="1:30" x14ac:dyDescent="0.25">
      <c r="A27" t="s">
        <v>33</v>
      </c>
      <c r="B27">
        <v>0.8</v>
      </c>
      <c r="D27" s="30">
        <v>4</v>
      </c>
      <c r="E27" s="29">
        <v>106</v>
      </c>
      <c r="F27" s="28"/>
      <c r="G27" s="28"/>
      <c r="H27" s="27"/>
      <c r="I27" s="29"/>
      <c r="J27" s="28"/>
      <c r="K27" s="28"/>
      <c r="L27" s="27"/>
      <c r="M27" s="29"/>
      <c r="N27" s="28"/>
      <c r="O27" s="28">
        <v>119</v>
      </c>
      <c r="P27" s="27"/>
      <c r="V27" s="65">
        <v>0</v>
      </c>
      <c r="W27" s="64">
        <v>132</v>
      </c>
      <c r="Z27" s="42">
        <v>0.75</v>
      </c>
      <c r="AA27" s="41">
        <v>320</v>
      </c>
      <c r="AC27" s="44" t="s">
        <v>57</v>
      </c>
      <c r="AD27" s="43" t="s">
        <v>56</v>
      </c>
    </row>
    <row r="28" spans="1:30" ht="15.75" thickBot="1" x14ac:dyDescent="0.3">
      <c r="D28" s="26">
        <v>5</v>
      </c>
      <c r="E28" s="25"/>
      <c r="F28" s="24"/>
      <c r="G28" s="24"/>
      <c r="H28" s="23"/>
      <c r="I28" s="25"/>
      <c r="J28" s="24"/>
      <c r="K28" s="24"/>
      <c r="L28" s="23"/>
      <c r="M28" s="25"/>
      <c r="N28" s="24"/>
      <c r="O28" s="24"/>
      <c r="P28" s="23"/>
      <c r="V28" s="65">
        <v>1</v>
      </c>
      <c r="W28" s="64">
        <v>133</v>
      </c>
      <c r="Z28" s="40">
        <v>0.75</v>
      </c>
      <c r="AA28" s="39">
        <v>400</v>
      </c>
      <c r="AC28" s="71">
        <v>50</v>
      </c>
      <c r="AD28" s="70">
        <v>1</v>
      </c>
    </row>
    <row r="29" spans="1:30" ht="15.75" thickBot="1" x14ac:dyDescent="0.3">
      <c r="A29" s="69" t="s">
        <v>55</v>
      </c>
      <c r="D29" s="34">
        <v>6</v>
      </c>
      <c r="E29" s="33"/>
      <c r="F29" s="32"/>
      <c r="G29" s="32"/>
      <c r="H29" s="31"/>
      <c r="I29" s="33"/>
      <c r="J29" s="32"/>
      <c r="K29" s="32"/>
      <c r="L29" s="31"/>
      <c r="M29" s="33"/>
      <c r="N29" s="32"/>
      <c r="O29" s="32"/>
      <c r="P29" s="31"/>
      <c r="V29" s="65">
        <v>1</v>
      </c>
      <c r="W29" s="64">
        <v>200</v>
      </c>
      <c r="AC29" s="68">
        <v>50</v>
      </c>
      <c r="AD29" s="67">
        <v>400</v>
      </c>
    </row>
    <row r="30" spans="1:30" x14ac:dyDescent="0.25">
      <c r="A30" t="s">
        <v>37</v>
      </c>
      <c r="B30">
        <v>0.75</v>
      </c>
      <c r="D30" s="30">
        <v>7</v>
      </c>
      <c r="E30" s="29"/>
      <c r="F30" s="28">
        <v>51</v>
      </c>
      <c r="G30" s="28"/>
      <c r="H30" s="27"/>
      <c r="I30" s="29"/>
      <c r="J30" s="28"/>
      <c r="K30" s="28"/>
      <c r="L30" s="27"/>
      <c r="M30" s="29"/>
      <c r="N30" s="28"/>
      <c r="O30" s="28"/>
      <c r="P30" s="27"/>
      <c r="V30" s="65"/>
      <c r="W30" s="64"/>
      <c r="Z30" s="44" t="s">
        <v>35</v>
      </c>
      <c r="AA30" s="43" t="s">
        <v>34</v>
      </c>
    </row>
    <row r="31" spans="1:30" x14ac:dyDescent="0.25">
      <c r="A31" t="s">
        <v>35</v>
      </c>
      <c r="B31">
        <v>1.5</v>
      </c>
      <c r="D31" s="30">
        <v>8</v>
      </c>
      <c r="E31" s="29"/>
      <c r="F31" s="28"/>
      <c r="G31" s="28"/>
      <c r="H31" s="27"/>
      <c r="I31" s="29"/>
      <c r="J31" s="28"/>
      <c r="K31" s="28"/>
      <c r="L31" s="27"/>
      <c r="M31" s="29"/>
      <c r="N31" s="28"/>
      <c r="O31" s="28"/>
      <c r="P31" s="27"/>
      <c r="V31" s="65"/>
      <c r="W31" s="64"/>
      <c r="Z31" s="42">
        <v>1.5</v>
      </c>
      <c r="AA31" s="41">
        <v>1</v>
      </c>
    </row>
    <row r="32" spans="1:30" x14ac:dyDescent="0.25">
      <c r="A32" t="s">
        <v>33</v>
      </c>
      <c r="B32">
        <v>2.25</v>
      </c>
      <c r="D32" s="30">
        <v>9</v>
      </c>
      <c r="E32" s="29"/>
      <c r="F32" s="28"/>
      <c r="G32" s="28"/>
      <c r="H32" s="27"/>
      <c r="I32" s="29"/>
      <c r="J32" s="28"/>
      <c r="K32" s="28"/>
      <c r="L32" s="27"/>
      <c r="M32" s="29"/>
      <c r="N32" s="28"/>
      <c r="O32" s="28"/>
      <c r="P32" s="27"/>
      <c r="V32" s="65"/>
      <c r="W32" s="64"/>
      <c r="Z32" s="42">
        <v>1.5</v>
      </c>
      <c r="AA32" s="41">
        <v>80</v>
      </c>
    </row>
    <row r="33" spans="4:27" ht="15.75" thickBot="1" x14ac:dyDescent="0.3">
      <c r="D33" s="26">
        <v>10</v>
      </c>
      <c r="E33" s="25"/>
      <c r="F33" s="24"/>
      <c r="G33" s="24"/>
      <c r="H33" s="23"/>
      <c r="I33" s="25"/>
      <c r="J33" s="24"/>
      <c r="K33" s="24"/>
      <c r="L33" s="23"/>
      <c r="M33" s="25"/>
      <c r="N33" s="24"/>
      <c r="O33" s="24"/>
      <c r="P33" s="23"/>
      <c r="V33" s="65"/>
      <c r="W33" s="64"/>
      <c r="Z33" s="42">
        <v>0</v>
      </c>
      <c r="AA33" s="41">
        <v>200</v>
      </c>
    </row>
    <row r="34" spans="4:27" x14ac:dyDescent="0.25">
      <c r="D34" s="34">
        <v>11</v>
      </c>
      <c r="E34" s="33"/>
      <c r="F34" s="32">
        <v>199</v>
      </c>
      <c r="G34" s="32"/>
      <c r="H34" s="31"/>
      <c r="I34" s="33"/>
      <c r="J34" s="32"/>
      <c r="K34" s="32"/>
      <c r="L34" s="31">
        <v>199</v>
      </c>
      <c r="M34" s="33"/>
      <c r="N34" s="32"/>
      <c r="O34" s="32"/>
      <c r="P34" s="31"/>
      <c r="V34" s="8" t="s">
        <v>51</v>
      </c>
      <c r="W34" s="6"/>
      <c r="Z34" s="42">
        <v>1.5</v>
      </c>
      <c r="AA34" s="41">
        <v>320</v>
      </c>
    </row>
    <row r="35" spans="4:27" ht="15.75" thickBot="1" x14ac:dyDescent="0.3">
      <c r="D35" s="30">
        <v>12</v>
      </c>
      <c r="E35" s="29"/>
      <c r="F35" s="28"/>
      <c r="G35" s="28"/>
      <c r="H35" s="27"/>
      <c r="I35" s="29"/>
      <c r="J35" s="28"/>
      <c r="K35" s="28"/>
      <c r="L35" s="27"/>
      <c r="M35" s="29"/>
      <c r="N35" s="28"/>
      <c r="O35" s="28"/>
      <c r="P35" s="27"/>
      <c r="V35" s="59" t="s">
        <v>41</v>
      </c>
      <c r="W35" s="58" t="s">
        <v>40</v>
      </c>
      <c r="Z35" s="40">
        <v>1.5</v>
      </c>
      <c r="AA35" s="39">
        <v>400</v>
      </c>
    </row>
    <row r="36" spans="4:27" ht="15.75" thickBot="1" x14ac:dyDescent="0.3">
      <c r="D36" s="30">
        <v>13</v>
      </c>
      <c r="E36" s="29"/>
      <c r="F36" s="28"/>
      <c r="G36" s="28"/>
      <c r="H36" s="27"/>
      <c r="I36" s="29"/>
      <c r="J36" s="28"/>
      <c r="K36" s="28">
        <v>83</v>
      </c>
      <c r="L36" s="27"/>
      <c r="M36" s="29"/>
      <c r="N36" s="28"/>
      <c r="O36" s="28"/>
      <c r="P36" s="27"/>
      <c r="V36" s="42">
        <v>1</v>
      </c>
      <c r="W36" s="41">
        <v>1</v>
      </c>
    </row>
    <row r="37" spans="4:27" x14ac:dyDescent="0.25">
      <c r="D37" s="30">
        <v>14</v>
      </c>
      <c r="E37" s="29"/>
      <c r="F37" s="28"/>
      <c r="G37" s="28"/>
      <c r="H37" s="27"/>
      <c r="I37" s="29"/>
      <c r="J37" s="28"/>
      <c r="K37" s="28"/>
      <c r="L37" s="27"/>
      <c r="M37" s="29"/>
      <c r="N37" s="28"/>
      <c r="O37" s="28"/>
      <c r="P37" s="27"/>
      <c r="V37" s="42">
        <v>0</v>
      </c>
      <c r="W37" s="41">
        <v>32</v>
      </c>
      <c r="Z37" s="44" t="s">
        <v>33</v>
      </c>
      <c r="AA37" s="43" t="s">
        <v>34</v>
      </c>
    </row>
    <row r="38" spans="4:27" ht="15.75" thickBot="1" x14ac:dyDescent="0.3">
      <c r="D38" s="26">
        <v>15</v>
      </c>
      <c r="E38" s="25"/>
      <c r="F38" s="24"/>
      <c r="G38" s="24"/>
      <c r="H38" s="23"/>
      <c r="I38" s="25"/>
      <c r="J38" s="24"/>
      <c r="K38" s="24"/>
      <c r="L38" s="23"/>
      <c r="M38" s="25"/>
      <c r="N38" s="24"/>
      <c r="O38" s="24"/>
      <c r="P38" s="23"/>
      <c r="V38" s="42">
        <v>1</v>
      </c>
      <c r="W38" s="41">
        <v>64</v>
      </c>
      <c r="Z38" s="42">
        <v>2.25</v>
      </c>
      <c r="AA38" s="41">
        <v>1</v>
      </c>
    </row>
    <row r="39" spans="4:27" ht="15.75" thickBot="1" x14ac:dyDescent="0.3">
      <c r="D39" s="151" t="s">
        <v>46</v>
      </c>
      <c r="E39" s="152"/>
      <c r="F39" s="152"/>
      <c r="G39" s="152"/>
      <c r="H39" s="152"/>
      <c r="V39" s="42">
        <v>0</v>
      </c>
      <c r="W39" s="41">
        <v>100</v>
      </c>
      <c r="Z39" s="42">
        <v>2.25</v>
      </c>
      <c r="AA39" s="41">
        <v>80</v>
      </c>
    </row>
    <row r="40" spans="4:27" ht="15.75" thickBot="1" x14ac:dyDescent="0.3">
      <c r="D40" s="38"/>
      <c r="E40" s="37" t="s">
        <v>30</v>
      </c>
      <c r="F40" s="36" t="s">
        <v>29</v>
      </c>
      <c r="G40" s="36" t="s">
        <v>28</v>
      </c>
      <c r="H40" s="35" t="s">
        <v>27</v>
      </c>
      <c r="I40" s="37" t="s">
        <v>26</v>
      </c>
      <c r="J40" s="36" t="s">
        <v>25</v>
      </c>
      <c r="K40" s="36" t="s">
        <v>24</v>
      </c>
      <c r="L40" s="35" t="s">
        <v>23</v>
      </c>
      <c r="M40" s="37" t="s">
        <v>22</v>
      </c>
      <c r="N40" s="36" t="s">
        <v>21</v>
      </c>
      <c r="O40" s="36" t="s">
        <v>20</v>
      </c>
      <c r="P40" s="35" t="s">
        <v>19</v>
      </c>
      <c r="V40" s="42">
        <v>1</v>
      </c>
      <c r="W40" s="41">
        <v>136</v>
      </c>
      <c r="Z40" s="42">
        <v>0</v>
      </c>
      <c r="AA40" s="41">
        <v>200</v>
      </c>
    </row>
    <row r="41" spans="4:27" x14ac:dyDescent="0.25">
      <c r="D41" s="34">
        <v>1</v>
      </c>
      <c r="E41" s="33"/>
      <c r="F41" s="32"/>
      <c r="G41" s="32"/>
      <c r="H41" s="31"/>
      <c r="I41" s="33"/>
      <c r="J41" s="32"/>
      <c r="K41" s="32"/>
      <c r="L41" s="31"/>
      <c r="M41" s="33"/>
      <c r="N41" s="32"/>
      <c r="O41" s="32"/>
      <c r="P41" s="31">
        <v>9</v>
      </c>
      <c r="V41" s="42">
        <v>0</v>
      </c>
      <c r="W41" s="41">
        <v>168</v>
      </c>
      <c r="Z41" s="42">
        <v>2.25</v>
      </c>
      <c r="AA41" s="41">
        <v>320</v>
      </c>
    </row>
    <row r="42" spans="4:27" ht="15.75" thickBot="1" x14ac:dyDescent="0.3">
      <c r="D42" s="30">
        <v>2</v>
      </c>
      <c r="E42" s="29"/>
      <c r="F42" s="28"/>
      <c r="G42" s="28">
        <v>2</v>
      </c>
      <c r="H42" s="27"/>
      <c r="I42" s="29"/>
      <c r="J42" s="28"/>
      <c r="K42" s="28"/>
      <c r="L42" s="27"/>
      <c r="M42" s="29"/>
      <c r="N42" s="28"/>
      <c r="O42" s="28"/>
      <c r="P42" s="27"/>
      <c r="V42" s="42">
        <v>1</v>
      </c>
      <c r="W42" s="41">
        <v>200</v>
      </c>
      <c r="Z42" s="40">
        <v>2.25</v>
      </c>
      <c r="AA42" s="39">
        <v>400</v>
      </c>
    </row>
    <row r="43" spans="4:27" x14ac:dyDescent="0.25">
      <c r="D43" s="30">
        <v>3</v>
      </c>
      <c r="E43" s="29"/>
      <c r="F43" s="28"/>
      <c r="G43" s="28"/>
      <c r="H43" s="27"/>
      <c r="I43" s="29"/>
      <c r="J43" s="28"/>
      <c r="K43" s="28"/>
      <c r="L43" s="27"/>
      <c r="M43" s="29"/>
      <c r="N43" s="28"/>
      <c r="O43" s="28"/>
      <c r="P43" s="27"/>
      <c r="V43" s="8" t="s">
        <v>42</v>
      </c>
      <c r="W43" s="6"/>
    </row>
    <row r="44" spans="4:27" x14ac:dyDescent="0.25">
      <c r="D44" s="30">
        <v>4</v>
      </c>
      <c r="E44" s="29">
        <v>0</v>
      </c>
      <c r="F44" s="28"/>
      <c r="G44" s="28"/>
      <c r="H44" s="27"/>
      <c r="I44" s="29"/>
      <c r="J44" s="28"/>
      <c r="K44" s="28"/>
      <c r="L44" s="27"/>
      <c r="M44" s="29"/>
      <c r="N44" s="28"/>
      <c r="O44" s="28">
        <v>11</v>
      </c>
      <c r="P44" s="27"/>
      <c r="V44" s="59" t="s">
        <v>41</v>
      </c>
      <c r="W44" s="58" t="s">
        <v>40</v>
      </c>
      <c r="Z44" s="153"/>
      <c r="AA44" s="153"/>
    </row>
    <row r="45" spans="4:27" ht="15.75" thickBot="1" x14ac:dyDescent="0.3">
      <c r="D45" s="26">
        <v>5</v>
      </c>
      <c r="E45" s="25"/>
      <c r="F45" s="24"/>
      <c r="G45" s="24"/>
      <c r="H45" s="23"/>
      <c r="I45" s="25"/>
      <c r="J45" s="24"/>
      <c r="K45" s="24"/>
      <c r="L45" s="23"/>
      <c r="M45" s="25"/>
      <c r="N45" s="24"/>
      <c r="O45" s="24"/>
      <c r="P45" s="23"/>
      <c r="V45" s="42">
        <v>0</v>
      </c>
      <c r="W45" s="41">
        <v>1</v>
      </c>
    </row>
    <row r="46" spans="4:27" x14ac:dyDescent="0.25">
      <c r="D46" s="34">
        <v>6</v>
      </c>
      <c r="E46" s="33"/>
      <c r="F46" s="32"/>
      <c r="G46" s="32"/>
      <c r="H46" s="31"/>
      <c r="I46" s="33"/>
      <c r="J46" s="32"/>
      <c r="K46" s="32"/>
      <c r="L46" s="31"/>
      <c r="M46" s="33"/>
      <c r="N46" s="32"/>
      <c r="O46" s="32"/>
      <c r="P46" s="31"/>
      <c r="V46" s="42">
        <v>1</v>
      </c>
      <c r="W46" s="41">
        <v>32</v>
      </c>
    </row>
    <row r="47" spans="4:27" x14ac:dyDescent="0.25">
      <c r="D47" s="30">
        <v>7</v>
      </c>
      <c r="E47" s="29"/>
      <c r="F47" s="28">
        <v>4</v>
      </c>
      <c r="G47" s="28"/>
      <c r="H47" s="27"/>
      <c r="I47" s="29"/>
      <c r="J47" s="28"/>
      <c r="K47" s="28"/>
      <c r="L47" s="27"/>
      <c r="M47" s="29"/>
      <c r="N47" s="28"/>
      <c r="O47" s="28"/>
      <c r="P47" s="27"/>
      <c r="V47" s="42">
        <v>0</v>
      </c>
      <c r="W47" s="41">
        <v>64</v>
      </c>
    </row>
    <row r="48" spans="4:27" x14ac:dyDescent="0.25">
      <c r="D48" s="30">
        <v>8</v>
      </c>
      <c r="E48" s="29"/>
      <c r="F48" s="28"/>
      <c r="G48" s="28"/>
      <c r="H48" s="27"/>
      <c r="I48" s="29"/>
      <c r="J48" s="28"/>
      <c r="K48" s="28"/>
      <c r="L48" s="27"/>
      <c r="M48" s="29"/>
      <c r="N48" s="28"/>
      <c r="O48" s="28"/>
      <c r="P48" s="27"/>
      <c r="V48" s="42">
        <v>1</v>
      </c>
      <c r="W48" s="41">
        <v>100</v>
      </c>
    </row>
    <row r="49" spans="4:23" x14ac:dyDescent="0.25">
      <c r="D49" s="30">
        <v>9</v>
      </c>
      <c r="E49" s="29"/>
      <c r="F49" s="28"/>
      <c r="G49" s="28"/>
      <c r="H49" s="27"/>
      <c r="I49" s="29"/>
      <c r="J49" s="28"/>
      <c r="K49" s="28"/>
      <c r="L49" s="27"/>
      <c r="M49" s="29"/>
      <c r="N49" s="28"/>
      <c r="O49" s="28"/>
      <c r="P49" s="27"/>
      <c r="V49" s="42">
        <v>0</v>
      </c>
      <c r="W49" s="41">
        <v>136</v>
      </c>
    </row>
    <row r="50" spans="4:23" ht="15.75" thickBot="1" x14ac:dyDescent="0.3">
      <c r="D50" s="26">
        <v>10</v>
      </c>
      <c r="E50" s="25"/>
      <c r="F50" s="24"/>
      <c r="G50" s="24"/>
      <c r="H50" s="23"/>
      <c r="I50" s="25"/>
      <c r="J50" s="24"/>
      <c r="K50" s="24"/>
      <c r="L50" s="23"/>
      <c r="M50" s="25"/>
      <c r="N50" s="24"/>
      <c r="O50" s="24"/>
      <c r="P50" s="23"/>
      <c r="V50" s="42">
        <v>1</v>
      </c>
      <c r="W50" s="41">
        <v>168</v>
      </c>
    </row>
    <row r="51" spans="4:23" ht="15.75" thickBot="1" x14ac:dyDescent="0.3">
      <c r="D51" s="34">
        <v>11</v>
      </c>
      <c r="E51" s="33"/>
      <c r="F51" s="32">
        <v>22</v>
      </c>
      <c r="G51" s="32"/>
      <c r="H51" s="31"/>
      <c r="I51" s="33"/>
      <c r="J51" s="32"/>
      <c r="K51" s="32"/>
      <c r="L51" s="31">
        <v>7</v>
      </c>
      <c r="M51" s="33"/>
      <c r="N51" s="32"/>
      <c r="O51" s="32"/>
      <c r="P51" s="31"/>
      <c r="V51" s="40">
        <v>0</v>
      </c>
      <c r="W51" s="39">
        <v>200</v>
      </c>
    </row>
    <row r="52" spans="4:23" ht="15.75" thickBot="1" x14ac:dyDescent="0.3">
      <c r="D52" s="30">
        <v>12</v>
      </c>
      <c r="E52" s="29"/>
      <c r="F52" s="28"/>
      <c r="G52" s="28"/>
      <c r="H52" s="27"/>
      <c r="I52" s="29"/>
      <c r="J52" s="28"/>
      <c r="K52" s="28"/>
      <c r="L52" s="27"/>
      <c r="M52" s="29"/>
      <c r="N52" s="28"/>
      <c r="O52" s="28"/>
      <c r="P52" s="27"/>
      <c r="V52" t="s">
        <v>38</v>
      </c>
    </row>
    <row r="53" spans="4:23" x14ac:dyDescent="0.25">
      <c r="D53" s="30">
        <v>13</v>
      </c>
      <c r="E53" s="29"/>
      <c r="F53" s="28"/>
      <c r="G53" s="28"/>
      <c r="H53" s="27"/>
      <c r="I53" s="29"/>
      <c r="J53" s="28"/>
      <c r="K53" s="28">
        <v>13</v>
      </c>
      <c r="L53" s="27"/>
      <c r="M53" s="29"/>
      <c r="N53" s="28"/>
      <c r="O53" s="28"/>
      <c r="P53" s="27"/>
      <c r="V53" s="44" t="s">
        <v>37</v>
      </c>
      <c r="W53" s="43" t="s">
        <v>32</v>
      </c>
    </row>
    <row r="54" spans="4:23" x14ac:dyDescent="0.25">
      <c r="D54" s="30">
        <v>14</v>
      </c>
      <c r="E54" s="29"/>
      <c r="F54" s="28"/>
      <c r="G54" s="28"/>
      <c r="H54" s="27"/>
      <c r="I54" s="29"/>
      <c r="J54" s="28"/>
      <c r="K54" s="28"/>
      <c r="L54" s="27"/>
      <c r="M54" s="29"/>
      <c r="N54" s="28"/>
      <c r="O54" s="28"/>
      <c r="P54" s="27"/>
      <c r="V54" s="42">
        <v>0.55000000000000004</v>
      </c>
      <c r="W54" s="41">
        <v>1</v>
      </c>
    </row>
    <row r="55" spans="4:23" ht="15.75" thickBot="1" x14ac:dyDescent="0.3">
      <c r="D55" s="26">
        <v>15</v>
      </c>
      <c r="E55" s="25"/>
      <c r="F55" s="24"/>
      <c r="G55" s="24"/>
      <c r="H55" s="23"/>
      <c r="I55" s="25"/>
      <c r="J55" s="24"/>
      <c r="K55" s="24"/>
      <c r="L55" s="23"/>
      <c r="M55" s="25"/>
      <c r="N55" s="24"/>
      <c r="O55" s="24"/>
      <c r="P55" s="23"/>
      <c r="V55" s="40">
        <v>0.55000000000000004</v>
      </c>
      <c r="W55" s="39">
        <v>400</v>
      </c>
    </row>
    <row r="56" spans="4:23" ht="15.75" thickBot="1" x14ac:dyDescent="0.3">
      <c r="D56" s="151" t="s">
        <v>36</v>
      </c>
      <c r="E56" s="152"/>
      <c r="F56" s="152"/>
      <c r="G56" s="152"/>
      <c r="H56" s="152"/>
    </row>
    <row r="57" spans="4:23" ht="15.75" thickBot="1" x14ac:dyDescent="0.3">
      <c r="D57" s="38"/>
      <c r="E57" s="37" t="s">
        <v>30</v>
      </c>
      <c r="F57" s="36" t="s">
        <v>29</v>
      </c>
      <c r="G57" s="36" t="s">
        <v>28</v>
      </c>
      <c r="H57" s="35" t="s">
        <v>27</v>
      </c>
      <c r="I57" s="37" t="s">
        <v>26</v>
      </c>
      <c r="J57" s="36" t="s">
        <v>25</v>
      </c>
      <c r="K57" s="36" t="s">
        <v>24</v>
      </c>
      <c r="L57" s="35" t="s">
        <v>23</v>
      </c>
      <c r="M57" s="37" t="s">
        <v>22</v>
      </c>
      <c r="N57" s="36" t="s">
        <v>21</v>
      </c>
      <c r="O57" s="36" t="s">
        <v>20</v>
      </c>
      <c r="P57" s="35" t="s">
        <v>19</v>
      </c>
      <c r="V57" s="44" t="s">
        <v>35</v>
      </c>
      <c r="W57" s="43" t="s">
        <v>32</v>
      </c>
    </row>
    <row r="58" spans="4:23" x14ac:dyDescent="0.25">
      <c r="D58" s="34">
        <v>1</v>
      </c>
      <c r="E58" s="33"/>
      <c r="F58" s="32"/>
      <c r="G58" s="32"/>
      <c r="H58" s="31"/>
      <c r="I58" s="33"/>
      <c r="J58" s="32"/>
      <c r="K58" s="32"/>
      <c r="L58" s="31"/>
      <c r="M58" s="33"/>
      <c r="N58" s="32"/>
      <c r="O58" s="32"/>
      <c r="P58" s="31">
        <v>164</v>
      </c>
      <c r="V58" s="42">
        <v>0.65</v>
      </c>
      <c r="W58" s="41">
        <v>1</v>
      </c>
    </row>
    <row r="59" spans="4:23" ht="15.75" thickBot="1" x14ac:dyDescent="0.3">
      <c r="D59" s="30">
        <v>2</v>
      </c>
      <c r="E59" s="29"/>
      <c r="F59" s="28"/>
      <c r="G59" s="28">
        <v>10</v>
      </c>
      <c r="H59" s="27"/>
      <c r="I59" s="29"/>
      <c r="J59" s="28"/>
      <c r="K59" s="28"/>
      <c r="L59" s="27"/>
      <c r="M59" s="29"/>
      <c r="N59" s="28"/>
      <c r="O59" s="28"/>
      <c r="P59" s="27"/>
      <c r="V59" s="40">
        <v>0.65</v>
      </c>
      <c r="W59" s="39">
        <v>400</v>
      </c>
    </row>
    <row r="60" spans="4:23" ht="15.75" thickBot="1" x14ac:dyDescent="0.3">
      <c r="D60" s="30">
        <v>3</v>
      </c>
      <c r="E60" s="29"/>
      <c r="F60" s="28"/>
      <c r="G60" s="28"/>
      <c r="H60" s="27"/>
      <c r="I60" s="29"/>
      <c r="J60" s="28"/>
      <c r="K60" s="28"/>
      <c r="L60" s="27"/>
      <c r="M60" s="29"/>
      <c r="N60" s="28"/>
      <c r="O60" s="28"/>
      <c r="P60" s="27"/>
    </row>
    <row r="61" spans="4:23" x14ac:dyDescent="0.25">
      <c r="D61" s="30">
        <v>4</v>
      </c>
      <c r="E61" s="29">
        <v>56</v>
      </c>
      <c r="F61" s="28"/>
      <c r="G61" s="28"/>
      <c r="H61" s="27"/>
      <c r="I61" s="29"/>
      <c r="J61" s="28"/>
      <c r="K61" s="28"/>
      <c r="L61" s="27"/>
      <c r="M61" s="29"/>
      <c r="N61" s="28"/>
      <c r="O61" s="28">
        <v>53</v>
      </c>
      <c r="P61" s="27"/>
      <c r="V61" s="44" t="s">
        <v>33</v>
      </c>
      <c r="W61" s="43" t="s">
        <v>32</v>
      </c>
    </row>
    <row r="62" spans="4:23" ht="15.75" thickBot="1" x14ac:dyDescent="0.3">
      <c r="D62" s="26">
        <v>5</v>
      </c>
      <c r="E62" s="25"/>
      <c r="F62" s="24"/>
      <c r="G62" s="24"/>
      <c r="H62" s="23"/>
      <c r="I62" s="25"/>
      <c r="J62" s="24"/>
      <c r="K62" s="24"/>
      <c r="L62" s="23"/>
      <c r="M62" s="25"/>
      <c r="N62" s="24"/>
      <c r="O62" s="24"/>
      <c r="P62" s="23"/>
      <c r="V62" s="42">
        <v>0.8</v>
      </c>
      <c r="W62" s="41">
        <v>1</v>
      </c>
    </row>
    <row r="63" spans="4:23" ht="15.75" thickBot="1" x14ac:dyDescent="0.3">
      <c r="D63" s="34">
        <v>6</v>
      </c>
      <c r="E63" s="33"/>
      <c r="F63" s="32"/>
      <c r="G63" s="32"/>
      <c r="H63" s="31"/>
      <c r="I63" s="33"/>
      <c r="J63" s="32"/>
      <c r="K63" s="32"/>
      <c r="L63" s="31"/>
      <c r="M63" s="33"/>
      <c r="N63" s="32"/>
      <c r="O63" s="32"/>
      <c r="P63" s="31"/>
      <c r="V63" s="40">
        <v>0.8</v>
      </c>
      <c r="W63" s="39">
        <v>400</v>
      </c>
    </row>
    <row r="64" spans="4:23" x14ac:dyDescent="0.25">
      <c r="D64" s="30">
        <v>7</v>
      </c>
      <c r="E64" s="29"/>
      <c r="F64" s="28">
        <v>14</v>
      </c>
      <c r="G64" s="28"/>
      <c r="H64" s="27"/>
      <c r="I64" s="29"/>
      <c r="J64" s="28"/>
      <c r="K64" s="28"/>
      <c r="L64" s="27"/>
      <c r="M64" s="29"/>
      <c r="N64" s="28"/>
      <c r="O64" s="28"/>
      <c r="P64" s="27"/>
    </row>
    <row r="65" spans="4:16" x14ac:dyDescent="0.25">
      <c r="D65" s="30">
        <v>8</v>
      </c>
      <c r="E65" s="29"/>
      <c r="F65" s="28"/>
      <c r="G65" s="28"/>
      <c r="H65" s="27"/>
      <c r="I65" s="29"/>
      <c r="J65" s="28"/>
      <c r="K65" s="28"/>
      <c r="L65" s="27"/>
      <c r="M65" s="29"/>
      <c r="N65" s="28"/>
      <c r="O65" s="28"/>
      <c r="P65" s="27"/>
    </row>
    <row r="66" spans="4:16" x14ac:dyDescent="0.25">
      <c r="D66" s="30">
        <v>9</v>
      </c>
      <c r="E66" s="29"/>
      <c r="F66" s="28"/>
      <c r="G66" s="28"/>
      <c r="H66" s="27"/>
      <c r="I66" s="29"/>
      <c r="J66" s="28"/>
      <c r="K66" s="28"/>
      <c r="L66" s="27"/>
      <c r="M66" s="29"/>
      <c r="N66" s="28"/>
      <c r="O66" s="28"/>
      <c r="P66" s="27"/>
    </row>
    <row r="67" spans="4:16" ht="15.75" thickBot="1" x14ac:dyDescent="0.3">
      <c r="D67" s="26">
        <v>10</v>
      </c>
      <c r="E67" s="25"/>
      <c r="F67" s="24"/>
      <c r="G67" s="24"/>
      <c r="H67" s="23"/>
      <c r="I67" s="25"/>
      <c r="J67" s="24"/>
      <c r="K67" s="24"/>
      <c r="L67" s="23"/>
      <c r="M67" s="25"/>
      <c r="N67" s="24"/>
      <c r="O67" s="24"/>
      <c r="P67" s="23"/>
    </row>
    <row r="68" spans="4:16" x14ac:dyDescent="0.25">
      <c r="D68" s="34">
        <v>11</v>
      </c>
      <c r="E68" s="33"/>
      <c r="F68" s="32">
        <v>76</v>
      </c>
      <c r="G68" s="32"/>
      <c r="H68" s="31"/>
      <c r="I68" s="33"/>
      <c r="J68" s="32"/>
      <c r="K68" s="32"/>
      <c r="L68" s="31">
        <v>163</v>
      </c>
      <c r="M68" s="33"/>
      <c r="N68" s="32"/>
      <c r="O68" s="32"/>
      <c r="P68" s="31"/>
    </row>
    <row r="69" spans="4:16" x14ac:dyDescent="0.25">
      <c r="D69" s="30">
        <v>12</v>
      </c>
      <c r="E69" s="29"/>
      <c r="F69" s="28"/>
      <c r="G69" s="28"/>
      <c r="H69" s="27"/>
      <c r="I69" s="29"/>
      <c r="J69" s="28"/>
      <c r="K69" s="28"/>
      <c r="L69" s="27"/>
      <c r="M69" s="29"/>
      <c r="N69" s="28"/>
      <c r="O69" s="28"/>
      <c r="P69" s="27"/>
    </row>
    <row r="70" spans="4:16" x14ac:dyDescent="0.25">
      <c r="D70" s="30">
        <v>13</v>
      </c>
      <c r="E70" s="29"/>
      <c r="F70" s="28"/>
      <c r="G70" s="28"/>
      <c r="H70" s="27"/>
      <c r="I70" s="29"/>
      <c r="J70" s="28"/>
      <c r="K70" s="28">
        <v>29</v>
      </c>
      <c r="L70" s="27"/>
      <c r="M70" s="29"/>
      <c r="N70" s="28"/>
      <c r="O70" s="28"/>
      <c r="P70" s="27"/>
    </row>
    <row r="71" spans="4:16" x14ac:dyDescent="0.25">
      <c r="D71" s="30">
        <v>14</v>
      </c>
      <c r="E71" s="29"/>
      <c r="F71" s="28"/>
      <c r="G71" s="28"/>
      <c r="H71" s="27"/>
      <c r="I71" s="29"/>
      <c r="J71" s="28"/>
      <c r="K71" s="28"/>
      <c r="L71" s="27"/>
      <c r="M71" s="29"/>
      <c r="N71" s="28"/>
      <c r="O71" s="28"/>
      <c r="P71" s="27"/>
    </row>
    <row r="72" spans="4:16" ht="15.75" thickBot="1" x14ac:dyDescent="0.3">
      <c r="D72" s="26">
        <v>15</v>
      </c>
      <c r="E72" s="25"/>
      <c r="F72" s="24"/>
      <c r="G72" s="24"/>
      <c r="H72" s="23"/>
      <c r="I72" s="25"/>
      <c r="J72" s="24"/>
      <c r="K72" s="24"/>
      <c r="L72" s="23"/>
      <c r="M72" s="25"/>
      <c r="N72" s="24"/>
      <c r="O72" s="24"/>
      <c r="P72" s="23"/>
    </row>
    <row r="73" spans="4:16" ht="15.75" thickBot="1" x14ac:dyDescent="0.3">
      <c r="D73" s="151" t="s">
        <v>31</v>
      </c>
      <c r="E73" s="152"/>
      <c r="F73" s="152"/>
      <c r="G73" s="152"/>
      <c r="H73" s="152"/>
    </row>
    <row r="74" spans="4:16" ht="15.75" thickBot="1" x14ac:dyDescent="0.3">
      <c r="D74" s="38"/>
      <c r="E74" s="37" t="s">
        <v>30</v>
      </c>
      <c r="F74" s="36" t="s">
        <v>29</v>
      </c>
      <c r="G74" s="36" t="s">
        <v>28</v>
      </c>
      <c r="H74" s="35" t="s">
        <v>27</v>
      </c>
      <c r="I74" s="37" t="s">
        <v>26</v>
      </c>
      <c r="J74" s="36" t="s">
        <v>25</v>
      </c>
      <c r="K74" s="36" t="s">
        <v>24</v>
      </c>
      <c r="L74" s="35" t="s">
        <v>23</v>
      </c>
      <c r="M74" s="37" t="s">
        <v>22</v>
      </c>
      <c r="N74" s="36" t="s">
        <v>21</v>
      </c>
      <c r="O74" s="36" t="s">
        <v>20</v>
      </c>
      <c r="P74" s="35" t="s">
        <v>19</v>
      </c>
    </row>
    <row r="75" spans="4:16" x14ac:dyDescent="0.25">
      <c r="D75" s="34">
        <v>1</v>
      </c>
      <c r="E75" s="33">
        <f t="shared" ref="E75:P75" si="7">SUM(E24-E41-E58)</f>
        <v>0</v>
      </c>
      <c r="F75" s="32">
        <f t="shared" si="7"/>
        <v>0</v>
      </c>
      <c r="G75" s="32">
        <f t="shared" si="7"/>
        <v>0</v>
      </c>
      <c r="H75" s="31">
        <f t="shared" si="7"/>
        <v>0</v>
      </c>
      <c r="I75" s="33">
        <f t="shared" si="7"/>
        <v>0</v>
      </c>
      <c r="J75" s="32">
        <f t="shared" si="7"/>
        <v>0</v>
      </c>
      <c r="K75" s="32">
        <f t="shared" si="7"/>
        <v>0</v>
      </c>
      <c r="L75" s="31">
        <f t="shared" si="7"/>
        <v>0</v>
      </c>
      <c r="M75" s="33">
        <f t="shared" si="7"/>
        <v>0</v>
      </c>
      <c r="N75" s="32">
        <f t="shared" si="7"/>
        <v>0</v>
      </c>
      <c r="O75" s="32">
        <f t="shared" si="7"/>
        <v>0</v>
      </c>
      <c r="P75" s="31">
        <f t="shared" si="7"/>
        <v>26</v>
      </c>
    </row>
    <row r="76" spans="4:16" x14ac:dyDescent="0.25">
      <c r="D76" s="30">
        <v>2</v>
      </c>
      <c r="E76" s="29">
        <f t="shared" ref="E76:P76" si="8">SUM(E25-E42-E59)</f>
        <v>0</v>
      </c>
      <c r="F76" s="28">
        <f t="shared" si="8"/>
        <v>0</v>
      </c>
      <c r="G76" s="28">
        <f t="shared" si="8"/>
        <v>20</v>
      </c>
      <c r="H76" s="27">
        <f t="shared" si="8"/>
        <v>0</v>
      </c>
      <c r="I76" s="29">
        <f t="shared" si="8"/>
        <v>0</v>
      </c>
      <c r="J76" s="28">
        <f t="shared" si="8"/>
        <v>0</v>
      </c>
      <c r="K76" s="28">
        <f t="shared" si="8"/>
        <v>0</v>
      </c>
      <c r="L76" s="27">
        <f t="shared" si="8"/>
        <v>0</v>
      </c>
      <c r="M76" s="29">
        <f t="shared" si="8"/>
        <v>0</v>
      </c>
      <c r="N76" s="28">
        <f t="shared" si="8"/>
        <v>0</v>
      </c>
      <c r="O76" s="28">
        <f t="shared" si="8"/>
        <v>0</v>
      </c>
      <c r="P76" s="27">
        <f t="shared" si="8"/>
        <v>0</v>
      </c>
    </row>
    <row r="77" spans="4:16" x14ac:dyDescent="0.25">
      <c r="D77" s="30">
        <v>3</v>
      </c>
      <c r="E77" s="29">
        <f t="shared" ref="E77:P77" si="9">SUM(E26-E43-E60)</f>
        <v>0</v>
      </c>
      <c r="F77" s="28">
        <f t="shared" si="9"/>
        <v>0</v>
      </c>
      <c r="G77" s="28">
        <f t="shared" si="9"/>
        <v>0</v>
      </c>
      <c r="H77" s="27">
        <f t="shared" si="9"/>
        <v>0</v>
      </c>
      <c r="I77" s="29">
        <f t="shared" si="9"/>
        <v>0</v>
      </c>
      <c r="J77" s="28">
        <f t="shared" si="9"/>
        <v>0</v>
      </c>
      <c r="K77" s="28">
        <f t="shared" si="9"/>
        <v>0</v>
      </c>
      <c r="L77" s="27">
        <f t="shared" si="9"/>
        <v>0</v>
      </c>
      <c r="M77" s="29">
        <f t="shared" si="9"/>
        <v>0</v>
      </c>
      <c r="N77" s="28">
        <f t="shared" si="9"/>
        <v>0</v>
      </c>
      <c r="O77" s="28">
        <f t="shared" si="9"/>
        <v>0</v>
      </c>
      <c r="P77" s="27">
        <f t="shared" si="9"/>
        <v>0</v>
      </c>
    </row>
    <row r="78" spans="4:16" x14ac:dyDescent="0.25">
      <c r="D78" s="30">
        <v>4</v>
      </c>
      <c r="E78" s="29">
        <f t="shared" ref="E78:P78" si="10">SUM(E27-E44-E61)</f>
        <v>50</v>
      </c>
      <c r="F78" s="28">
        <f t="shared" si="10"/>
        <v>0</v>
      </c>
      <c r="G78" s="28">
        <f t="shared" si="10"/>
        <v>0</v>
      </c>
      <c r="H78" s="27">
        <f t="shared" si="10"/>
        <v>0</v>
      </c>
      <c r="I78" s="29">
        <f t="shared" si="10"/>
        <v>0</v>
      </c>
      <c r="J78" s="28">
        <f t="shared" si="10"/>
        <v>0</v>
      </c>
      <c r="K78" s="28">
        <f t="shared" si="10"/>
        <v>0</v>
      </c>
      <c r="L78" s="27">
        <f t="shared" si="10"/>
        <v>0</v>
      </c>
      <c r="M78" s="29">
        <f t="shared" si="10"/>
        <v>0</v>
      </c>
      <c r="N78" s="28">
        <f t="shared" si="10"/>
        <v>0</v>
      </c>
      <c r="O78" s="28">
        <f t="shared" si="10"/>
        <v>55</v>
      </c>
      <c r="P78" s="27">
        <f t="shared" si="10"/>
        <v>0</v>
      </c>
    </row>
    <row r="79" spans="4:16" ht="15.75" thickBot="1" x14ac:dyDescent="0.3">
      <c r="D79" s="26">
        <v>5</v>
      </c>
      <c r="E79" s="25">
        <f t="shared" ref="E79:P79" si="11">SUM(E28-E45-E62)</f>
        <v>0</v>
      </c>
      <c r="F79" s="24">
        <f t="shared" si="11"/>
        <v>0</v>
      </c>
      <c r="G79" s="24">
        <f t="shared" si="11"/>
        <v>0</v>
      </c>
      <c r="H79" s="23">
        <f t="shared" si="11"/>
        <v>0</v>
      </c>
      <c r="I79" s="25">
        <f t="shared" si="11"/>
        <v>0</v>
      </c>
      <c r="J79" s="24">
        <f t="shared" si="11"/>
        <v>0</v>
      </c>
      <c r="K79" s="24">
        <f t="shared" si="11"/>
        <v>0</v>
      </c>
      <c r="L79" s="23">
        <f t="shared" si="11"/>
        <v>0</v>
      </c>
      <c r="M79" s="25">
        <f t="shared" si="11"/>
        <v>0</v>
      </c>
      <c r="N79" s="24">
        <f t="shared" si="11"/>
        <v>0</v>
      </c>
      <c r="O79" s="24">
        <f t="shared" si="11"/>
        <v>0</v>
      </c>
      <c r="P79" s="23">
        <f t="shared" si="11"/>
        <v>0</v>
      </c>
    </row>
    <row r="80" spans="4:16" x14ac:dyDescent="0.25">
      <c r="D80" s="34">
        <v>6</v>
      </c>
      <c r="E80" s="33">
        <f t="shared" ref="E80:P80" si="12">SUM(E29-E46-E63)</f>
        <v>0</v>
      </c>
      <c r="F80" s="32">
        <f t="shared" si="12"/>
        <v>0</v>
      </c>
      <c r="G80" s="32">
        <f t="shared" si="12"/>
        <v>0</v>
      </c>
      <c r="H80" s="31">
        <f t="shared" si="12"/>
        <v>0</v>
      </c>
      <c r="I80" s="33">
        <f t="shared" si="12"/>
        <v>0</v>
      </c>
      <c r="J80" s="32">
        <f t="shared" si="12"/>
        <v>0</v>
      </c>
      <c r="K80" s="32">
        <f t="shared" si="12"/>
        <v>0</v>
      </c>
      <c r="L80" s="31">
        <f t="shared" si="12"/>
        <v>0</v>
      </c>
      <c r="M80" s="33">
        <f t="shared" si="12"/>
        <v>0</v>
      </c>
      <c r="N80" s="32">
        <f t="shared" si="12"/>
        <v>0</v>
      </c>
      <c r="O80" s="32">
        <f t="shared" si="12"/>
        <v>0</v>
      </c>
      <c r="P80" s="31">
        <f t="shared" si="12"/>
        <v>0</v>
      </c>
    </row>
    <row r="81" spans="4:16" x14ac:dyDescent="0.25">
      <c r="D81" s="30">
        <v>7</v>
      </c>
      <c r="E81" s="29">
        <f t="shared" ref="E81:P81" si="13">SUM(E30-E47-E64)</f>
        <v>0</v>
      </c>
      <c r="F81" s="28">
        <f t="shared" si="13"/>
        <v>33</v>
      </c>
      <c r="G81" s="28">
        <f t="shared" si="13"/>
        <v>0</v>
      </c>
      <c r="H81" s="27">
        <f t="shared" si="13"/>
        <v>0</v>
      </c>
      <c r="I81" s="29">
        <f t="shared" si="13"/>
        <v>0</v>
      </c>
      <c r="J81" s="28">
        <f t="shared" si="13"/>
        <v>0</v>
      </c>
      <c r="K81" s="28">
        <f t="shared" si="13"/>
        <v>0</v>
      </c>
      <c r="L81" s="27">
        <f t="shared" si="13"/>
        <v>0</v>
      </c>
      <c r="M81" s="29">
        <f t="shared" si="13"/>
        <v>0</v>
      </c>
      <c r="N81" s="28">
        <f t="shared" si="13"/>
        <v>0</v>
      </c>
      <c r="O81" s="28">
        <f t="shared" si="13"/>
        <v>0</v>
      </c>
      <c r="P81" s="27">
        <f t="shared" si="13"/>
        <v>0</v>
      </c>
    </row>
    <row r="82" spans="4:16" x14ac:dyDescent="0.25">
      <c r="D82" s="30">
        <v>8</v>
      </c>
      <c r="E82" s="29">
        <f t="shared" ref="E82:P82" si="14">SUM(E31-E48-E65)</f>
        <v>0</v>
      </c>
      <c r="F82" s="28">
        <f t="shared" si="14"/>
        <v>0</v>
      </c>
      <c r="G82" s="28">
        <f t="shared" si="14"/>
        <v>0</v>
      </c>
      <c r="H82" s="27">
        <f t="shared" si="14"/>
        <v>0</v>
      </c>
      <c r="I82" s="29">
        <f t="shared" si="14"/>
        <v>0</v>
      </c>
      <c r="J82" s="28">
        <f t="shared" si="14"/>
        <v>0</v>
      </c>
      <c r="K82" s="28">
        <f t="shared" si="14"/>
        <v>0</v>
      </c>
      <c r="L82" s="27">
        <f t="shared" si="14"/>
        <v>0</v>
      </c>
      <c r="M82" s="29">
        <f t="shared" si="14"/>
        <v>0</v>
      </c>
      <c r="N82" s="28">
        <f t="shared" si="14"/>
        <v>0</v>
      </c>
      <c r="O82" s="28">
        <f t="shared" si="14"/>
        <v>0</v>
      </c>
      <c r="P82" s="27">
        <f t="shared" si="14"/>
        <v>0</v>
      </c>
    </row>
    <row r="83" spans="4:16" x14ac:dyDescent="0.25">
      <c r="D83" s="30">
        <v>9</v>
      </c>
      <c r="E83" s="29">
        <f t="shared" ref="E83:P83" si="15">SUM(E32-E49-E66)</f>
        <v>0</v>
      </c>
      <c r="F83" s="28">
        <f t="shared" si="15"/>
        <v>0</v>
      </c>
      <c r="G83" s="28">
        <f t="shared" si="15"/>
        <v>0</v>
      </c>
      <c r="H83" s="27">
        <f t="shared" si="15"/>
        <v>0</v>
      </c>
      <c r="I83" s="29">
        <f t="shared" si="15"/>
        <v>0</v>
      </c>
      <c r="J83" s="28">
        <f t="shared" si="15"/>
        <v>0</v>
      </c>
      <c r="K83" s="28">
        <f t="shared" si="15"/>
        <v>0</v>
      </c>
      <c r="L83" s="27">
        <f t="shared" si="15"/>
        <v>0</v>
      </c>
      <c r="M83" s="29">
        <f t="shared" si="15"/>
        <v>0</v>
      </c>
      <c r="N83" s="28">
        <f t="shared" si="15"/>
        <v>0</v>
      </c>
      <c r="O83" s="28">
        <f t="shared" si="15"/>
        <v>0</v>
      </c>
      <c r="P83" s="27">
        <f t="shared" si="15"/>
        <v>0</v>
      </c>
    </row>
    <row r="84" spans="4:16" ht="15.75" thickBot="1" x14ac:dyDescent="0.3">
      <c r="D84" s="26">
        <v>10</v>
      </c>
      <c r="E84" s="25">
        <f t="shared" ref="E84:P84" si="16">SUM(E33-E50-E67)</f>
        <v>0</v>
      </c>
      <c r="F84" s="24">
        <f t="shared" si="16"/>
        <v>0</v>
      </c>
      <c r="G84" s="24">
        <f t="shared" si="16"/>
        <v>0</v>
      </c>
      <c r="H84" s="23">
        <f t="shared" si="16"/>
        <v>0</v>
      </c>
      <c r="I84" s="25">
        <f t="shared" si="16"/>
        <v>0</v>
      </c>
      <c r="J84" s="24">
        <f t="shared" si="16"/>
        <v>0</v>
      </c>
      <c r="K84" s="24">
        <f t="shared" si="16"/>
        <v>0</v>
      </c>
      <c r="L84" s="23">
        <f t="shared" si="16"/>
        <v>0</v>
      </c>
      <c r="M84" s="25">
        <f t="shared" si="16"/>
        <v>0</v>
      </c>
      <c r="N84" s="24">
        <f t="shared" si="16"/>
        <v>0</v>
      </c>
      <c r="O84" s="24">
        <f t="shared" si="16"/>
        <v>0</v>
      </c>
      <c r="P84" s="23">
        <f t="shared" si="16"/>
        <v>0</v>
      </c>
    </row>
    <row r="85" spans="4:16" x14ac:dyDescent="0.25">
      <c r="D85" s="34">
        <v>11</v>
      </c>
      <c r="E85" s="33">
        <f t="shared" ref="E85:P85" si="17">SUM(E34-E51-E68)</f>
        <v>0</v>
      </c>
      <c r="F85" s="32">
        <f t="shared" si="17"/>
        <v>101</v>
      </c>
      <c r="G85" s="32">
        <f t="shared" si="17"/>
        <v>0</v>
      </c>
      <c r="H85" s="31">
        <f t="shared" si="17"/>
        <v>0</v>
      </c>
      <c r="I85" s="33">
        <f t="shared" si="17"/>
        <v>0</v>
      </c>
      <c r="J85" s="32">
        <f t="shared" si="17"/>
        <v>0</v>
      </c>
      <c r="K85" s="32">
        <f t="shared" si="17"/>
        <v>0</v>
      </c>
      <c r="L85" s="31">
        <f t="shared" si="17"/>
        <v>29</v>
      </c>
      <c r="M85" s="33">
        <f t="shared" si="17"/>
        <v>0</v>
      </c>
      <c r="N85" s="32">
        <f t="shared" si="17"/>
        <v>0</v>
      </c>
      <c r="O85" s="32">
        <f t="shared" si="17"/>
        <v>0</v>
      </c>
      <c r="P85" s="31">
        <f t="shared" si="17"/>
        <v>0</v>
      </c>
    </row>
    <row r="86" spans="4:16" x14ac:dyDescent="0.25">
      <c r="D86" s="30">
        <v>12</v>
      </c>
      <c r="E86" s="29">
        <f t="shared" ref="E86:P86" si="18">SUM(E35-E52-E69)</f>
        <v>0</v>
      </c>
      <c r="F86" s="28">
        <f t="shared" si="18"/>
        <v>0</v>
      </c>
      <c r="G86" s="28">
        <f t="shared" si="18"/>
        <v>0</v>
      </c>
      <c r="H86" s="27">
        <f t="shared" si="18"/>
        <v>0</v>
      </c>
      <c r="I86" s="29">
        <f t="shared" si="18"/>
        <v>0</v>
      </c>
      <c r="J86" s="28">
        <f t="shared" si="18"/>
        <v>0</v>
      </c>
      <c r="K86" s="28">
        <f t="shared" si="18"/>
        <v>0</v>
      </c>
      <c r="L86" s="27">
        <f t="shared" si="18"/>
        <v>0</v>
      </c>
      <c r="M86" s="29">
        <f t="shared" si="18"/>
        <v>0</v>
      </c>
      <c r="N86" s="28">
        <f t="shared" si="18"/>
        <v>0</v>
      </c>
      <c r="O86" s="28">
        <f t="shared" si="18"/>
        <v>0</v>
      </c>
      <c r="P86" s="27">
        <f t="shared" si="18"/>
        <v>0</v>
      </c>
    </row>
    <row r="87" spans="4:16" x14ac:dyDescent="0.25">
      <c r="D87" s="30">
        <v>13</v>
      </c>
      <c r="E87" s="29">
        <f t="shared" ref="E87:P87" si="19">SUM(E36-E53-E70)</f>
        <v>0</v>
      </c>
      <c r="F87" s="28">
        <f t="shared" si="19"/>
        <v>0</v>
      </c>
      <c r="G87" s="28">
        <f t="shared" si="19"/>
        <v>0</v>
      </c>
      <c r="H87" s="27">
        <f t="shared" si="19"/>
        <v>0</v>
      </c>
      <c r="I87" s="29">
        <f t="shared" si="19"/>
        <v>0</v>
      </c>
      <c r="J87" s="28">
        <f t="shared" si="19"/>
        <v>0</v>
      </c>
      <c r="K87" s="28">
        <f t="shared" si="19"/>
        <v>41</v>
      </c>
      <c r="L87" s="27">
        <f t="shared" si="19"/>
        <v>0</v>
      </c>
      <c r="M87" s="29">
        <f t="shared" si="19"/>
        <v>0</v>
      </c>
      <c r="N87" s="28">
        <f t="shared" si="19"/>
        <v>0</v>
      </c>
      <c r="O87" s="28">
        <f t="shared" si="19"/>
        <v>0</v>
      </c>
      <c r="P87" s="27">
        <f t="shared" si="19"/>
        <v>0</v>
      </c>
    </row>
    <row r="88" spans="4:16" x14ac:dyDescent="0.25">
      <c r="D88" s="30">
        <v>14</v>
      </c>
      <c r="E88" s="29">
        <f t="shared" ref="E88:P88" si="20">SUM(E37-E54-E71)</f>
        <v>0</v>
      </c>
      <c r="F88" s="28">
        <f t="shared" si="20"/>
        <v>0</v>
      </c>
      <c r="G88" s="28">
        <f t="shared" si="20"/>
        <v>0</v>
      </c>
      <c r="H88" s="27">
        <f t="shared" si="20"/>
        <v>0</v>
      </c>
      <c r="I88" s="29">
        <f t="shared" si="20"/>
        <v>0</v>
      </c>
      <c r="J88" s="28">
        <f t="shared" si="20"/>
        <v>0</v>
      </c>
      <c r="K88" s="28">
        <f t="shared" si="20"/>
        <v>0</v>
      </c>
      <c r="L88" s="27">
        <f t="shared" si="20"/>
        <v>0</v>
      </c>
      <c r="M88" s="29">
        <f t="shared" si="20"/>
        <v>0</v>
      </c>
      <c r="N88" s="28">
        <f t="shared" si="20"/>
        <v>0</v>
      </c>
      <c r="O88" s="28">
        <f t="shared" si="20"/>
        <v>0</v>
      </c>
      <c r="P88" s="27">
        <f t="shared" si="20"/>
        <v>0</v>
      </c>
    </row>
    <row r="89" spans="4:16" ht="15.75" thickBot="1" x14ac:dyDescent="0.3">
      <c r="D89" s="26">
        <v>15</v>
      </c>
      <c r="E89" s="25">
        <f t="shared" ref="E89:P89" si="21">SUM(E38-E55-E72)</f>
        <v>0</v>
      </c>
      <c r="F89" s="24">
        <f t="shared" si="21"/>
        <v>0</v>
      </c>
      <c r="G89" s="24">
        <f t="shared" si="21"/>
        <v>0</v>
      </c>
      <c r="H89" s="23">
        <f t="shared" si="21"/>
        <v>0</v>
      </c>
      <c r="I89" s="25">
        <f t="shared" si="21"/>
        <v>0</v>
      </c>
      <c r="J89" s="24">
        <f t="shared" si="21"/>
        <v>0</v>
      </c>
      <c r="K89" s="24">
        <f t="shared" si="21"/>
        <v>0</v>
      </c>
      <c r="L89" s="23">
        <f t="shared" si="21"/>
        <v>0</v>
      </c>
      <c r="M89" s="25">
        <f t="shared" si="21"/>
        <v>0</v>
      </c>
      <c r="N89" s="24">
        <f t="shared" si="21"/>
        <v>0</v>
      </c>
      <c r="O89" s="24">
        <f t="shared" si="21"/>
        <v>0</v>
      </c>
      <c r="P89" s="23">
        <f t="shared" si="21"/>
        <v>0</v>
      </c>
    </row>
    <row r="91" spans="4:16" ht="15.75" thickBot="1" x14ac:dyDescent="0.3"/>
    <row r="92" spans="4:16" ht="15.75" thickBot="1" x14ac:dyDescent="0.3">
      <c r="D92" s="155" t="s">
        <v>207</v>
      </c>
      <c r="E92" s="156"/>
    </row>
    <row r="93" spans="4:16" x14ac:dyDescent="0.25">
      <c r="D93" s="14"/>
      <c r="E93" s="13" t="s">
        <v>10</v>
      </c>
      <c r="F93" s="13" t="s">
        <v>9</v>
      </c>
      <c r="G93" s="13" t="s">
        <v>8</v>
      </c>
      <c r="H93" s="12" t="s">
        <v>7</v>
      </c>
    </row>
    <row r="94" spans="4:16" x14ac:dyDescent="0.25">
      <c r="D94" s="8" t="s">
        <v>6</v>
      </c>
      <c r="E94" s="7">
        <v>32</v>
      </c>
      <c r="F94" s="7">
        <v>20</v>
      </c>
      <c r="G94" s="7">
        <v>2</v>
      </c>
      <c r="H94" s="6">
        <v>10</v>
      </c>
    </row>
    <row r="95" spans="4:16" x14ac:dyDescent="0.25">
      <c r="D95" s="8" t="s">
        <v>5</v>
      </c>
      <c r="E95" s="7">
        <v>51</v>
      </c>
      <c r="F95" s="7">
        <v>33</v>
      </c>
      <c r="G95" s="7">
        <v>4</v>
      </c>
      <c r="H95" s="6">
        <v>14</v>
      </c>
      <c r="I95" s="154"/>
      <c r="J95" s="154"/>
    </row>
    <row r="96" spans="4:16" x14ac:dyDescent="0.25">
      <c r="D96" s="8" t="s">
        <v>4</v>
      </c>
      <c r="E96" s="7">
        <v>199</v>
      </c>
      <c r="F96" s="7">
        <v>101</v>
      </c>
      <c r="G96" s="7">
        <v>22</v>
      </c>
      <c r="H96" s="6">
        <v>76</v>
      </c>
    </row>
    <row r="97" spans="4:10" x14ac:dyDescent="0.25">
      <c r="D97" s="8" t="s">
        <v>3</v>
      </c>
      <c r="E97" s="11">
        <v>199</v>
      </c>
      <c r="F97" s="11">
        <v>29</v>
      </c>
      <c r="G97" s="11">
        <v>7</v>
      </c>
      <c r="H97" s="6">
        <v>163</v>
      </c>
      <c r="I97" s="15"/>
      <c r="J97" s="15"/>
    </row>
    <row r="98" spans="4:10" x14ac:dyDescent="0.25">
      <c r="D98" s="8" t="s">
        <v>2</v>
      </c>
      <c r="E98" s="11">
        <v>83</v>
      </c>
      <c r="F98" s="11">
        <v>41</v>
      </c>
      <c r="G98" s="11">
        <v>13</v>
      </c>
      <c r="H98" s="6">
        <v>29</v>
      </c>
      <c r="I98" s="15"/>
      <c r="J98" s="15"/>
    </row>
    <row r="99" spans="4:10" x14ac:dyDescent="0.25">
      <c r="D99" s="8" t="s">
        <v>1</v>
      </c>
      <c r="E99" s="11">
        <v>119</v>
      </c>
      <c r="F99" s="11">
        <v>55</v>
      </c>
      <c r="G99" s="11">
        <v>11</v>
      </c>
      <c r="H99" s="6">
        <v>53</v>
      </c>
    </row>
    <row r="100" spans="4:10" ht="15.75" thickBot="1" x14ac:dyDescent="0.3">
      <c r="D100" s="3" t="s">
        <v>0</v>
      </c>
      <c r="E100" s="2">
        <v>199</v>
      </c>
      <c r="F100" s="2">
        <v>26</v>
      </c>
      <c r="G100" s="2">
        <v>9</v>
      </c>
      <c r="H100" s="1">
        <v>164</v>
      </c>
    </row>
    <row r="101" spans="4:10" ht="15.75" thickBot="1" x14ac:dyDescent="0.3">
      <c r="D101" s="3"/>
      <c r="E101" s="2"/>
      <c r="F101" s="2"/>
      <c r="G101" s="2"/>
      <c r="H101" s="1"/>
    </row>
  </sheetData>
  <mergeCells count="16">
    <mergeCell ref="A5:A19"/>
    <mergeCell ref="B5:B9"/>
    <mergeCell ref="B10:B14"/>
    <mergeCell ref="B15:B19"/>
    <mergeCell ref="I95:J95"/>
    <mergeCell ref="D92:E92"/>
    <mergeCell ref="E22:G22"/>
    <mergeCell ref="D39:H39"/>
    <mergeCell ref="Z44:AA44"/>
    <mergeCell ref="D56:H56"/>
    <mergeCell ref="D73:H73"/>
    <mergeCell ref="E1:P1"/>
    <mergeCell ref="S1:T1"/>
    <mergeCell ref="E2:H2"/>
    <mergeCell ref="I2:L2"/>
    <mergeCell ref="M2:P2"/>
  </mergeCells>
  <conditionalFormatting sqref="E5:P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opLeftCell="A46" workbookViewId="0">
      <selection activeCell="Q18" sqref="Q18"/>
    </sheetView>
  </sheetViews>
  <sheetFormatPr defaultRowHeight="15" x14ac:dyDescent="0.25"/>
  <cols>
    <col min="2" max="2" width="17.28515625" customWidth="1"/>
    <col min="3" max="3" width="16.7109375" customWidth="1"/>
    <col min="5" max="5" width="15.140625" customWidth="1"/>
    <col min="8" max="8" width="20" customWidth="1"/>
    <col min="11" max="11" width="15" customWidth="1"/>
    <col min="13" max="13" width="12.28515625" customWidth="1"/>
    <col min="14" max="14" width="25.5703125" customWidth="1"/>
    <col min="15" max="15" width="12.5703125" customWidth="1"/>
    <col min="16" max="16" width="10.85546875" customWidth="1"/>
    <col min="17" max="17" width="16.7109375" customWidth="1"/>
    <col min="20" max="20" width="21.7109375" customWidth="1"/>
    <col min="21" max="21" width="23.85546875" customWidth="1"/>
    <col min="22" max="22" width="10.85546875" customWidth="1"/>
    <col min="23" max="23" width="18.5703125" customWidth="1"/>
  </cols>
  <sheetData>
    <row r="1" spans="1:23" ht="15.75" thickBot="1" x14ac:dyDescent="0.3"/>
    <row r="2" spans="1:23" ht="15.75" thickBot="1" x14ac:dyDescent="0.3">
      <c r="A2" s="155" t="s">
        <v>18</v>
      </c>
      <c r="B2" s="156"/>
      <c r="G2" s="158" t="s">
        <v>17</v>
      </c>
      <c r="H2" s="159"/>
      <c r="M2" s="155" t="s">
        <v>97</v>
      </c>
      <c r="N2" s="156"/>
      <c r="S2" s="155" t="s">
        <v>91</v>
      </c>
      <c r="T2" s="156"/>
    </row>
    <row r="3" spans="1:23" x14ac:dyDescent="0.25">
      <c r="A3" s="14"/>
      <c r="B3" s="13" t="s">
        <v>10</v>
      </c>
      <c r="C3" s="13" t="s">
        <v>9</v>
      </c>
      <c r="D3" s="13" t="s">
        <v>8</v>
      </c>
      <c r="E3" s="12" t="s">
        <v>7</v>
      </c>
      <c r="G3" s="14"/>
      <c r="H3" s="13" t="s">
        <v>10</v>
      </c>
      <c r="I3" s="13" t="s">
        <v>9</v>
      </c>
      <c r="J3" s="13" t="s">
        <v>8</v>
      </c>
      <c r="K3" s="12" t="s">
        <v>7</v>
      </c>
      <c r="M3" s="14"/>
      <c r="N3" s="13" t="s">
        <v>92</v>
      </c>
      <c r="O3" s="13" t="s">
        <v>93</v>
      </c>
      <c r="P3" s="13" t="s">
        <v>94</v>
      </c>
      <c r="Q3" s="12" t="s">
        <v>95</v>
      </c>
      <c r="S3" s="14"/>
      <c r="T3" s="13" t="s">
        <v>96</v>
      </c>
      <c r="U3" s="13" t="s">
        <v>93</v>
      </c>
      <c r="V3" s="13" t="s">
        <v>94</v>
      </c>
      <c r="W3" s="12" t="s">
        <v>95</v>
      </c>
    </row>
    <row r="4" spans="1:23" x14ac:dyDescent="0.25">
      <c r="A4" s="8" t="s">
        <v>6</v>
      </c>
      <c r="B4" s="7">
        <v>35</v>
      </c>
      <c r="C4" s="7">
        <v>28</v>
      </c>
      <c r="D4" s="7">
        <v>5</v>
      </c>
      <c r="E4" s="6">
        <v>2</v>
      </c>
      <c r="G4" s="8" t="s">
        <v>6</v>
      </c>
      <c r="H4" s="22">
        <f t="shared" ref="H4:K10" si="0">SUM(B4/$B4)</f>
        <v>1</v>
      </c>
      <c r="I4" s="22">
        <f t="shared" si="0"/>
        <v>0.8</v>
      </c>
      <c r="J4" s="22">
        <f t="shared" si="0"/>
        <v>0.14285714285714285</v>
      </c>
      <c r="K4" s="21">
        <f t="shared" si="0"/>
        <v>5.7142857142857141E-2</v>
      </c>
      <c r="M4" s="8" t="s">
        <v>6</v>
      </c>
      <c r="N4" s="7">
        <v>6576.3</v>
      </c>
      <c r="O4" s="7">
        <v>5667.8</v>
      </c>
      <c r="P4" s="7">
        <v>33.5</v>
      </c>
      <c r="Q4" s="6">
        <v>875</v>
      </c>
      <c r="S4" s="8" t="s">
        <v>6</v>
      </c>
      <c r="T4" s="10">
        <f t="shared" ref="T4:W10" si="1">SUM(N4/$N4)</f>
        <v>1</v>
      </c>
      <c r="U4" s="10">
        <f t="shared" si="1"/>
        <v>0.86185240940954644</v>
      </c>
      <c r="V4" s="10">
        <f t="shared" si="1"/>
        <v>5.0940498456578925E-3</v>
      </c>
      <c r="W4" s="9">
        <f t="shared" si="1"/>
        <v>0.1330535407447957</v>
      </c>
    </row>
    <row r="5" spans="1:23" x14ac:dyDescent="0.25">
      <c r="A5" s="8" t="s">
        <v>5</v>
      </c>
      <c r="B5" s="7">
        <v>26</v>
      </c>
      <c r="C5" s="7">
        <v>19</v>
      </c>
      <c r="D5" s="7">
        <v>4</v>
      </c>
      <c r="E5" s="6">
        <v>3</v>
      </c>
      <c r="G5" s="8" t="s">
        <v>5</v>
      </c>
      <c r="H5" s="22">
        <f t="shared" si="0"/>
        <v>1</v>
      </c>
      <c r="I5" s="22">
        <f t="shared" si="0"/>
        <v>0.73076923076923073</v>
      </c>
      <c r="J5" s="22">
        <f t="shared" si="0"/>
        <v>0.15384615384615385</v>
      </c>
      <c r="K5" s="21">
        <f t="shared" si="0"/>
        <v>0.11538461538461539</v>
      </c>
      <c r="M5" s="8" t="s">
        <v>5</v>
      </c>
      <c r="N5" s="7">
        <v>2335.5</v>
      </c>
      <c r="O5" s="7">
        <v>2112.1</v>
      </c>
      <c r="P5" s="7">
        <v>47.5</v>
      </c>
      <c r="Q5" s="6">
        <v>175.9</v>
      </c>
      <c r="S5" s="8" t="s">
        <v>5</v>
      </c>
      <c r="T5" s="10">
        <f t="shared" si="1"/>
        <v>1</v>
      </c>
      <c r="U5" s="10">
        <f t="shared" si="1"/>
        <v>0.90434596446157134</v>
      </c>
      <c r="V5" s="10">
        <f t="shared" si="1"/>
        <v>2.0338257332476985E-2</v>
      </c>
      <c r="W5" s="9">
        <f t="shared" si="1"/>
        <v>7.5315778205951617E-2</v>
      </c>
    </row>
    <row r="6" spans="1:23" x14ac:dyDescent="0.25">
      <c r="A6" s="8" t="s">
        <v>4</v>
      </c>
      <c r="B6" s="7">
        <v>99</v>
      </c>
      <c r="C6" s="7">
        <v>58</v>
      </c>
      <c r="D6" s="7">
        <v>13</v>
      </c>
      <c r="E6" s="6">
        <v>28</v>
      </c>
      <c r="G6" s="8" t="s">
        <v>4</v>
      </c>
      <c r="H6" s="22">
        <f t="shared" si="0"/>
        <v>1</v>
      </c>
      <c r="I6" s="22">
        <f t="shared" si="0"/>
        <v>0.58585858585858586</v>
      </c>
      <c r="J6" s="22">
        <f t="shared" si="0"/>
        <v>0.13131313131313133</v>
      </c>
      <c r="K6" s="21">
        <f t="shared" si="0"/>
        <v>0.28282828282828282</v>
      </c>
      <c r="M6" s="8" t="s">
        <v>4</v>
      </c>
      <c r="N6" s="7">
        <v>25766.2</v>
      </c>
      <c r="O6" s="7">
        <v>16067.8</v>
      </c>
      <c r="P6" s="7">
        <v>2914.2</v>
      </c>
      <c r="Q6" s="6">
        <v>6784.1</v>
      </c>
      <c r="S6" s="8" t="s">
        <v>4</v>
      </c>
      <c r="T6" s="10">
        <f t="shared" si="1"/>
        <v>1</v>
      </c>
      <c r="U6" s="10">
        <f t="shared" si="1"/>
        <v>0.62359990995955938</v>
      </c>
      <c r="V6" s="10">
        <f t="shared" si="1"/>
        <v>0.11310166031467581</v>
      </c>
      <c r="W6" s="9">
        <f t="shared" si="1"/>
        <v>0.26329454867229163</v>
      </c>
    </row>
    <row r="7" spans="1:23" x14ac:dyDescent="0.25">
      <c r="A7" s="8" t="s">
        <v>3</v>
      </c>
      <c r="B7" s="11">
        <v>99</v>
      </c>
      <c r="C7" s="11">
        <v>19</v>
      </c>
      <c r="D7" s="11">
        <v>6</v>
      </c>
      <c r="E7" s="6">
        <v>74</v>
      </c>
      <c r="G7" s="8" t="s">
        <v>3</v>
      </c>
      <c r="H7" s="22">
        <f t="shared" si="0"/>
        <v>1</v>
      </c>
      <c r="I7" s="22">
        <f t="shared" si="0"/>
        <v>0.19191919191919191</v>
      </c>
      <c r="J7" s="22">
        <f t="shared" si="0"/>
        <v>6.0606060606060608E-2</v>
      </c>
      <c r="K7" s="21">
        <f t="shared" si="0"/>
        <v>0.74747474747474751</v>
      </c>
      <c r="M7" s="8" t="s">
        <v>3</v>
      </c>
      <c r="N7" s="11">
        <v>14873.9</v>
      </c>
      <c r="O7" s="11">
        <v>2706.5</v>
      </c>
      <c r="P7" s="11">
        <v>968.2</v>
      </c>
      <c r="Q7" s="6">
        <v>11298.2</v>
      </c>
      <c r="S7" s="8" t="s">
        <v>3</v>
      </c>
      <c r="T7" s="10">
        <f t="shared" si="1"/>
        <v>1</v>
      </c>
      <c r="U7" s="10">
        <f t="shared" si="1"/>
        <v>0.18196303592198415</v>
      </c>
      <c r="V7" s="10">
        <f t="shared" si="1"/>
        <v>6.5093889296015173E-2</v>
      </c>
      <c r="W7" s="9">
        <f t="shared" si="1"/>
        <v>0.75959902917190525</v>
      </c>
    </row>
    <row r="8" spans="1:23" x14ac:dyDescent="0.25">
      <c r="A8" s="8" t="s">
        <v>2</v>
      </c>
      <c r="B8" s="11">
        <v>31</v>
      </c>
      <c r="C8" s="11">
        <v>21</v>
      </c>
      <c r="D8" s="11">
        <v>4</v>
      </c>
      <c r="E8" s="6">
        <v>6</v>
      </c>
      <c r="G8" s="8" t="s">
        <v>2</v>
      </c>
      <c r="H8" s="22">
        <f t="shared" si="0"/>
        <v>1</v>
      </c>
      <c r="I8" s="22">
        <f t="shared" si="0"/>
        <v>0.67741935483870963</v>
      </c>
      <c r="J8" s="22">
        <f t="shared" si="0"/>
        <v>0.12903225806451613</v>
      </c>
      <c r="K8" s="21">
        <f t="shared" si="0"/>
        <v>0.19354838709677419</v>
      </c>
      <c r="M8" s="8" t="s">
        <v>2</v>
      </c>
      <c r="N8" s="11">
        <v>1567.5</v>
      </c>
      <c r="O8" s="11">
        <v>1249.9000000000001</v>
      </c>
      <c r="P8" s="11">
        <v>66</v>
      </c>
      <c r="Q8" s="6">
        <v>251.6</v>
      </c>
      <c r="S8" s="8" t="s">
        <v>2</v>
      </c>
      <c r="T8" s="10">
        <f t="shared" si="1"/>
        <v>1</v>
      </c>
      <c r="U8" s="10">
        <f t="shared" si="1"/>
        <v>0.79738437001594897</v>
      </c>
      <c r="V8" s="10">
        <f t="shared" si="1"/>
        <v>4.2105263157894736E-2</v>
      </c>
      <c r="W8" s="9">
        <f t="shared" si="1"/>
        <v>0.1605103668261563</v>
      </c>
    </row>
    <row r="9" spans="1:23" x14ac:dyDescent="0.25">
      <c r="A9" s="8" t="s">
        <v>1</v>
      </c>
      <c r="B9" s="11">
        <v>60</v>
      </c>
      <c r="C9" s="11">
        <v>34</v>
      </c>
      <c r="D9" s="11">
        <v>11</v>
      </c>
      <c r="E9" s="6">
        <v>15</v>
      </c>
      <c r="G9" s="8" t="s">
        <v>1</v>
      </c>
      <c r="H9" s="22">
        <f t="shared" si="0"/>
        <v>1</v>
      </c>
      <c r="I9" s="22">
        <f t="shared" si="0"/>
        <v>0.56666666666666665</v>
      </c>
      <c r="J9" s="22">
        <f t="shared" si="0"/>
        <v>0.18333333333333332</v>
      </c>
      <c r="K9" s="21">
        <f t="shared" si="0"/>
        <v>0.25</v>
      </c>
      <c r="M9" s="8" t="s">
        <v>1</v>
      </c>
      <c r="N9" s="11">
        <v>19149</v>
      </c>
      <c r="O9" s="11">
        <v>10708.4</v>
      </c>
      <c r="P9" s="11">
        <v>3373.2</v>
      </c>
      <c r="Q9" s="6">
        <v>5067.7</v>
      </c>
      <c r="S9" s="8" t="s">
        <v>1</v>
      </c>
      <c r="T9" s="10">
        <f t="shared" si="1"/>
        <v>1</v>
      </c>
      <c r="U9" s="10">
        <f t="shared" si="1"/>
        <v>0.55921458039584315</v>
      </c>
      <c r="V9" s="10">
        <f t="shared" si="1"/>
        <v>0.1761554128152906</v>
      </c>
      <c r="W9" s="9">
        <f t="shared" si="1"/>
        <v>0.26464567340331085</v>
      </c>
    </row>
    <row r="10" spans="1:23" ht="15.75" thickBot="1" x14ac:dyDescent="0.3">
      <c r="A10" s="3" t="s">
        <v>0</v>
      </c>
      <c r="B10" s="2">
        <v>99</v>
      </c>
      <c r="C10" s="2">
        <v>18</v>
      </c>
      <c r="D10" s="2">
        <v>9</v>
      </c>
      <c r="E10" s="1">
        <v>72</v>
      </c>
      <c r="G10" s="3" t="s">
        <v>0</v>
      </c>
      <c r="H10" s="20">
        <f t="shared" si="0"/>
        <v>1</v>
      </c>
      <c r="I10" s="20">
        <f t="shared" si="0"/>
        <v>0.18181818181818182</v>
      </c>
      <c r="J10" s="20">
        <f t="shared" si="0"/>
        <v>9.0909090909090912E-2</v>
      </c>
      <c r="K10" s="19">
        <f t="shared" si="0"/>
        <v>0.72727272727272729</v>
      </c>
      <c r="M10" s="3" t="s">
        <v>0</v>
      </c>
      <c r="N10" s="2">
        <v>31061.3</v>
      </c>
      <c r="O10" s="2">
        <v>5610.4</v>
      </c>
      <c r="P10" s="2">
        <v>2722.5</v>
      </c>
      <c r="Q10" s="1">
        <v>22728.3</v>
      </c>
      <c r="S10" s="3" t="s">
        <v>0</v>
      </c>
      <c r="T10" s="5">
        <f t="shared" si="1"/>
        <v>1</v>
      </c>
      <c r="U10" s="5">
        <f t="shared" si="1"/>
        <v>0.18062347680232313</v>
      </c>
      <c r="V10" s="5">
        <f t="shared" si="1"/>
        <v>8.7649261299430486E-2</v>
      </c>
      <c r="W10" s="4">
        <f t="shared" si="1"/>
        <v>0.73172404245797829</v>
      </c>
    </row>
    <row r="17" spans="1:23" x14ac:dyDescent="0.25">
      <c r="T17">
        <v>2.5</v>
      </c>
      <c r="U17">
        <v>2.5</v>
      </c>
    </row>
    <row r="20" spans="1:23" x14ac:dyDescent="0.25">
      <c r="A20" s="16"/>
      <c r="B20" s="16"/>
      <c r="C20" s="15"/>
      <c r="D20" s="15"/>
      <c r="E20" s="15"/>
      <c r="F20" s="15"/>
      <c r="G20" s="15"/>
    </row>
    <row r="28" spans="1:23" s="114" customFormat="1" x14ac:dyDescent="0.25"/>
    <row r="30" spans="1:23" ht="15.75" thickBot="1" x14ac:dyDescent="0.3"/>
    <row r="31" spans="1:23" ht="15.75" thickBot="1" x14ac:dyDescent="0.3">
      <c r="A31" s="18" t="s">
        <v>16</v>
      </c>
      <c r="B31" s="17"/>
      <c r="G31" s="155" t="s">
        <v>15</v>
      </c>
      <c r="H31" s="156"/>
      <c r="M31" s="155" t="s">
        <v>98</v>
      </c>
      <c r="N31" s="156"/>
      <c r="S31" s="155" t="s">
        <v>99</v>
      </c>
      <c r="T31" s="156"/>
    </row>
    <row r="32" spans="1:23" x14ac:dyDescent="0.25">
      <c r="A32" s="14"/>
      <c r="B32" s="13" t="s">
        <v>10</v>
      </c>
      <c r="C32" s="13" t="s">
        <v>9</v>
      </c>
      <c r="D32" s="13" t="s">
        <v>8</v>
      </c>
      <c r="E32" s="12" t="s">
        <v>7</v>
      </c>
      <c r="G32" s="14"/>
      <c r="H32" s="13" t="s">
        <v>10</v>
      </c>
      <c r="I32" s="13" t="s">
        <v>9</v>
      </c>
      <c r="J32" s="13" t="s">
        <v>8</v>
      </c>
      <c r="K32" s="12" t="s">
        <v>7</v>
      </c>
      <c r="M32" s="14"/>
      <c r="N32" s="13" t="s">
        <v>92</v>
      </c>
      <c r="O32" s="13" t="s">
        <v>93</v>
      </c>
      <c r="P32" s="13" t="s">
        <v>94</v>
      </c>
      <c r="Q32" s="12" t="s">
        <v>95</v>
      </c>
      <c r="S32" s="14"/>
      <c r="T32" s="13" t="s">
        <v>96</v>
      </c>
      <c r="U32" s="13" t="s">
        <v>93</v>
      </c>
      <c r="V32" s="13" t="s">
        <v>94</v>
      </c>
      <c r="W32" s="12" t="s">
        <v>95</v>
      </c>
    </row>
    <row r="33" spans="1:23" x14ac:dyDescent="0.25">
      <c r="A33" s="8" t="s">
        <v>6</v>
      </c>
      <c r="B33" s="7">
        <v>35</v>
      </c>
      <c r="C33" s="7">
        <v>29</v>
      </c>
      <c r="D33" s="7">
        <v>3</v>
      </c>
      <c r="E33" s="6">
        <v>3</v>
      </c>
      <c r="G33" s="8" t="s">
        <v>6</v>
      </c>
      <c r="H33" s="10">
        <f t="shared" ref="H33:K39" si="2">SUM(B33/$B33)</f>
        <v>1</v>
      </c>
      <c r="I33" s="10">
        <f t="shared" si="2"/>
        <v>0.82857142857142863</v>
      </c>
      <c r="J33" s="10">
        <f t="shared" si="2"/>
        <v>8.5714285714285715E-2</v>
      </c>
      <c r="K33" s="9">
        <f t="shared" si="2"/>
        <v>8.5714285714285715E-2</v>
      </c>
      <c r="M33" s="8" t="s">
        <v>6</v>
      </c>
      <c r="N33" s="7">
        <v>16440.7</v>
      </c>
      <c r="O33" s="7">
        <v>15983.1</v>
      </c>
      <c r="P33" s="7">
        <v>83.8</v>
      </c>
      <c r="Q33" s="6">
        <v>373.9</v>
      </c>
      <c r="S33" s="8" t="s">
        <v>6</v>
      </c>
      <c r="T33" s="10">
        <f t="shared" ref="T33:W39" si="3">SUM(N33/$N33)</f>
        <v>1</v>
      </c>
      <c r="U33" s="10">
        <f t="shared" si="3"/>
        <v>0.97216663524059188</v>
      </c>
      <c r="V33" s="10">
        <f t="shared" si="3"/>
        <v>5.0971065708881004E-3</v>
      </c>
      <c r="W33" s="9">
        <f t="shared" si="3"/>
        <v>2.2742340654594996E-2</v>
      </c>
    </row>
    <row r="34" spans="1:23" x14ac:dyDescent="0.25">
      <c r="A34" s="8" t="s">
        <v>5</v>
      </c>
      <c r="B34" s="7">
        <v>26</v>
      </c>
      <c r="C34" s="7">
        <v>22</v>
      </c>
      <c r="D34" s="7">
        <v>2</v>
      </c>
      <c r="E34" s="6">
        <v>2</v>
      </c>
      <c r="G34" s="8" t="s">
        <v>5</v>
      </c>
      <c r="H34" s="10">
        <f t="shared" si="2"/>
        <v>1</v>
      </c>
      <c r="I34" s="10">
        <f t="shared" si="2"/>
        <v>0.84615384615384615</v>
      </c>
      <c r="J34" s="10">
        <f t="shared" si="2"/>
        <v>7.6923076923076927E-2</v>
      </c>
      <c r="K34" s="9">
        <f t="shared" si="2"/>
        <v>7.6923076923076927E-2</v>
      </c>
      <c r="M34" s="8" t="s">
        <v>5</v>
      </c>
      <c r="N34" s="7">
        <v>5013.8</v>
      </c>
      <c r="O34" s="7">
        <v>4868.1000000000004</v>
      </c>
      <c r="P34" s="7">
        <v>15</v>
      </c>
      <c r="Q34" s="6">
        <v>130.69999999999999</v>
      </c>
      <c r="S34" s="8" t="s">
        <v>5</v>
      </c>
      <c r="T34" s="10">
        <f t="shared" si="3"/>
        <v>1</v>
      </c>
      <c r="U34" s="10">
        <f t="shared" si="3"/>
        <v>0.97094020503410594</v>
      </c>
      <c r="V34" s="10">
        <f t="shared" si="3"/>
        <v>2.9917427898998763E-3</v>
      </c>
      <c r="W34" s="9">
        <f t="shared" si="3"/>
        <v>2.6068052175994252E-2</v>
      </c>
    </row>
    <row r="35" spans="1:23" x14ac:dyDescent="0.25">
      <c r="A35" s="8" t="s">
        <v>4</v>
      </c>
      <c r="B35" s="7">
        <v>99</v>
      </c>
      <c r="C35" s="7">
        <v>71</v>
      </c>
      <c r="D35" s="7">
        <v>14</v>
      </c>
      <c r="E35" s="6">
        <v>14</v>
      </c>
      <c r="G35" s="8" t="s">
        <v>4</v>
      </c>
      <c r="H35" s="10">
        <f t="shared" si="2"/>
        <v>1</v>
      </c>
      <c r="I35" s="10">
        <f t="shared" si="2"/>
        <v>0.71717171717171713</v>
      </c>
      <c r="J35" s="10">
        <f t="shared" si="2"/>
        <v>0.14141414141414141</v>
      </c>
      <c r="K35" s="9">
        <f t="shared" si="2"/>
        <v>0.14141414141414141</v>
      </c>
      <c r="M35" s="8" t="s">
        <v>4</v>
      </c>
      <c r="N35" s="7">
        <v>64414.6</v>
      </c>
      <c r="O35" s="7">
        <v>48947.199999999997</v>
      </c>
      <c r="P35" s="7">
        <v>7782</v>
      </c>
      <c r="Q35" s="6">
        <v>7685</v>
      </c>
      <c r="S35" s="8" t="s">
        <v>4</v>
      </c>
      <c r="T35" s="10">
        <f t="shared" si="3"/>
        <v>1</v>
      </c>
      <c r="U35" s="10">
        <f t="shared" si="3"/>
        <v>0.75987741909442885</v>
      </c>
      <c r="V35" s="10">
        <f t="shared" si="3"/>
        <v>0.12081112046026833</v>
      </c>
      <c r="W35" s="9">
        <f t="shared" si="3"/>
        <v>0.11930525067298407</v>
      </c>
    </row>
    <row r="36" spans="1:23" x14ac:dyDescent="0.25">
      <c r="A36" s="8" t="s">
        <v>3</v>
      </c>
      <c r="B36" s="11">
        <v>99</v>
      </c>
      <c r="C36" s="11">
        <v>22</v>
      </c>
      <c r="D36" s="11">
        <v>15</v>
      </c>
      <c r="E36" s="6">
        <v>62</v>
      </c>
      <c r="G36" s="8" t="s">
        <v>3</v>
      </c>
      <c r="H36" s="10">
        <f t="shared" si="2"/>
        <v>1</v>
      </c>
      <c r="I36" s="10">
        <f t="shared" si="2"/>
        <v>0.22222222222222221</v>
      </c>
      <c r="J36" s="10">
        <f t="shared" si="2"/>
        <v>0.15151515151515152</v>
      </c>
      <c r="K36" s="9">
        <f t="shared" si="2"/>
        <v>0.6262626262626263</v>
      </c>
      <c r="M36" s="8" t="s">
        <v>3</v>
      </c>
      <c r="N36" s="11">
        <v>30315.5</v>
      </c>
      <c r="O36" s="11">
        <v>6850.7</v>
      </c>
      <c r="P36" s="11">
        <v>4436.7</v>
      </c>
      <c r="Q36" s="6">
        <v>19028</v>
      </c>
      <c r="S36" s="8" t="s">
        <v>3</v>
      </c>
      <c r="T36" s="10">
        <f t="shared" si="3"/>
        <v>1</v>
      </c>
      <c r="U36" s="10">
        <f t="shared" si="3"/>
        <v>0.22598010918507033</v>
      </c>
      <c r="V36" s="10">
        <f t="shared" si="3"/>
        <v>0.14635087661427323</v>
      </c>
      <c r="W36" s="9">
        <f t="shared" si="3"/>
        <v>0.62766571555804784</v>
      </c>
    </row>
    <row r="37" spans="1:23" x14ac:dyDescent="0.25">
      <c r="A37" s="8" t="s">
        <v>2</v>
      </c>
      <c r="B37" s="11">
        <v>31</v>
      </c>
      <c r="C37" s="11">
        <v>24</v>
      </c>
      <c r="D37" s="11">
        <v>4</v>
      </c>
      <c r="E37" s="6">
        <v>3</v>
      </c>
      <c r="G37" s="8" t="s">
        <v>2</v>
      </c>
      <c r="H37" s="10">
        <f t="shared" si="2"/>
        <v>1</v>
      </c>
      <c r="I37" s="10">
        <f t="shared" si="2"/>
        <v>0.77419354838709675</v>
      </c>
      <c r="J37" s="10">
        <f t="shared" si="2"/>
        <v>0.12903225806451613</v>
      </c>
      <c r="K37" s="9">
        <f t="shared" si="2"/>
        <v>9.6774193548387094E-2</v>
      </c>
      <c r="M37" s="8" t="s">
        <v>2</v>
      </c>
      <c r="N37" s="11">
        <v>3918.1</v>
      </c>
      <c r="O37" s="11">
        <v>3529.9</v>
      </c>
      <c r="P37" s="11">
        <v>165</v>
      </c>
      <c r="Q37" s="6">
        <v>223.2</v>
      </c>
      <c r="S37" s="8" t="s">
        <v>2</v>
      </c>
      <c r="T37" s="10">
        <f t="shared" si="3"/>
        <v>1</v>
      </c>
      <c r="U37" s="10">
        <f t="shared" si="3"/>
        <v>0.90092136494729591</v>
      </c>
      <c r="V37" s="10">
        <f t="shared" si="3"/>
        <v>4.2112248283606851E-2</v>
      </c>
      <c r="W37" s="9">
        <f t="shared" si="3"/>
        <v>5.6966386769097266E-2</v>
      </c>
    </row>
    <row r="38" spans="1:23" x14ac:dyDescent="0.25">
      <c r="A38" s="8" t="s">
        <v>1</v>
      </c>
      <c r="B38" s="11">
        <v>60</v>
      </c>
      <c r="C38" s="11">
        <v>40</v>
      </c>
      <c r="D38" s="11">
        <v>15</v>
      </c>
      <c r="E38" s="6">
        <v>5</v>
      </c>
      <c r="G38" s="8" t="s">
        <v>1</v>
      </c>
      <c r="H38" s="10">
        <f t="shared" si="2"/>
        <v>1</v>
      </c>
      <c r="I38" s="10">
        <f t="shared" si="2"/>
        <v>0.66666666666666663</v>
      </c>
      <c r="J38" s="10">
        <f t="shared" si="2"/>
        <v>0.25</v>
      </c>
      <c r="K38" s="9">
        <f t="shared" si="2"/>
        <v>8.3333333333333329E-2</v>
      </c>
      <c r="M38" s="8" t="s">
        <v>1</v>
      </c>
      <c r="N38" s="11">
        <v>47872.3</v>
      </c>
      <c r="O38" s="11">
        <v>32958.699999999997</v>
      </c>
      <c r="P38" s="11">
        <v>11262.3</v>
      </c>
      <c r="Q38" s="6">
        <v>3651.3</v>
      </c>
      <c r="S38" s="8" t="s">
        <v>1</v>
      </c>
      <c r="T38" s="10">
        <f t="shared" si="3"/>
        <v>1</v>
      </c>
      <c r="U38" s="10">
        <f t="shared" si="3"/>
        <v>0.68847120359790515</v>
      </c>
      <c r="V38" s="10">
        <f t="shared" si="3"/>
        <v>0.23525713199491144</v>
      </c>
      <c r="W38" s="9">
        <f t="shared" si="3"/>
        <v>7.6271664407183276E-2</v>
      </c>
    </row>
    <row r="39" spans="1:23" ht="15.75" thickBot="1" x14ac:dyDescent="0.3">
      <c r="A39" s="3" t="s">
        <v>0</v>
      </c>
      <c r="B39" s="2">
        <v>99</v>
      </c>
      <c r="C39" s="2">
        <v>25</v>
      </c>
      <c r="D39" s="2">
        <v>22</v>
      </c>
      <c r="E39" s="1">
        <v>52</v>
      </c>
      <c r="G39" s="3" t="s">
        <v>0</v>
      </c>
      <c r="H39" s="5">
        <f t="shared" si="2"/>
        <v>1</v>
      </c>
      <c r="I39" s="5">
        <f t="shared" si="2"/>
        <v>0.25252525252525254</v>
      </c>
      <c r="J39" s="5">
        <f t="shared" si="2"/>
        <v>0.22222222222222221</v>
      </c>
      <c r="K39" s="4">
        <f t="shared" si="2"/>
        <v>0.5252525252525253</v>
      </c>
      <c r="M39" s="3" t="s">
        <v>0</v>
      </c>
      <c r="N39" s="2">
        <v>77652.100000000006</v>
      </c>
      <c r="O39" s="2">
        <v>20220.2</v>
      </c>
      <c r="P39" s="2">
        <v>16630.7</v>
      </c>
      <c r="Q39" s="1">
        <v>40801.199999999997</v>
      </c>
      <c r="S39" s="3" t="s">
        <v>0</v>
      </c>
      <c r="T39" s="5">
        <f t="shared" si="3"/>
        <v>1</v>
      </c>
      <c r="U39" s="5">
        <f t="shared" si="3"/>
        <v>0.26039476073409473</v>
      </c>
      <c r="V39" s="5">
        <f t="shared" si="3"/>
        <v>0.21416935279277702</v>
      </c>
      <c r="W39" s="4">
        <f t="shared" si="3"/>
        <v>0.52543588647312811</v>
      </c>
    </row>
    <row r="40" spans="1:23" ht="15.75" thickBot="1" x14ac:dyDescent="0.3"/>
    <row r="41" spans="1:23" ht="15.75" thickBot="1" x14ac:dyDescent="0.3">
      <c r="A41" s="157" t="s">
        <v>14</v>
      </c>
      <c r="B41" s="156"/>
      <c r="G41" s="155" t="s">
        <v>102</v>
      </c>
      <c r="H41" s="156"/>
      <c r="S41" s="155" t="s">
        <v>105</v>
      </c>
      <c r="T41" s="156"/>
    </row>
    <row r="42" spans="1:23" x14ac:dyDescent="0.25">
      <c r="A42" s="14"/>
      <c r="B42" s="13" t="s">
        <v>10</v>
      </c>
      <c r="C42" s="13" t="s">
        <v>9</v>
      </c>
      <c r="D42" s="13" t="s">
        <v>8</v>
      </c>
      <c r="E42" s="12" t="s">
        <v>7</v>
      </c>
      <c r="G42" s="14"/>
      <c r="H42" s="13" t="s">
        <v>10</v>
      </c>
      <c r="I42" s="13" t="s">
        <v>9</v>
      </c>
      <c r="J42" s="13" t="s">
        <v>8</v>
      </c>
      <c r="K42" s="12" t="s">
        <v>7</v>
      </c>
      <c r="S42" s="14"/>
      <c r="T42" s="13" t="s">
        <v>10</v>
      </c>
      <c r="U42" s="13" t="s">
        <v>9</v>
      </c>
      <c r="V42" s="13" t="s">
        <v>8</v>
      </c>
      <c r="W42" s="12" t="s">
        <v>7</v>
      </c>
    </row>
    <row r="43" spans="1:23" x14ac:dyDescent="0.25">
      <c r="A43" s="8" t="s">
        <v>6</v>
      </c>
      <c r="B43" s="7">
        <f t="shared" ref="B43:E49" si="4">SUM(B33-B4)</f>
        <v>0</v>
      </c>
      <c r="C43" s="7">
        <f t="shared" si="4"/>
        <v>1</v>
      </c>
      <c r="D43" s="7">
        <f t="shared" si="4"/>
        <v>-2</v>
      </c>
      <c r="E43" s="6">
        <f t="shared" si="4"/>
        <v>1</v>
      </c>
      <c r="G43" s="8" t="s">
        <v>6</v>
      </c>
      <c r="H43" s="10"/>
      <c r="I43" s="10">
        <f t="shared" ref="I43:K49" si="5">SUM(I33-I4)</f>
        <v>2.8571428571428581E-2</v>
      </c>
      <c r="J43" s="10">
        <f t="shared" si="5"/>
        <v>-5.7142857142857134E-2</v>
      </c>
      <c r="K43" s="9">
        <f t="shared" si="5"/>
        <v>2.8571428571428574E-2</v>
      </c>
      <c r="S43" s="8" t="s">
        <v>6</v>
      </c>
      <c r="T43" s="10"/>
      <c r="U43" s="10">
        <f t="shared" ref="U43:W49" si="6">SUM(U33-U4)</f>
        <v>0.11031422583104544</v>
      </c>
      <c r="V43" s="10">
        <f t="shared" si="6"/>
        <v>3.0567252302078976E-6</v>
      </c>
      <c r="W43" s="9">
        <f t="shared" si="6"/>
        <v>-0.11031120009020071</v>
      </c>
    </row>
    <row r="44" spans="1:23" x14ac:dyDescent="0.25">
      <c r="A44" s="8" t="s">
        <v>5</v>
      </c>
      <c r="B44" s="7">
        <f t="shared" si="4"/>
        <v>0</v>
      </c>
      <c r="C44" s="7">
        <f t="shared" si="4"/>
        <v>3</v>
      </c>
      <c r="D44" s="7">
        <f t="shared" si="4"/>
        <v>-2</v>
      </c>
      <c r="E44" s="6">
        <f t="shared" si="4"/>
        <v>-1</v>
      </c>
      <c r="G44" s="8" t="s">
        <v>5</v>
      </c>
      <c r="H44" s="10"/>
      <c r="I44" s="10">
        <f t="shared" si="5"/>
        <v>0.11538461538461542</v>
      </c>
      <c r="J44" s="10">
        <f t="shared" si="5"/>
        <v>-7.6923076923076927E-2</v>
      </c>
      <c r="K44" s="9">
        <f t="shared" si="5"/>
        <v>-3.8461538461538464E-2</v>
      </c>
      <c r="S44" s="8" t="s">
        <v>5</v>
      </c>
      <c r="T44" s="10"/>
      <c r="U44" s="10">
        <f t="shared" si="6"/>
        <v>6.6594240572534602E-2</v>
      </c>
      <c r="V44" s="10">
        <f t="shared" si="6"/>
        <v>-1.7346514542577109E-2</v>
      </c>
      <c r="W44" s="9">
        <f t="shared" si="6"/>
        <v>-4.9247726029957362E-2</v>
      </c>
    </row>
    <row r="45" spans="1:23" x14ac:dyDescent="0.25">
      <c r="A45" s="8" t="s">
        <v>4</v>
      </c>
      <c r="B45" s="7">
        <f t="shared" si="4"/>
        <v>0</v>
      </c>
      <c r="C45" s="7">
        <f t="shared" si="4"/>
        <v>13</v>
      </c>
      <c r="D45" s="7">
        <f t="shared" si="4"/>
        <v>1</v>
      </c>
      <c r="E45" s="6">
        <f t="shared" si="4"/>
        <v>-14</v>
      </c>
      <c r="G45" s="8" t="s">
        <v>4</v>
      </c>
      <c r="H45" s="10"/>
      <c r="I45" s="10">
        <f t="shared" si="5"/>
        <v>0.13131313131313127</v>
      </c>
      <c r="J45" s="10">
        <f t="shared" si="5"/>
        <v>1.0101010101010083E-2</v>
      </c>
      <c r="K45" s="9">
        <f t="shared" si="5"/>
        <v>-0.14141414141414141</v>
      </c>
      <c r="S45" s="8" t="s">
        <v>4</v>
      </c>
      <c r="T45" s="10"/>
      <c r="U45" s="10">
        <f t="shared" si="6"/>
        <v>0.13627750913486947</v>
      </c>
      <c r="V45" s="10">
        <f t="shared" si="6"/>
        <v>7.7094601455925255E-3</v>
      </c>
      <c r="W45" s="9">
        <f t="shared" si="6"/>
        <v>-0.14398929799930754</v>
      </c>
    </row>
    <row r="46" spans="1:23" x14ac:dyDescent="0.25">
      <c r="A46" s="8" t="s">
        <v>3</v>
      </c>
      <c r="B46" s="7">
        <f t="shared" si="4"/>
        <v>0</v>
      </c>
      <c r="C46" s="7">
        <f t="shared" si="4"/>
        <v>3</v>
      </c>
      <c r="D46" s="7">
        <f t="shared" si="4"/>
        <v>9</v>
      </c>
      <c r="E46" s="6">
        <f t="shared" si="4"/>
        <v>-12</v>
      </c>
      <c r="G46" s="8" t="s">
        <v>3</v>
      </c>
      <c r="H46" s="10"/>
      <c r="I46" s="10">
        <f t="shared" si="5"/>
        <v>3.0303030303030304E-2</v>
      </c>
      <c r="J46" s="10">
        <f t="shared" si="5"/>
        <v>9.0909090909090912E-2</v>
      </c>
      <c r="K46" s="9">
        <f t="shared" si="5"/>
        <v>-0.12121212121212122</v>
      </c>
      <c r="S46" s="8" t="s">
        <v>3</v>
      </c>
      <c r="T46" s="10"/>
      <c r="U46" s="10">
        <f t="shared" si="6"/>
        <v>4.4017073263086182E-2</v>
      </c>
      <c r="V46" s="10">
        <f t="shared" si="6"/>
        <v>8.1256987318258062E-2</v>
      </c>
      <c r="W46" s="9">
        <f t="shared" si="6"/>
        <v>-0.13193331361385741</v>
      </c>
    </row>
    <row r="47" spans="1:23" x14ac:dyDescent="0.25">
      <c r="A47" s="8" t="s">
        <v>2</v>
      </c>
      <c r="B47" s="7">
        <f t="shared" si="4"/>
        <v>0</v>
      </c>
      <c r="C47" s="7">
        <f t="shared" si="4"/>
        <v>3</v>
      </c>
      <c r="D47" s="7">
        <f t="shared" si="4"/>
        <v>0</v>
      </c>
      <c r="E47" s="6">
        <f t="shared" si="4"/>
        <v>-3</v>
      </c>
      <c r="G47" s="8" t="s">
        <v>2</v>
      </c>
      <c r="H47" s="10"/>
      <c r="I47" s="10">
        <f t="shared" si="5"/>
        <v>9.6774193548387122E-2</v>
      </c>
      <c r="J47" s="10">
        <f t="shared" si="5"/>
        <v>0</v>
      </c>
      <c r="K47" s="9">
        <f t="shared" si="5"/>
        <v>-9.6774193548387094E-2</v>
      </c>
      <c r="S47" s="8" t="s">
        <v>2</v>
      </c>
      <c r="T47" s="10"/>
      <c r="U47" s="10">
        <f t="shared" si="6"/>
        <v>0.10353699493134694</v>
      </c>
      <c r="V47" s="10">
        <f t="shared" si="6"/>
        <v>6.9851257121153476E-6</v>
      </c>
      <c r="W47" s="9">
        <f t="shared" si="6"/>
        <v>-0.10354398005705903</v>
      </c>
    </row>
    <row r="48" spans="1:23" x14ac:dyDescent="0.25">
      <c r="A48" s="8" t="s">
        <v>1</v>
      </c>
      <c r="B48" s="7">
        <f t="shared" si="4"/>
        <v>0</v>
      </c>
      <c r="C48" s="7">
        <f t="shared" si="4"/>
        <v>6</v>
      </c>
      <c r="D48" s="7">
        <f t="shared" si="4"/>
        <v>4</v>
      </c>
      <c r="E48" s="6">
        <f t="shared" si="4"/>
        <v>-10</v>
      </c>
      <c r="G48" s="8" t="s">
        <v>1</v>
      </c>
      <c r="H48" s="10"/>
      <c r="I48" s="10">
        <f t="shared" si="5"/>
        <v>9.9999999999999978E-2</v>
      </c>
      <c r="J48" s="10">
        <f t="shared" si="5"/>
        <v>6.666666666666668E-2</v>
      </c>
      <c r="K48" s="9">
        <f t="shared" si="5"/>
        <v>-0.16666666666666669</v>
      </c>
      <c r="S48" s="8" t="s">
        <v>1</v>
      </c>
      <c r="T48" s="10"/>
      <c r="U48" s="10">
        <f t="shared" si="6"/>
        <v>0.12925662320206199</v>
      </c>
      <c r="V48" s="10">
        <f t="shared" si="6"/>
        <v>5.9101719179620843E-2</v>
      </c>
      <c r="W48" s="9">
        <f t="shared" si="6"/>
        <v>-0.18837400899612758</v>
      </c>
    </row>
    <row r="49" spans="1:23" ht="15.75" thickBot="1" x14ac:dyDescent="0.3">
      <c r="A49" s="3" t="s">
        <v>0</v>
      </c>
      <c r="B49" s="2">
        <f t="shared" si="4"/>
        <v>0</v>
      </c>
      <c r="C49" s="2">
        <f t="shared" si="4"/>
        <v>7</v>
      </c>
      <c r="D49" s="2">
        <f t="shared" si="4"/>
        <v>13</v>
      </c>
      <c r="E49" s="1">
        <f t="shared" si="4"/>
        <v>-20</v>
      </c>
      <c r="G49" s="3" t="s">
        <v>0</v>
      </c>
      <c r="H49" s="5"/>
      <c r="I49" s="5">
        <f t="shared" si="5"/>
        <v>7.0707070707070718E-2</v>
      </c>
      <c r="J49" s="5">
        <f t="shared" si="5"/>
        <v>0.1313131313131313</v>
      </c>
      <c r="K49" s="4">
        <f t="shared" si="5"/>
        <v>-0.20202020202020199</v>
      </c>
      <c r="S49" s="3" t="s">
        <v>0</v>
      </c>
      <c r="T49" s="5"/>
      <c r="U49" s="5">
        <f t="shared" si="6"/>
        <v>7.9771283931771603E-2</v>
      </c>
      <c r="V49" s="5">
        <f t="shared" si="6"/>
        <v>0.12652009149334653</v>
      </c>
      <c r="W49" s="4">
        <f t="shared" si="6"/>
        <v>-0.20628815598485017</v>
      </c>
    </row>
    <row r="51" spans="1:23" s="114" customFormat="1" x14ac:dyDescent="0.25"/>
    <row r="52" spans="1:23" ht="15.75" thickBot="1" x14ac:dyDescent="0.3"/>
    <row r="53" spans="1:23" ht="15.75" thickBot="1" x14ac:dyDescent="0.3">
      <c r="A53" s="155" t="s">
        <v>13</v>
      </c>
      <c r="B53" s="156"/>
      <c r="G53" s="155" t="s">
        <v>12</v>
      </c>
      <c r="H53" s="156"/>
      <c r="M53" s="155" t="s">
        <v>100</v>
      </c>
      <c r="N53" s="156"/>
      <c r="S53" s="155" t="s">
        <v>101</v>
      </c>
      <c r="T53" s="156"/>
    </row>
    <row r="54" spans="1:23" x14ac:dyDescent="0.25">
      <c r="A54" s="14"/>
      <c r="B54" s="13" t="s">
        <v>10</v>
      </c>
      <c r="C54" s="13" t="s">
        <v>9</v>
      </c>
      <c r="D54" s="13" t="s">
        <v>8</v>
      </c>
      <c r="E54" s="12" t="s">
        <v>7</v>
      </c>
      <c r="G54" s="14"/>
      <c r="H54" s="13" t="s">
        <v>10</v>
      </c>
      <c r="I54" s="13" t="s">
        <v>9</v>
      </c>
      <c r="J54" s="13" t="s">
        <v>8</v>
      </c>
      <c r="K54" s="12" t="s">
        <v>7</v>
      </c>
      <c r="M54" s="14"/>
      <c r="N54" s="13" t="s">
        <v>92</v>
      </c>
      <c r="O54" s="13" t="s">
        <v>93</v>
      </c>
      <c r="P54" s="13" t="s">
        <v>94</v>
      </c>
      <c r="Q54" s="12" t="s">
        <v>95</v>
      </c>
      <c r="S54" s="14"/>
      <c r="T54" s="13" t="s">
        <v>96</v>
      </c>
      <c r="U54" s="13" t="s">
        <v>93</v>
      </c>
      <c r="V54" s="13" t="s">
        <v>94</v>
      </c>
      <c r="W54" s="12" t="s">
        <v>95</v>
      </c>
    </row>
    <row r="55" spans="1:23" x14ac:dyDescent="0.25">
      <c r="A55" s="8" t="s">
        <v>6</v>
      </c>
      <c r="B55" s="7">
        <v>32</v>
      </c>
      <c r="C55" s="7">
        <v>20</v>
      </c>
      <c r="D55" s="7">
        <v>2</v>
      </c>
      <c r="E55" s="6">
        <v>10</v>
      </c>
      <c r="G55" s="8" t="s">
        <v>6</v>
      </c>
      <c r="H55" s="10">
        <f t="shared" ref="H55:K61" si="7">SUM(B55/$B55)</f>
        <v>1</v>
      </c>
      <c r="I55" s="10">
        <f t="shared" si="7"/>
        <v>0.625</v>
      </c>
      <c r="J55" s="10">
        <f t="shared" si="7"/>
        <v>6.25E-2</v>
      </c>
      <c r="K55" s="9">
        <f t="shared" si="7"/>
        <v>0.3125</v>
      </c>
      <c r="M55" s="8" t="s">
        <v>6</v>
      </c>
      <c r="N55" s="7">
        <v>430.8</v>
      </c>
      <c r="O55" s="7">
        <v>334.9</v>
      </c>
      <c r="P55" s="7">
        <v>0.4</v>
      </c>
      <c r="Q55" s="6">
        <v>95.5</v>
      </c>
      <c r="S55" s="8" t="s">
        <v>6</v>
      </c>
      <c r="T55" s="10">
        <f t="shared" ref="T55:W61" si="8">SUM(N55/$N55)</f>
        <v>1</v>
      </c>
      <c r="U55" s="10">
        <f t="shared" si="8"/>
        <v>0.77739090064995353</v>
      </c>
      <c r="V55" s="10">
        <f t="shared" si="8"/>
        <v>9.2850510677808728E-4</v>
      </c>
      <c r="W55" s="9">
        <f t="shared" si="8"/>
        <v>0.22168059424326833</v>
      </c>
    </row>
    <row r="56" spans="1:23" x14ac:dyDescent="0.25">
      <c r="A56" s="8" t="s">
        <v>5</v>
      </c>
      <c r="B56" s="7">
        <v>51</v>
      </c>
      <c r="C56" s="7">
        <v>33</v>
      </c>
      <c r="D56" s="7">
        <v>4</v>
      </c>
      <c r="E56" s="6">
        <v>14</v>
      </c>
      <c r="G56" s="8" t="s">
        <v>5</v>
      </c>
      <c r="H56" s="10">
        <f t="shared" si="7"/>
        <v>1</v>
      </c>
      <c r="I56" s="10">
        <f t="shared" si="7"/>
        <v>0.6470588235294118</v>
      </c>
      <c r="J56" s="10">
        <f t="shared" si="7"/>
        <v>7.8431372549019607E-2</v>
      </c>
      <c r="K56" s="9">
        <f t="shared" si="7"/>
        <v>0.27450980392156865</v>
      </c>
      <c r="M56" s="8" t="s">
        <v>5</v>
      </c>
      <c r="N56" s="7">
        <v>2245.1</v>
      </c>
      <c r="O56" s="7">
        <v>1827.2</v>
      </c>
      <c r="P56" s="7">
        <v>20.9</v>
      </c>
      <c r="Q56" s="6">
        <v>397</v>
      </c>
      <c r="S56" s="8" t="s">
        <v>5</v>
      </c>
      <c r="T56" s="10">
        <f t="shared" si="8"/>
        <v>1</v>
      </c>
      <c r="U56" s="10">
        <f t="shared" si="8"/>
        <v>0.8138612979377311</v>
      </c>
      <c r="V56" s="10">
        <f t="shared" si="8"/>
        <v>9.309162175404213E-3</v>
      </c>
      <c r="W56" s="9">
        <f t="shared" si="8"/>
        <v>0.17682953988686473</v>
      </c>
    </row>
    <row r="57" spans="1:23" x14ac:dyDescent="0.25">
      <c r="A57" s="8" t="s">
        <v>4</v>
      </c>
      <c r="B57" s="7">
        <v>199</v>
      </c>
      <c r="C57" s="7">
        <v>101</v>
      </c>
      <c r="D57" s="7">
        <v>22</v>
      </c>
      <c r="E57" s="6">
        <v>76</v>
      </c>
      <c r="G57" s="8" t="s">
        <v>4</v>
      </c>
      <c r="H57" s="10">
        <f t="shared" si="7"/>
        <v>1</v>
      </c>
      <c r="I57" s="10">
        <f t="shared" si="7"/>
        <v>0.50753768844221103</v>
      </c>
      <c r="J57" s="10">
        <f t="shared" si="7"/>
        <v>0.11055276381909548</v>
      </c>
      <c r="K57" s="9">
        <f t="shared" si="7"/>
        <v>0.38190954773869346</v>
      </c>
      <c r="M57" s="8" t="s">
        <v>4</v>
      </c>
      <c r="N57" s="7">
        <v>42212.2</v>
      </c>
      <c r="O57" s="7">
        <v>23231.1</v>
      </c>
      <c r="P57" s="7">
        <v>4045.1</v>
      </c>
      <c r="Q57" s="6">
        <v>14936</v>
      </c>
      <c r="S57" s="8" t="s">
        <v>4</v>
      </c>
      <c r="T57" s="10">
        <f t="shared" si="8"/>
        <v>1</v>
      </c>
      <c r="U57" s="10">
        <f t="shared" si="8"/>
        <v>0.5503408967075869</v>
      </c>
      <c r="V57" s="10">
        <f t="shared" si="8"/>
        <v>9.5827746480875206E-2</v>
      </c>
      <c r="W57" s="9">
        <f t="shared" si="8"/>
        <v>0.35383135681153793</v>
      </c>
    </row>
    <row r="58" spans="1:23" x14ac:dyDescent="0.25">
      <c r="A58" s="8" t="s">
        <v>3</v>
      </c>
      <c r="B58" s="11">
        <v>199</v>
      </c>
      <c r="C58" s="11">
        <v>29</v>
      </c>
      <c r="D58" s="11">
        <v>7</v>
      </c>
      <c r="E58" s="6">
        <v>163</v>
      </c>
      <c r="G58" s="8" t="s">
        <v>3</v>
      </c>
      <c r="H58" s="10">
        <f t="shared" si="7"/>
        <v>1</v>
      </c>
      <c r="I58" s="10">
        <f t="shared" si="7"/>
        <v>0.14572864321608039</v>
      </c>
      <c r="J58" s="10">
        <f t="shared" si="7"/>
        <v>3.5175879396984924E-2</v>
      </c>
      <c r="K58" s="9">
        <f t="shared" si="7"/>
        <v>0.81909547738693467</v>
      </c>
      <c r="M58" s="8" t="s">
        <v>3</v>
      </c>
      <c r="N58" s="11">
        <v>23402.42</v>
      </c>
      <c r="O58" s="11">
        <v>3080.3</v>
      </c>
      <c r="P58" s="11">
        <v>787.2</v>
      </c>
      <c r="Q58" s="6">
        <v>19534.8</v>
      </c>
      <c r="S58" s="8" t="s">
        <v>3</v>
      </c>
      <c r="T58" s="10">
        <f t="shared" si="8"/>
        <v>1</v>
      </c>
      <c r="U58" s="10">
        <f t="shared" si="8"/>
        <v>0.13162313982912879</v>
      </c>
      <c r="V58" s="10">
        <f t="shared" si="8"/>
        <v>3.3637546886176733E-2</v>
      </c>
      <c r="W58" s="9">
        <f t="shared" si="8"/>
        <v>0.83473418560986434</v>
      </c>
    </row>
    <row r="59" spans="1:23" x14ac:dyDescent="0.25">
      <c r="A59" s="8" t="s">
        <v>2</v>
      </c>
      <c r="B59" s="11">
        <v>83</v>
      </c>
      <c r="C59" s="11">
        <v>41</v>
      </c>
      <c r="D59" s="11">
        <v>13</v>
      </c>
      <c r="E59" s="6">
        <v>29</v>
      </c>
      <c r="G59" s="8" t="s">
        <v>2</v>
      </c>
      <c r="H59" s="10">
        <f t="shared" si="7"/>
        <v>1</v>
      </c>
      <c r="I59" s="10">
        <f t="shared" si="7"/>
        <v>0.49397590361445781</v>
      </c>
      <c r="J59" s="10">
        <f t="shared" si="7"/>
        <v>0.15662650602409639</v>
      </c>
      <c r="K59" s="9">
        <f t="shared" si="7"/>
        <v>0.3493975903614458</v>
      </c>
      <c r="M59" s="8" t="s">
        <v>2</v>
      </c>
      <c r="N59" s="11">
        <v>4203</v>
      </c>
      <c r="O59" s="11">
        <v>2372.1999999999998</v>
      </c>
      <c r="P59" s="11">
        <v>202.3</v>
      </c>
      <c r="Q59" s="6">
        <v>1628.6</v>
      </c>
      <c r="S59" s="8" t="s">
        <v>2</v>
      </c>
      <c r="T59" s="10">
        <f t="shared" si="8"/>
        <v>1</v>
      </c>
      <c r="U59" s="10">
        <f t="shared" si="8"/>
        <v>0.56440637639781099</v>
      </c>
      <c r="V59" s="10">
        <f t="shared" si="8"/>
        <v>4.8132286462050922E-2</v>
      </c>
      <c r="W59" s="9">
        <f t="shared" si="8"/>
        <v>0.38748512966928383</v>
      </c>
    </row>
    <row r="60" spans="1:23" x14ac:dyDescent="0.25">
      <c r="A60" s="8" t="s">
        <v>1</v>
      </c>
      <c r="B60" s="11">
        <v>119</v>
      </c>
      <c r="C60" s="11">
        <v>55</v>
      </c>
      <c r="D60" s="11">
        <v>11</v>
      </c>
      <c r="E60" s="6">
        <v>53</v>
      </c>
      <c r="G60" s="8" t="s">
        <v>1</v>
      </c>
      <c r="H60" s="10">
        <f t="shared" si="7"/>
        <v>1</v>
      </c>
      <c r="I60" s="10">
        <f t="shared" si="7"/>
        <v>0.46218487394957986</v>
      </c>
      <c r="J60" s="10">
        <f t="shared" si="7"/>
        <v>9.2436974789915971E-2</v>
      </c>
      <c r="K60" s="9">
        <f t="shared" si="7"/>
        <v>0.44537815126050423</v>
      </c>
      <c r="M60" s="8" t="s">
        <v>1</v>
      </c>
      <c r="N60" s="11">
        <v>19068.900000000001</v>
      </c>
      <c r="O60" s="11">
        <v>8267.6</v>
      </c>
      <c r="P60" s="11">
        <v>1694.2</v>
      </c>
      <c r="Q60" s="6">
        <v>9107</v>
      </c>
      <c r="S60" s="8" t="s">
        <v>1</v>
      </c>
      <c r="T60" s="10">
        <f t="shared" si="8"/>
        <v>1</v>
      </c>
      <c r="U60" s="10">
        <f t="shared" si="8"/>
        <v>0.43356459995070507</v>
      </c>
      <c r="V60" s="10">
        <f t="shared" si="8"/>
        <v>8.8846236542223192E-2</v>
      </c>
      <c r="W60" s="9">
        <f t="shared" si="8"/>
        <v>0.47758391936608818</v>
      </c>
    </row>
    <row r="61" spans="1:23" ht="15.75" thickBot="1" x14ac:dyDescent="0.3">
      <c r="A61" s="3" t="s">
        <v>0</v>
      </c>
      <c r="B61" s="2">
        <v>199</v>
      </c>
      <c r="C61" s="2">
        <v>26</v>
      </c>
      <c r="D61" s="2">
        <v>9</v>
      </c>
      <c r="E61" s="1">
        <v>164</v>
      </c>
      <c r="G61" s="3" t="s">
        <v>0</v>
      </c>
      <c r="H61" s="5">
        <f t="shared" si="7"/>
        <v>1</v>
      </c>
      <c r="I61" s="5">
        <f t="shared" si="7"/>
        <v>0.1306532663316583</v>
      </c>
      <c r="J61" s="5">
        <f t="shared" si="7"/>
        <v>4.5226130653266333E-2</v>
      </c>
      <c r="K61" s="4">
        <f t="shared" si="7"/>
        <v>0.82412060301507539</v>
      </c>
      <c r="M61" s="3" t="s">
        <v>0</v>
      </c>
      <c r="N61" s="2">
        <v>31195.200000000001</v>
      </c>
      <c r="O61" s="2">
        <v>3858.2</v>
      </c>
      <c r="P61" s="2">
        <v>1361.6</v>
      </c>
      <c r="Q61" s="1">
        <v>25975.4</v>
      </c>
      <c r="S61" s="3" t="s">
        <v>0</v>
      </c>
      <c r="T61" s="5">
        <f t="shared" si="8"/>
        <v>1</v>
      </c>
      <c r="U61" s="5">
        <f t="shared" si="8"/>
        <v>0.12367928399240909</v>
      </c>
      <c r="V61" s="5">
        <f t="shared" si="8"/>
        <v>4.3647740678053028E-2</v>
      </c>
      <c r="W61" s="4">
        <f t="shared" si="8"/>
        <v>0.83267297532953788</v>
      </c>
    </row>
    <row r="62" spans="1:23" ht="15.75" thickBot="1" x14ac:dyDescent="0.3"/>
    <row r="63" spans="1:23" ht="15.75" thickBot="1" x14ac:dyDescent="0.3">
      <c r="A63" s="157" t="s">
        <v>11</v>
      </c>
      <c r="B63" s="156"/>
      <c r="G63" s="155" t="s">
        <v>103</v>
      </c>
      <c r="H63" s="156"/>
      <c r="S63" s="155" t="s">
        <v>104</v>
      </c>
      <c r="T63" s="156"/>
    </row>
    <row r="64" spans="1:23" x14ac:dyDescent="0.25">
      <c r="A64" s="14"/>
      <c r="B64" s="13" t="s">
        <v>10</v>
      </c>
      <c r="C64" s="13" t="s">
        <v>9</v>
      </c>
      <c r="D64" s="13" t="s">
        <v>8</v>
      </c>
      <c r="E64" s="12" t="s">
        <v>7</v>
      </c>
      <c r="G64" s="14"/>
      <c r="H64" s="13" t="s">
        <v>10</v>
      </c>
      <c r="I64" s="13" t="s">
        <v>9</v>
      </c>
      <c r="J64" s="13" t="s">
        <v>8</v>
      </c>
      <c r="K64" s="12" t="s">
        <v>7</v>
      </c>
      <c r="S64" s="14"/>
      <c r="T64" s="13" t="s">
        <v>10</v>
      </c>
      <c r="U64" s="13" t="s">
        <v>9</v>
      </c>
      <c r="V64" s="13" t="s">
        <v>8</v>
      </c>
      <c r="W64" s="12" t="s">
        <v>7</v>
      </c>
    </row>
    <row r="65" spans="1:23" x14ac:dyDescent="0.25">
      <c r="A65" s="8" t="s">
        <v>6</v>
      </c>
      <c r="B65" s="7">
        <f t="shared" ref="B65:E71" si="9">SUM(B55-B4)</f>
        <v>-3</v>
      </c>
      <c r="C65" s="7">
        <f t="shared" si="9"/>
        <v>-8</v>
      </c>
      <c r="D65" s="7">
        <f t="shared" si="9"/>
        <v>-3</v>
      </c>
      <c r="E65" s="6">
        <f t="shared" si="9"/>
        <v>8</v>
      </c>
      <c r="G65" s="8" t="s">
        <v>6</v>
      </c>
      <c r="H65" s="10"/>
      <c r="I65" s="10">
        <f t="shared" ref="I65:K71" si="10">SUM(I55-I4)</f>
        <v>-0.17500000000000004</v>
      </c>
      <c r="J65" s="10">
        <f t="shared" si="10"/>
        <v>-8.0357142857142849E-2</v>
      </c>
      <c r="K65" s="9">
        <f t="shared" si="10"/>
        <v>0.25535714285714284</v>
      </c>
      <c r="S65" s="8" t="s">
        <v>6</v>
      </c>
      <c r="T65" s="10"/>
      <c r="U65" s="10">
        <f t="shared" ref="U65:W71" si="11">SUM(U55-U4)</f>
        <v>-8.4461508759592907E-2</v>
      </c>
      <c r="V65" s="10">
        <f t="shared" si="11"/>
        <v>-4.1655447388798048E-3</v>
      </c>
      <c r="W65" s="9">
        <f t="shared" si="11"/>
        <v>8.8627053498472635E-2</v>
      </c>
    </row>
    <row r="66" spans="1:23" x14ac:dyDescent="0.25">
      <c r="A66" s="8" t="s">
        <v>5</v>
      </c>
      <c r="B66" s="7">
        <f t="shared" si="9"/>
        <v>25</v>
      </c>
      <c r="C66" s="7">
        <f t="shared" si="9"/>
        <v>14</v>
      </c>
      <c r="D66" s="7">
        <f t="shared" si="9"/>
        <v>0</v>
      </c>
      <c r="E66" s="6">
        <f t="shared" si="9"/>
        <v>11</v>
      </c>
      <c r="G66" s="8" t="s">
        <v>5</v>
      </c>
      <c r="H66" s="10"/>
      <c r="I66" s="10">
        <f t="shared" si="10"/>
        <v>-8.3710407239818929E-2</v>
      </c>
      <c r="J66" s="10">
        <f t="shared" si="10"/>
        <v>-7.5414781297134248E-2</v>
      </c>
      <c r="K66" s="9">
        <f t="shared" si="10"/>
        <v>0.15912518853695326</v>
      </c>
      <c r="S66" s="8" t="s">
        <v>5</v>
      </c>
      <c r="T66" s="10"/>
      <c r="U66" s="10">
        <f t="shared" si="11"/>
        <v>-9.048466652384024E-2</v>
      </c>
      <c r="V66" s="10">
        <f t="shared" si="11"/>
        <v>-1.1029095157072772E-2</v>
      </c>
      <c r="W66" s="9">
        <f t="shared" si="11"/>
        <v>0.10151376168091311</v>
      </c>
    </row>
    <row r="67" spans="1:23" x14ac:dyDescent="0.25">
      <c r="A67" s="8" t="s">
        <v>4</v>
      </c>
      <c r="B67" s="7">
        <f t="shared" si="9"/>
        <v>100</v>
      </c>
      <c r="C67" s="7">
        <f t="shared" si="9"/>
        <v>43</v>
      </c>
      <c r="D67" s="7">
        <f t="shared" si="9"/>
        <v>9</v>
      </c>
      <c r="E67" s="6">
        <f t="shared" si="9"/>
        <v>48</v>
      </c>
      <c r="G67" s="8" t="s">
        <v>4</v>
      </c>
      <c r="H67" s="10"/>
      <c r="I67" s="10">
        <f t="shared" si="10"/>
        <v>-7.8320897416374824E-2</v>
      </c>
      <c r="J67" s="10">
        <f t="shared" si="10"/>
        <v>-2.0760367494035842E-2</v>
      </c>
      <c r="K67" s="9">
        <f t="shared" si="10"/>
        <v>9.9081264910410638E-2</v>
      </c>
      <c r="S67" s="8" t="s">
        <v>4</v>
      </c>
      <c r="T67" s="10"/>
      <c r="U67" s="10">
        <f t="shared" si="11"/>
        <v>-7.3259013251972482E-2</v>
      </c>
      <c r="V67" s="10">
        <f t="shared" si="11"/>
        <v>-1.72739138338006E-2</v>
      </c>
      <c r="W67" s="9">
        <f t="shared" si="11"/>
        <v>9.0536808139246305E-2</v>
      </c>
    </row>
    <row r="68" spans="1:23" x14ac:dyDescent="0.25">
      <c r="A68" s="8" t="s">
        <v>3</v>
      </c>
      <c r="B68" s="7">
        <f t="shared" si="9"/>
        <v>100</v>
      </c>
      <c r="C68" s="7">
        <f t="shared" si="9"/>
        <v>10</v>
      </c>
      <c r="D68" s="7">
        <f t="shared" si="9"/>
        <v>1</v>
      </c>
      <c r="E68" s="6">
        <f t="shared" si="9"/>
        <v>89</v>
      </c>
      <c r="G68" s="8" t="s">
        <v>3</v>
      </c>
      <c r="H68" s="10"/>
      <c r="I68" s="10">
        <f t="shared" si="10"/>
        <v>-4.6190548703111511E-2</v>
      </c>
      <c r="J68" s="10">
        <f t="shared" si="10"/>
        <v>-2.5430181209075683E-2</v>
      </c>
      <c r="K68" s="9">
        <f t="shared" si="10"/>
        <v>7.1620729912187153E-2</v>
      </c>
      <c r="S68" s="8" t="s">
        <v>3</v>
      </c>
      <c r="T68" s="10"/>
      <c r="U68" s="10">
        <f t="shared" si="11"/>
        <v>-5.0339896092855357E-2</v>
      </c>
      <c r="V68" s="10">
        <f t="shared" si="11"/>
        <v>-3.1456342409838439E-2</v>
      </c>
      <c r="W68" s="9">
        <f t="shared" si="11"/>
        <v>7.5135156437959094E-2</v>
      </c>
    </row>
    <row r="69" spans="1:23" x14ac:dyDescent="0.25">
      <c r="A69" s="8" t="s">
        <v>2</v>
      </c>
      <c r="B69" s="7">
        <f t="shared" si="9"/>
        <v>52</v>
      </c>
      <c r="C69" s="7">
        <f t="shared" si="9"/>
        <v>20</v>
      </c>
      <c r="D69" s="7">
        <f t="shared" si="9"/>
        <v>9</v>
      </c>
      <c r="E69" s="6">
        <f t="shared" si="9"/>
        <v>23</v>
      </c>
      <c r="G69" s="8" t="s">
        <v>2</v>
      </c>
      <c r="H69" s="10"/>
      <c r="I69" s="10">
        <f t="shared" si="10"/>
        <v>-0.18344345122425182</v>
      </c>
      <c r="J69" s="10">
        <f t="shared" si="10"/>
        <v>2.7594247959580265E-2</v>
      </c>
      <c r="K69" s="9">
        <f t="shared" si="10"/>
        <v>0.15584920326467161</v>
      </c>
      <c r="S69" s="8" t="s">
        <v>2</v>
      </c>
      <c r="T69" s="10"/>
      <c r="U69" s="10">
        <f t="shared" si="11"/>
        <v>-0.23297799361813798</v>
      </c>
      <c r="V69" s="10">
        <f t="shared" si="11"/>
        <v>6.0270233041561858E-3</v>
      </c>
      <c r="W69" s="9">
        <f t="shared" si="11"/>
        <v>0.22697476284312754</v>
      </c>
    </row>
    <row r="70" spans="1:23" x14ac:dyDescent="0.25">
      <c r="A70" s="8" t="s">
        <v>1</v>
      </c>
      <c r="B70" s="7">
        <f t="shared" si="9"/>
        <v>59</v>
      </c>
      <c r="C70" s="7">
        <f t="shared" si="9"/>
        <v>21</v>
      </c>
      <c r="D70" s="7">
        <f t="shared" si="9"/>
        <v>0</v>
      </c>
      <c r="E70" s="6">
        <f t="shared" si="9"/>
        <v>38</v>
      </c>
      <c r="G70" s="8" t="s">
        <v>1</v>
      </c>
      <c r="H70" s="10"/>
      <c r="I70" s="10">
        <f t="shared" si="10"/>
        <v>-0.1044817927170868</v>
      </c>
      <c r="J70" s="10">
        <f t="shared" si="10"/>
        <v>-9.0896358543417349E-2</v>
      </c>
      <c r="K70" s="9">
        <f t="shared" si="10"/>
        <v>0.19537815126050423</v>
      </c>
      <c r="S70" s="8" t="s">
        <v>1</v>
      </c>
      <c r="T70" s="10"/>
      <c r="U70" s="10">
        <f t="shared" si="11"/>
        <v>-0.12564998044513809</v>
      </c>
      <c r="V70" s="10">
        <f t="shared" si="11"/>
        <v>-8.7309176273067404E-2</v>
      </c>
      <c r="W70" s="9">
        <f t="shared" si="11"/>
        <v>0.21293824596277733</v>
      </c>
    </row>
    <row r="71" spans="1:23" ht="15.75" thickBot="1" x14ac:dyDescent="0.3">
      <c r="A71" s="3" t="s">
        <v>0</v>
      </c>
      <c r="B71" s="2">
        <f t="shared" si="9"/>
        <v>100</v>
      </c>
      <c r="C71" s="2">
        <f t="shared" si="9"/>
        <v>8</v>
      </c>
      <c r="D71" s="2">
        <f t="shared" si="9"/>
        <v>0</v>
      </c>
      <c r="E71" s="1">
        <f t="shared" si="9"/>
        <v>92</v>
      </c>
      <c r="G71" s="3" t="s">
        <v>0</v>
      </c>
      <c r="H71" s="5"/>
      <c r="I71" s="5">
        <f t="shared" si="10"/>
        <v>-5.1164915486523521E-2</v>
      </c>
      <c r="J71" s="5">
        <f t="shared" si="10"/>
        <v>-4.5682960255824578E-2</v>
      </c>
      <c r="K71" s="4">
        <f t="shared" si="10"/>
        <v>9.68478757423481E-2</v>
      </c>
      <c r="S71" s="3" t="s">
        <v>0</v>
      </c>
      <c r="T71" s="5"/>
      <c r="U71" s="5">
        <f t="shared" si="11"/>
        <v>-5.6944192809914043E-2</v>
      </c>
      <c r="V71" s="5">
        <f t="shared" si="11"/>
        <v>-4.4001520621377459E-2</v>
      </c>
      <c r="W71" s="4">
        <f t="shared" si="11"/>
        <v>0.10094893287155959</v>
      </c>
    </row>
    <row r="73" spans="1:23" x14ac:dyDescent="0.25">
      <c r="S73" t="s">
        <v>174</v>
      </c>
    </row>
    <row r="74" spans="1:23" x14ac:dyDescent="0.25">
      <c r="T74" t="s">
        <v>178</v>
      </c>
      <c r="U74" s="138" t="s">
        <v>180</v>
      </c>
      <c r="V74" t="s">
        <v>179</v>
      </c>
    </row>
    <row r="75" spans="1:23" x14ac:dyDescent="0.25">
      <c r="S75" t="s">
        <v>6</v>
      </c>
      <c r="T75" s="128">
        <v>0.8</v>
      </c>
      <c r="U75" s="128">
        <v>0.82857142857142863</v>
      </c>
      <c r="V75" s="128">
        <v>0.625</v>
      </c>
    </row>
    <row r="76" spans="1:23" x14ac:dyDescent="0.25">
      <c r="S76" t="s">
        <v>5</v>
      </c>
      <c r="T76" s="128">
        <v>0.73076923076923073</v>
      </c>
      <c r="U76" s="128">
        <v>0.84615384615384615</v>
      </c>
      <c r="V76" s="128">
        <v>0.6470588235294118</v>
      </c>
    </row>
    <row r="77" spans="1:23" x14ac:dyDescent="0.25">
      <c r="S77" t="s">
        <v>4</v>
      </c>
      <c r="T77" s="128">
        <v>0.58585858585858586</v>
      </c>
      <c r="U77" s="128">
        <v>0.71717171717171713</v>
      </c>
      <c r="V77" s="128">
        <v>0.50753768844221103</v>
      </c>
    </row>
    <row r="78" spans="1:23" x14ac:dyDescent="0.25">
      <c r="S78" t="s">
        <v>3</v>
      </c>
      <c r="T78" s="128">
        <v>0.19191919191919191</v>
      </c>
      <c r="U78" s="128">
        <v>0.22222222222222221</v>
      </c>
      <c r="V78" s="128">
        <v>0.14572864321608039</v>
      </c>
    </row>
    <row r="79" spans="1:23" x14ac:dyDescent="0.25">
      <c r="S79" t="s">
        <v>2</v>
      </c>
      <c r="T79" s="128">
        <v>0.67741935483870963</v>
      </c>
      <c r="U79" s="128">
        <v>0.77419354838709675</v>
      </c>
      <c r="V79" s="128">
        <v>0.49397590361445781</v>
      </c>
    </row>
    <row r="80" spans="1:23" x14ac:dyDescent="0.25">
      <c r="S80" t="s">
        <v>1</v>
      </c>
      <c r="T80" s="128">
        <v>0.56666666666666665</v>
      </c>
      <c r="U80" s="128">
        <v>0.66666666666666663</v>
      </c>
      <c r="V80" s="128">
        <v>0.46218487394957986</v>
      </c>
    </row>
    <row r="81" spans="19:22" x14ac:dyDescent="0.25">
      <c r="S81" t="s">
        <v>0</v>
      </c>
      <c r="T81" s="128">
        <v>0.18181818181818182</v>
      </c>
      <c r="U81" s="128">
        <v>0.25252525252525254</v>
      </c>
      <c r="V81" s="128">
        <v>0.1306532663316583</v>
      </c>
    </row>
    <row r="83" spans="19:22" x14ac:dyDescent="0.25">
      <c r="S83" s="138" t="s">
        <v>175</v>
      </c>
      <c r="T83" s="138"/>
      <c r="U83" s="138"/>
      <c r="V83" s="138"/>
    </row>
    <row r="84" spans="19:22" x14ac:dyDescent="0.25">
      <c r="S84" s="138"/>
      <c r="T84" s="138" t="s">
        <v>181</v>
      </c>
      <c r="U84" s="138" t="s">
        <v>182</v>
      </c>
      <c r="V84" s="138" t="s">
        <v>183</v>
      </c>
    </row>
    <row r="85" spans="19:22" x14ac:dyDescent="0.25">
      <c r="S85" s="138" t="s">
        <v>6</v>
      </c>
      <c r="T85" s="128">
        <v>0.14285714285714285</v>
      </c>
      <c r="U85" s="128">
        <v>8.5714285714285715E-2</v>
      </c>
      <c r="V85" s="128">
        <v>6.25E-2</v>
      </c>
    </row>
    <row r="86" spans="19:22" x14ac:dyDescent="0.25">
      <c r="S86" s="138" t="s">
        <v>5</v>
      </c>
      <c r="T86" s="128">
        <v>0.15384615384615385</v>
      </c>
      <c r="U86" s="128">
        <v>7.6923076923076927E-2</v>
      </c>
      <c r="V86" s="128">
        <v>7.8431372549019607E-2</v>
      </c>
    </row>
    <row r="87" spans="19:22" x14ac:dyDescent="0.25">
      <c r="S87" s="138" t="s">
        <v>4</v>
      </c>
      <c r="T87" s="128">
        <v>0.13131313131313133</v>
      </c>
      <c r="U87" s="128">
        <v>0.14141414141414141</v>
      </c>
      <c r="V87" s="128">
        <v>0.11055276381909548</v>
      </c>
    </row>
    <row r="88" spans="19:22" x14ac:dyDescent="0.25">
      <c r="S88" s="138" t="s">
        <v>3</v>
      </c>
      <c r="T88" s="128">
        <v>6.0606060606060608E-2</v>
      </c>
      <c r="U88" s="128">
        <v>0.15151515151515152</v>
      </c>
      <c r="V88" s="128">
        <v>3.5175879396984924E-2</v>
      </c>
    </row>
    <row r="89" spans="19:22" x14ac:dyDescent="0.25">
      <c r="S89" s="138" t="s">
        <v>2</v>
      </c>
      <c r="T89" s="128">
        <v>0.12903225806451613</v>
      </c>
      <c r="U89" s="128">
        <v>0.12903225806451613</v>
      </c>
      <c r="V89" s="128">
        <v>0.15662650602409639</v>
      </c>
    </row>
    <row r="90" spans="19:22" x14ac:dyDescent="0.25">
      <c r="S90" s="138" t="s">
        <v>1</v>
      </c>
      <c r="T90" s="128">
        <v>0.18333333333333332</v>
      </c>
      <c r="U90" s="128">
        <v>0.25</v>
      </c>
      <c r="V90" s="128">
        <v>9.2436974789915971E-2</v>
      </c>
    </row>
    <row r="91" spans="19:22" x14ac:dyDescent="0.25">
      <c r="S91" s="138" t="s">
        <v>0</v>
      </c>
      <c r="T91" s="128">
        <v>9.0909090909090912E-2</v>
      </c>
      <c r="U91" s="128">
        <v>0.22222222222222221</v>
      </c>
      <c r="V91" s="128">
        <v>4.5226130653266333E-2</v>
      </c>
    </row>
    <row r="93" spans="19:22" x14ac:dyDescent="0.25">
      <c r="S93" s="138" t="s">
        <v>176</v>
      </c>
      <c r="T93" s="138"/>
      <c r="U93" s="138"/>
      <c r="V93" s="138"/>
    </row>
    <row r="94" spans="19:22" x14ac:dyDescent="0.25">
      <c r="S94" s="138"/>
      <c r="T94" s="138" t="s">
        <v>184</v>
      </c>
      <c r="U94" s="138" t="s">
        <v>185</v>
      </c>
      <c r="V94" s="138" t="s">
        <v>177</v>
      </c>
    </row>
    <row r="95" spans="19:22" x14ac:dyDescent="0.25">
      <c r="S95" s="138" t="s">
        <v>6</v>
      </c>
      <c r="T95" s="128">
        <v>5.7142857142857141E-2</v>
      </c>
      <c r="U95" s="128">
        <v>8.5714285714285715E-2</v>
      </c>
      <c r="V95" s="128">
        <v>0.3125</v>
      </c>
    </row>
    <row r="96" spans="19:22" x14ac:dyDescent="0.25">
      <c r="S96" s="138" t="s">
        <v>5</v>
      </c>
      <c r="T96" s="128">
        <v>0.11538461538461539</v>
      </c>
      <c r="U96" s="128">
        <v>7.6923076923076927E-2</v>
      </c>
      <c r="V96" s="128">
        <v>0.27450980392156865</v>
      </c>
    </row>
    <row r="97" spans="19:23" x14ac:dyDescent="0.25">
      <c r="S97" s="138" t="s">
        <v>4</v>
      </c>
      <c r="T97" s="128">
        <v>0.28282828282828282</v>
      </c>
      <c r="U97" s="128">
        <v>0.14141414141414141</v>
      </c>
      <c r="V97" s="128">
        <v>0.38190954773869346</v>
      </c>
    </row>
    <row r="98" spans="19:23" x14ac:dyDescent="0.25">
      <c r="S98" s="138" t="s">
        <v>3</v>
      </c>
      <c r="T98" s="128">
        <v>0.74747474747474751</v>
      </c>
      <c r="U98" s="128">
        <v>0.6262626262626263</v>
      </c>
      <c r="V98" s="128">
        <v>0.81909547738693467</v>
      </c>
    </row>
    <row r="99" spans="19:23" x14ac:dyDescent="0.25">
      <c r="S99" s="138" t="s">
        <v>2</v>
      </c>
      <c r="T99" s="128">
        <v>0.19354838709677419</v>
      </c>
      <c r="U99" s="128">
        <v>9.6774193548387094E-2</v>
      </c>
      <c r="V99" s="128">
        <v>0.3493975903614458</v>
      </c>
    </row>
    <row r="100" spans="19:23" x14ac:dyDescent="0.25">
      <c r="S100" s="138" t="s">
        <v>1</v>
      </c>
      <c r="T100" s="128">
        <v>0.25</v>
      </c>
      <c r="U100" s="128">
        <v>8.3333333333333329E-2</v>
      </c>
      <c r="V100" s="128">
        <v>0.44537815126050423</v>
      </c>
    </row>
    <row r="101" spans="19:23" x14ac:dyDescent="0.25">
      <c r="S101" s="138" t="s">
        <v>0</v>
      </c>
      <c r="T101" s="128">
        <v>0.72727272727272729</v>
      </c>
      <c r="U101" s="128">
        <v>0.5252525252525253</v>
      </c>
      <c r="V101" s="128">
        <v>0.82412060301507539</v>
      </c>
    </row>
    <row r="103" spans="19:23" x14ac:dyDescent="0.25">
      <c r="S103" s="138" t="s">
        <v>174</v>
      </c>
      <c r="T103" s="138"/>
      <c r="U103" s="138"/>
      <c r="V103" s="138"/>
      <c r="W103" s="138"/>
    </row>
    <row r="104" spans="19:23" x14ac:dyDescent="0.25">
      <c r="S104" s="138"/>
      <c r="T104" s="138" t="s">
        <v>187</v>
      </c>
      <c r="U104" s="138" t="s">
        <v>188</v>
      </c>
      <c r="V104" s="138" t="s">
        <v>189</v>
      </c>
      <c r="W104" s="138"/>
    </row>
    <row r="105" spans="19:23" x14ac:dyDescent="0.25">
      <c r="S105" s="138" t="s">
        <v>6</v>
      </c>
      <c r="T105" s="128">
        <v>0.86185240940954644</v>
      </c>
      <c r="U105" s="128">
        <v>0.97216663524059188</v>
      </c>
      <c r="V105" s="128">
        <v>0.77739090064995353</v>
      </c>
      <c r="W105" s="138"/>
    </row>
    <row r="106" spans="19:23" x14ac:dyDescent="0.25">
      <c r="S106" s="138" t="s">
        <v>5</v>
      </c>
      <c r="T106" s="128">
        <v>0.90434596446157134</v>
      </c>
      <c r="U106" s="128">
        <v>0.97094020503410594</v>
      </c>
      <c r="V106" s="128">
        <v>0.8138612979377311</v>
      </c>
      <c r="W106" s="138"/>
    </row>
    <row r="107" spans="19:23" x14ac:dyDescent="0.25">
      <c r="S107" s="138" t="s">
        <v>4</v>
      </c>
      <c r="T107" s="128">
        <v>0.62359990995955938</v>
      </c>
      <c r="U107" s="128">
        <v>0.75987741909442885</v>
      </c>
      <c r="V107" s="128">
        <v>0.5503408967075869</v>
      </c>
      <c r="W107" s="138"/>
    </row>
    <row r="108" spans="19:23" x14ac:dyDescent="0.25">
      <c r="S108" s="138" t="s">
        <v>3</v>
      </c>
      <c r="T108" s="128">
        <v>0.18196303592198415</v>
      </c>
      <c r="U108" s="128">
        <v>0.22598010918507033</v>
      </c>
      <c r="V108" s="128">
        <v>0.13162313982912879</v>
      </c>
      <c r="W108" s="138"/>
    </row>
    <row r="109" spans="19:23" x14ac:dyDescent="0.25">
      <c r="S109" s="138" t="s">
        <v>2</v>
      </c>
      <c r="T109" s="128">
        <v>0.79738437001594897</v>
      </c>
      <c r="U109" s="128">
        <v>0.90092136494729591</v>
      </c>
      <c r="V109" s="128">
        <v>0.56440637639781099</v>
      </c>
      <c r="W109" s="138"/>
    </row>
    <row r="110" spans="19:23" x14ac:dyDescent="0.25">
      <c r="S110" s="138" t="s">
        <v>1</v>
      </c>
      <c r="T110" s="128">
        <v>0.55921458039584315</v>
      </c>
      <c r="U110" s="128">
        <v>0.68847120359790515</v>
      </c>
      <c r="V110" s="128">
        <v>0.43356459995070507</v>
      </c>
      <c r="W110" s="138"/>
    </row>
    <row r="111" spans="19:23" x14ac:dyDescent="0.25">
      <c r="S111" s="138" t="s">
        <v>0</v>
      </c>
      <c r="T111" s="128">
        <v>0.18062347680232313</v>
      </c>
      <c r="U111" s="128">
        <v>0.26039476073409473</v>
      </c>
      <c r="V111" s="128">
        <v>0.12367928399240909</v>
      </c>
      <c r="W111" s="138"/>
    </row>
    <row r="112" spans="19:23" x14ac:dyDescent="0.25">
      <c r="S112" s="138"/>
      <c r="T112" s="138"/>
      <c r="U112" s="138"/>
      <c r="V112" s="138"/>
      <c r="W112" s="138"/>
    </row>
    <row r="113" spans="19:23" x14ac:dyDescent="0.25">
      <c r="S113" s="138" t="s">
        <v>175</v>
      </c>
      <c r="T113" s="138"/>
      <c r="U113" s="138"/>
      <c r="V113" s="138"/>
      <c r="W113" s="138"/>
    </row>
    <row r="114" spans="19:23" x14ac:dyDescent="0.25">
      <c r="S114" s="138"/>
      <c r="T114" s="138" t="s">
        <v>186</v>
      </c>
      <c r="U114" s="138" t="s">
        <v>193</v>
      </c>
      <c r="V114" s="138" t="s">
        <v>194</v>
      </c>
      <c r="W114" s="138"/>
    </row>
    <row r="115" spans="19:23" x14ac:dyDescent="0.25">
      <c r="S115" s="138" t="s">
        <v>6</v>
      </c>
      <c r="T115" s="128">
        <v>5.0940498456578925E-3</v>
      </c>
      <c r="U115" s="128">
        <v>5.0971065708881004E-3</v>
      </c>
      <c r="V115" s="128">
        <v>9.2850510677808728E-4</v>
      </c>
      <c r="W115" s="138"/>
    </row>
    <row r="116" spans="19:23" x14ac:dyDescent="0.25">
      <c r="S116" s="138" t="s">
        <v>5</v>
      </c>
      <c r="T116" s="128">
        <v>2.0338257332476985E-2</v>
      </c>
      <c r="U116" s="128">
        <v>2.9917427898998763E-3</v>
      </c>
      <c r="V116" s="128">
        <v>9.309162175404213E-3</v>
      </c>
      <c r="W116" s="138"/>
    </row>
    <row r="117" spans="19:23" x14ac:dyDescent="0.25">
      <c r="S117" s="138" t="s">
        <v>4</v>
      </c>
      <c r="T117" s="128">
        <v>0.11310166031467581</v>
      </c>
      <c r="U117" s="128">
        <v>0.12081112046026833</v>
      </c>
      <c r="V117" s="128">
        <v>9.5827746480875206E-2</v>
      </c>
      <c r="W117" s="138"/>
    </row>
    <row r="118" spans="19:23" x14ac:dyDescent="0.25">
      <c r="S118" s="138" t="s">
        <v>3</v>
      </c>
      <c r="T118" s="128">
        <v>6.5093889296015173E-2</v>
      </c>
      <c r="U118" s="128">
        <v>0.14635087661427323</v>
      </c>
      <c r="V118" s="128">
        <v>3.3637546886176733E-2</v>
      </c>
      <c r="W118" s="138"/>
    </row>
    <row r="119" spans="19:23" x14ac:dyDescent="0.25">
      <c r="S119" s="138" t="s">
        <v>2</v>
      </c>
      <c r="T119" s="128">
        <v>4.2105263157894736E-2</v>
      </c>
      <c r="U119" s="128">
        <v>4.2112248283606851E-2</v>
      </c>
      <c r="V119" s="128">
        <v>4.8132286462050922E-2</v>
      </c>
      <c r="W119" s="138"/>
    </row>
    <row r="120" spans="19:23" x14ac:dyDescent="0.25">
      <c r="S120" s="138" t="s">
        <v>1</v>
      </c>
      <c r="T120" s="128">
        <v>0.1761554128152906</v>
      </c>
      <c r="U120" s="128">
        <v>0.23525713199491144</v>
      </c>
      <c r="V120" s="128">
        <v>8.8846236542223192E-2</v>
      </c>
      <c r="W120" s="138"/>
    </row>
    <row r="121" spans="19:23" x14ac:dyDescent="0.25">
      <c r="S121" s="138" t="s">
        <v>0</v>
      </c>
      <c r="T121" s="128">
        <v>8.7649261299430486E-2</v>
      </c>
      <c r="U121" s="128">
        <v>0.21416935279277702</v>
      </c>
      <c r="V121" s="128">
        <v>4.3647740678053028E-2</v>
      </c>
      <c r="W121" s="138"/>
    </row>
    <row r="122" spans="19:23" x14ac:dyDescent="0.25">
      <c r="S122" s="138"/>
      <c r="T122" s="138"/>
      <c r="U122" s="138"/>
      <c r="V122" s="138"/>
      <c r="W122" s="138"/>
    </row>
    <row r="123" spans="19:23" x14ac:dyDescent="0.25">
      <c r="S123" s="138" t="s">
        <v>176</v>
      </c>
      <c r="T123" s="138"/>
      <c r="U123" s="138"/>
      <c r="V123" s="138"/>
      <c r="W123" s="138"/>
    </row>
    <row r="124" spans="19:23" x14ac:dyDescent="0.25">
      <c r="S124" s="138"/>
      <c r="T124" s="138" t="s">
        <v>190</v>
      </c>
      <c r="U124" s="138" t="s">
        <v>191</v>
      </c>
      <c r="V124" s="138" t="s">
        <v>192</v>
      </c>
      <c r="W124" s="138"/>
    </row>
    <row r="125" spans="19:23" x14ac:dyDescent="0.25">
      <c r="S125" s="138" t="s">
        <v>6</v>
      </c>
      <c r="T125" s="128">
        <v>0.1330535407447957</v>
      </c>
      <c r="U125" s="128">
        <v>2.2742340654594996E-2</v>
      </c>
      <c r="V125" s="128">
        <v>0.22168059424326833</v>
      </c>
      <c r="W125" s="138"/>
    </row>
    <row r="126" spans="19:23" x14ac:dyDescent="0.25">
      <c r="S126" s="138" t="s">
        <v>5</v>
      </c>
      <c r="T126" s="128">
        <v>7.5315778205951617E-2</v>
      </c>
      <c r="U126" s="128">
        <v>2.6068052175994252E-2</v>
      </c>
      <c r="V126" s="128">
        <v>0.17682953988686473</v>
      </c>
      <c r="W126" s="138"/>
    </row>
    <row r="127" spans="19:23" x14ac:dyDescent="0.25">
      <c r="S127" s="138" t="s">
        <v>4</v>
      </c>
      <c r="T127" s="128">
        <v>0.26329454867229163</v>
      </c>
      <c r="U127" s="128">
        <v>0.11930525067298407</v>
      </c>
      <c r="V127" s="128">
        <v>0.35383135681153793</v>
      </c>
      <c r="W127" s="138"/>
    </row>
    <row r="128" spans="19:23" x14ac:dyDescent="0.25">
      <c r="S128" s="138" t="s">
        <v>3</v>
      </c>
      <c r="T128" s="128">
        <v>0.75959902917190525</v>
      </c>
      <c r="U128" s="128">
        <v>0.62766571555804784</v>
      </c>
      <c r="V128" s="128">
        <v>0.83473418560986434</v>
      </c>
      <c r="W128" s="138"/>
    </row>
    <row r="129" spans="19:23" x14ac:dyDescent="0.25">
      <c r="S129" s="138" t="s">
        <v>2</v>
      </c>
      <c r="T129" s="128">
        <v>0.1605103668261563</v>
      </c>
      <c r="U129" s="128">
        <v>5.6966386769097266E-2</v>
      </c>
      <c r="V129" s="128">
        <v>0.38748512966928383</v>
      </c>
      <c r="W129" s="138"/>
    </row>
    <row r="130" spans="19:23" x14ac:dyDescent="0.25">
      <c r="S130" s="138" t="s">
        <v>1</v>
      </c>
      <c r="T130" s="128">
        <v>0.26464567340331085</v>
      </c>
      <c r="U130" s="128">
        <v>7.6271664407183276E-2</v>
      </c>
      <c r="V130" s="128">
        <v>0.47758391936608818</v>
      </c>
      <c r="W130" s="138"/>
    </row>
    <row r="131" spans="19:23" x14ac:dyDescent="0.25">
      <c r="S131" s="138" t="s">
        <v>0</v>
      </c>
      <c r="T131" s="128">
        <v>0.73172404245797829</v>
      </c>
      <c r="U131" s="128">
        <v>0.52543588647312811</v>
      </c>
      <c r="V131" s="128">
        <v>0.83267297532953788</v>
      </c>
      <c r="W131" s="138"/>
    </row>
  </sheetData>
  <mergeCells count="17">
    <mergeCell ref="S53:T53"/>
    <mergeCell ref="G41:H41"/>
    <mergeCell ref="G63:H63"/>
    <mergeCell ref="S63:T63"/>
    <mergeCell ref="S41:T41"/>
    <mergeCell ref="S2:T2"/>
    <mergeCell ref="M31:N31"/>
    <mergeCell ref="S31:T31"/>
    <mergeCell ref="A2:B2"/>
    <mergeCell ref="G2:H2"/>
    <mergeCell ref="A53:B53"/>
    <mergeCell ref="G53:H53"/>
    <mergeCell ref="A63:B63"/>
    <mergeCell ref="M2:N2"/>
    <mergeCell ref="G31:H31"/>
    <mergeCell ref="A41:B41"/>
    <mergeCell ref="M53:N5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0"/>
  <sheetViews>
    <sheetView zoomScale="96" zoomScaleNormal="96" workbookViewId="0">
      <selection activeCell="T11" sqref="T11"/>
    </sheetView>
  </sheetViews>
  <sheetFormatPr defaultRowHeight="15" x14ac:dyDescent="0.25"/>
  <cols>
    <col min="3" max="3" width="23.28515625" customWidth="1"/>
    <col min="4" max="4" width="11.42578125" customWidth="1"/>
    <col min="5" max="5" width="11.140625" customWidth="1"/>
    <col min="19" max="19" width="13.140625" customWidth="1"/>
  </cols>
  <sheetData>
    <row r="1" spans="1:28" ht="16.5" thickBot="1" x14ac:dyDescent="0.3">
      <c r="E1" s="145" t="s">
        <v>89</v>
      </c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28" x14ac:dyDescent="0.25">
      <c r="E2" s="141" t="s">
        <v>37</v>
      </c>
      <c r="F2" s="142"/>
      <c r="G2" s="142"/>
      <c r="H2" s="143"/>
      <c r="I2" s="141" t="s">
        <v>35</v>
      </c>
      <c r="J2" s="142"/>
      <c r="K2" s="142"/>
      <c r="L2" s="143"/>
      <c r="M2" s="141" t="s">
        <v>33</v>
      </c>
      <c r="N2" s="142"/>
      <c r="O2" s="142"/>
      <c r="P2" s="143"/>
    </row>
    <row r="3" spans="1:28" x14ac:dyDescent="0.25">
      <c r="E3" s="102" t="s">
        <v>75</v>
      </c>
      <c r="F3" s="101" t="s">
        <v>86</v>
      </c>
      <c r="G3" s="101" t="s">
        <v>85</v>
      </c>
      <c r="H3" s="103" t="s">
        <v>84</v>
      </c>
      <c r="I3" s="102" t="s">
        <v>75</v>
      </c>
      <c r="J3" s="101" t="s">
        <v>86</v>
      </c>
      <c r="K3" s="101" t="s">
        <v>85</v>
      </c>
      <c r="L3" s="103" t="s">
        <v>84</v>
      </c>
      <c r="M3" s="102" t="s">
        <v>75</v>
      </c>
      <c r="N3" s="101" t="s">
        <v>86</v>
      </c>
      <c r="O3" s="100" t="s">
        <v>85</v>
      </c>
      <c r="P3" s="99" t="s">
        <v>84</v>
      </c>
    </row>
    <row r="4" spans="1:28" ht="15.75" thickBot="1" x14ac:dyDescent="0.3">
      <c r="E4" s="97" t="s">
        <v>30</v>
      </c>
      <c r="F4" s="96" t="s">
        <v>29</v>
      </c>
      <c r="G4" s="96" t="s">
        <v>28</v>
      </c>
      <c r="H4" s="95" t="s">
        <v>27</v>
      </c>
      <c r="I4" s="97" t="s">
        <v>26</v>
      </c>
      <c r="J4" s="96" t="s">
        <v>25</v>
      </c>
      <c r="K4" s="96" t="s">
        <v>24</v>
      </c>
      <c r="L4" s="95" t="s">
        <v>23</v>
      </c>
      <c r="M4" s="97" t="s">
        <v>22</v>
      </c>
      <c r="N4" s="96" t="s">
        <v>21</v>
      </c>
      <c r="O4" s="96" t="s">
        <v>20</v>
      </c>
      <c r="P4" s="95" t="s">
        <v>19</v>
      </c>
    </row>
    <row r="5" spans="1:28" ht="15.75" thickBot="1" x14ac:dyDescent="0.3">
      <c r="A5" s="160" t="s">
        <v>80</v>
      </c>
      <c r="B5" s="148" t="s">
        <v>33</v>
      </c>
      <c r="C5" s="32" t="s">
        <v>75</v>
      </c>
      <c r="D5" s="93">
        <v>1</v>
      </c>
      <c r="E5" s="130">
        <v>0</v>
      </c>
      <c r="F5" s="124">
        <v>0.10101010101010101</v>
      </c>
      <c r="G5" s="132">
        <v>4.0404040404040407E-2</v>
      </c>
      <c r="H5" s="105">
        <v>0.1111111111111111</v>
      </c>
      <c r="I5" s="130">
        <v>0</v>
      </c>
      <c r="J5" s="124">
        <v>0.15151515151515152</v>
      </c>
      <c r="K5" s="132">
        <v>0.15151515151515152</v>
      </c>
      <c r="L5" s="105">
        <v>9.0909090909090912E-2</v>
      </c>
      <c r="M5" s="130">
        <v>0</v>
      </c>
      <c r="N5" s="124">
        <v>0.15151515151515152</v>
      </c>
      <c r="O5" s="132">
        <v>0.20202020202020202</v>
      </c>
      <c r="P5" s="105">
        <v>9.0909090909090912E-2</v>
      </c>
      <c r="T5" t="s">
        <v>122</v>
      </c>
      <c r="U5" t="s">
        <v>150</v>
      </c>
      <c r="V5">
        <v>23</v>
      </c>
      <c r="W5">
        <v>24</v>
      </c>
      <c r="X5">
        <v>25</v>
      </c>
      <c r="Y5">
        <v>26</v>
      </c>
      <c r="Z5">
        <v>96</v>
      </c>
      <c r="AA5">
        <v>97</v>
      </c>
    </row>
    <row r="6" spans="1:28" ht="15.75" thickBot="1" x14ac:dyDescent="0.3">
      <c r="A6" s="160"/>
      <c r="B6" s="149"/>
      <c r="C6" s="28" t="s">
        <v>74</v>
      </c>
      <c r="D6" s="85">
        <v>2</v>
      </c>
      <c r="E6" s="133">
        <v>0.14285714285714285</v>
      </c>
      <c r="F6" s="127">
        <v>0.14285714285714285</v>
      </c>
      <c r="G6" s="122">
        <v>8.5714285714285715E-2</v>
      </c>
      <c r="H6" s="106">
        <v>0.14285714285714285</v>
      </c>
      <c r="I6" s="133">
        <v>0.17142857142857143</v>
      </c>
      <c r="J6" s="127">
        <v>0.14285714285714285</v>
      </c>
      <c r="K6" s="122">
        <v>0.11428571428571428</v>
      </c>
      <c r="L6" s="106">
        <v>0.14285714285714285</v>
      </c>
      <c r="M6" s="133">
        <v>0.17142857142857143</v>
      </c>
      <c r="N6" s="127">
        <v>0.17142857142857143</v>
      </c>
      <c r="O6" s="122">
        <v>0.11428571428571428</v>
      </c>
      <c r="P6" s="106">
        <v>0.2</v>
      </c>
      <c r="T6" t="s">
        <v>136</v>
      </c>
      <c r="V6" t="s">
        <v>152</v>
      </c>
      <c r="W6">
        <v>62</v>
      </c>
      <c r="X6">
        <v>63</v>
      </c>
      <c r="Y6">
        <v>65</v>
      </c>
    </row>
    <row r="7" spans="1:28" ht="15.75" thickBot="1" x14ac:dyDescent="0.3">
      <c r="A7" s="160"/>
      <c r="B7" s="149"/>
      <c r="C7" s="28" t="s">
        <v>73</v>
      </c>
      <c r="D7" s="85">
        <v>3</v>
      </c>
      <c r="E7" s="124">
        <v>0.15686274509803921</v>
      </c>
      <c r="F7" s="131">
        <v>0.13725490196078433</v>
      </c>
      <c r="G7" s="124">
        <v>0.11764705882352941</v>
      </c>
      <c r="H7" s="131">
        <v>0.17647058823529413</v>
      </c>
      <c r="I7" s="124">
        <v>0.17647058823529413</v>
      </c>
      <c r="J7" s="131">
        <v>0.15686274509803921</v>
      </c>
      <c r="K7" s="124">
        <v>0.15686274509803921</v>
      </c>
      <c r="L7" s="131">
        <v>0.17647058823529413</v>
      </c>
      <c r="M7" s="124">
        <v>0.17647058823529413</v>
      </c>
      <c r="N7" s="131">
        <v>0.15686274509803921</v>
      </c>
      <c r="O7" s="124">
        <v>0.17647058823529413</v>
      </c>
      <c r="P7" s="121">
        <v>0.19607843137254902</v>
      </c>
      <c r="T7" t="s">
        <v>145</v>
      </c>
      <c r="V7" t="s">
        <v>151</v>
      </c>
      <c r="W7">
        <v>61</v>
      </c>
      <c r="X7">
        <v>97</v>
      </c>
    </row>
    <row r="8" spans="1:28" x14ac:dyDescent="0.25">
      <c r="A8" s="160"/>
      <c r="B8" s="149"/>
      <c r="C8" s="28" t="s">
        <v>71</v>
      </c>
      <c r="D8" s="85">
        <v>4</v>
      </c>
      <c r="E8" s="135">
        <v>0</v>
      </c>
      <c r="F8" s="107">
        <v>0</v>
      </c>
      <c r="G8" s="123">
        <v>0</v>
      </c>
      <c r="H8" s="109">
        <v>0</v>
      </c>
      <c r="I8" s="135">
        <v>0</v>
      </c>
      <c r="J8" s="108">
        <v>0</v>
      </c>
      <c r="K8" s="127">
        <v>0.11666666666666667</v>
      </c>
      <c r="L8" s="109">
        <v>0</v>
      </c>
      <c r="M8" s="135">
        <v>0</v>
      </c>
      <c r="N8" s="108">
        <v>0</v>
      </c>
      <c r="O8" s="127">
        <v>0.18333333333333332</v>
      </c>
      <c r="P8" s="109">
        <v>0</v>
      </c>
      <c r="T8" t="s">
        <v>147</v>
      </c>
      <c r="V8" t="s">
        <v>153</v>
      </c>
      <c r="W8" t="s">
        <v>154</v>
      </c>
      <c r="X8" t="s">
        <v>155</v>
      </c>
    </row>
    <row r="9" spans="1:28" ht="15.75" thickBot="1" x14ac:dyDescent="0.3">
      <c r="A9" s="160"/>
      <c r="B9" s="150"/>
      <c r="C9" s="24" t="s">
        <v>64</v>
      </c>
      <c r="D9" s="80">
        <v>5</v>
      </c>
      <c r="E9" s="110">
        <v>0</v>
      </c>
      <c r="F9" s="125">
        <v>0</v>
      </c>
      <c r="G9" s="112">
        <v>0</v>
      </c>
      <c r="H9" s="113">
        <v>0</v>
      </c>
      <c r="I9" s="110">
        <v>0</v>
      </c>
      <c r="J9" s="126">
        <v>0</v>
      </c>
      <c r="K9" s="112">
        <v>0</v>
      </c>
      <c r="L9" s="113">
        <v>0</v>
      </c>
      <c r="M9" s="110">
        <v>0</v>
      </c>
      <c r="N9" s="126">
        <v>0</v>
      </c>
      <c r="O9" s="112">
        <v>0</v>
      </c>
      <c r="P9" s="113">
        <v>0</v>
      </c>
    </row>
    <row r="10" spans="1:28" ht="15.75" thickBot="1" x14ac:dyDescent="0.3">
      <c r="A10" s="160"/>
      <c r="B10" s="148" t="s">
        <v>35</v>
      </c>
      <c r="C10" s="32" t="s">
        <v>75</v>
      </c>
      <c r="D10" s="93">
        <v>6</v>
      </c>
      <c r="E10" s="130">
        <v>0</v>
      </c>
      <c r="F10" s="124">
        <v>0.13131313131313133</v>
      </c>
      <c r="G10" s="132">
        <v>7.0707070707070704E-2</v>
      </c>
      <c r="H10" s="105">
        <v>7.0707070707070704E-2</v>
      </c>
      <c r="I10" s="130">
        <v>0</v>
      </c>
      <c r="J10" s="124">
        <v>0.13131313131313133</v>
      </c>
      <c r="K10" s="132">
        <v>0.14141414141414141</v>
      </c>
      <c r="L10" s="105">
        <v>8.0808080808080815E-2</v>
      </c>
      <c r="M10" s="130">
        <v>0</v>
      </c>
      <c r="N10" s="124">
        <v>0.15151515151515152</v>
      </c>
      <c r="O10" s="132">
        <v>0.17171717171717171</v>
      </c>
      <c r="P10" s="105">
        <v>7.0707070707070704E-2</v>
      </c>
    </row>
    <row r="11" spans="1:28" ht="15.75" thickBot="1" x14ac:dyDescent="0.3">
      <c r="A11" s="160"/>
      <c r="B11" s="149"/>
      <c r="C11" s="28" t="s">
        <v>74</v>
      </c>
      <c r="D11" s="85">
        <v>7</v>
      </c>
      <c r="E11" s="133">
        <v>0.11538461538461539</v>
      </c>
      <c r="F11" s="127">
        <v>0.15384615384615385</v>
      </c>
      <c r="G11" s="122">
        <v>3.8461538461538464E-2</v>
      </c>
      <c r="H11" s="106">
        <v>7.6923076923076927E-2</v>
      </c>
      <c r="I11" s="133">
        <v>0.11538461538461539</v>
      </c>
      <c r="J11" s="127">
        <v>0.15384615384615385</v>
      </c>
      <c r="K11" s="122">
        <v>7.6923076923076927E-2</v>
      </c>
      <c r="L11" s="106">
        <v>0.11538461538461539</v>
      </c>
      <c r="M11" s="133">
        <v>0.15384615384615385</v>
      </c>
      <c r="N11" s="127">
        <v>0.15384615384615385</v>
      </c>
      <c r="O11" s="122">
        <v>7.6923076923076927E-2</v>
      </c>
      <c r="P11" s="106">
        <v>0.11538461538461539</v>
      </c>
      <c r="U11" t="s">
        <v>156</v>
      </c>
    </row>
    <row r="12" spans="1:28" ht="15.75" thickBot="1" x14ac:dyDescent="0.3">
      <c r="A12" s="160"/>
      <c r="B12" s="149"/>
      <c r="C12" s="28" t="s">
        <v>73</v>
      </c>
      <c r="D12" s="85">
        <v>8</v>
      </c>
      <c r="E12" s="124">
        <v>0.11904761904761904</v>
      </c>
      <c r="F12" s="131">
        <v>7.1428571428571425E-2</v>
      </c>
      <c r="G12" s="124">
        <v>0.11904761904761904</v>
      </c>
      <c r="H12" s="131">
        <v>0.14285714285714285</v>
      </c>
      <c r="I12" s="124">
        <v>0.11904761904761904</v>
      </c>
      <c r="J12" s="131">
        <v>0.11904761904761904</v>
      </c>
      <c r="K12" s="124">
        <v>0.14285714285714285</v>
      </c>
      <c r="L12" s="131">
        <v>0.16666666666666666</v>
      </c>
      <c r="M12" s="124">
        <v>0.11904761904761904</v>
      </c>
      <c r="N12" s="131">
        <v>0.14285714285714285</v>
      </c>
      <c r="O12" s="124">
        <v>0.14285714285714285</v>
      </c>
      <c r="P12" s="121">
        <v>0.16666666666666666</v>
      </c>
      <c r="T12" t="s">
        <v>136</v>
      </c>
      <c r="U12">
        <v>61</v>
      </c>
      <c r="V12">
        <v>64</v>
      </c>
      <c r="W12" t="s">
        <v>158</v>
      </c>
      <c r="X12" t="s">
        <v>159</v>
      </c>
      <c r="Y12" t="s">
        <v>160</v>
      </c>
      <c r="Z12" t="s">
        <v>161</v>
      </c>
      <c r="AA12" t="s">
        <v>162</v>
      </c>
      <c r="AB12" t="s">
        <v>163</v>
      </c>
    </row>
    <row r="13" spans="1:28" x14ac:dyDescent="0.25">
      <c r="A13" s="160"/>
      <c r="B13" s="149"/>
      <c r="C13" s="28" t="s">
        <v>71</v>
      </c>
      <c r="D13" s="85">
        <v>9</v>
      </c>
      <c r="E13" s="135">
        <v>0</v>
      </c>
      <c r="F13" s="108">
        <v>0</v>
      </c>
      <c r="G13" s="123">
        <v>0</v>
      </c>
      <c r="H13" s="109">
        <v>0</v>
      </c>
      <c r="I13" s="135">
        <v>0</v>
      </c>
      <c r="J13" s="108">
        <v>0</v>
      </c>
      <c r="K13" s="127">
        <v>0.10526315789473684</v>
      </c>
      <c r="L13" s="109">
        <v>0</v>
      </c>
      <c r="M13" s="135">
        <v>0</v>
      </c>
      <c r="N13" s="108">
        <v>0</v>
      </c>
      <c r="O13" s="127">
        <v>0.14035087719298245</v>
      </c>
      <c r="P13" s="109">
        <v>0</v>
      </c>
      <c r="T13" t="s">
        <v>122</v>
      </c>
      <c r="U13" t="s">
        <v>164</v>
      </c>
      <c r="V13">
        <v>59</v>
      </c>
      <c r="W13">
        <v>61</v>
      </c>
      <c r="X13">
        <v>90</v>
      </c>
      <c r="Y13">
        <v>92</v>
      </c>
      <c r="Z13" t="s">
        <v>168</v>
      </c>
    </row>
    <row r="14" spans="1:28" ht="15.75" thickBot="1" x14ac:dyDescent="0.3">
      <c r="A14" s="160"/>
      <c r="B14" s="150"/>
      <c r="C14" s="24" t="s">
        <v>64</v>
      </c>
      <c r="D14" s="80">
        <v>10</v>
      </c>
      <c r="E14" s="110">
        <v>0</v>
      </c>
      <c r="F14" s="126">
        <v>0</v>
      </c>
      <c r="G14" s="112">
        <v>0</v>
      </c>
      <c r="H14" s="113">
        <v>0</v>
      </c>
      <c r="I14" s="110">
        <v>0</v>
      </c>
      <c r="J14" s="126">
        <v>0</v>
      </c>
      <c r="K14" s="112">
        <v>0</v>
      </c>
      <c r="L14" s="113">
        <v>0</v>
      </c>
      <c r="M14" s="110">
        <v>0</v>
      </c>
      <c r="N14" s="126">
        <v>0</v>
      </c>
      <c r="O14" s="112">
        <v>0</v>
      </c>
      <c r="P14" s="113">
        <v>0</v>
      </c>
      <c r="T14" t="s">
        <v>147</v>
      </c>
      <c r="U14">
        <v>20</v>
      </c>
      <c r="V14" t="s">
        <v>169</v>
      </c>
      <c r="W14">
        <v>56</v>
      </c>
      <c r="X14" t="s">
        <v>171</v>
      </c>
      <c r="Y14" t="s">
        <v>173</v>
      </c>
    </row>
    <row r="15" spans="1:28" ht="15.75" thickBot="1" x14ac:dyDescent="0.3">
      <c r="A15" s="160"/>
      <c r="B15" s="148" t="s">
        <v>37</v>
      </c>
      <c r="C15" s="32" t="s">
        <v>75</v>
      </c>
      <c r="D15" s="93">
        <v>11</v>
      </c>
      <c r="E15" s="130">
        <v>0</v>
      </c>
      <c r="F15" s="124">
        <v>0.13131313131313133</v>
      </c>
      <c r="G15" s="132">
        <v>7.0707070707070704E-2</v>
      </c>
      <c r="H15" s="105">
        <v>5.0505050505050504E-2</v>
      </c>
      <c r="I15" s="130">
        <v>0</v>
      </c>
      <c r="J15" s="124">
        <v>0.12121212121212122</v>
      </c>
      <c r="K15" s="132">
        <v>0.13131313131313133</v>
      </c>
      <c r="L15" s="105">
        <v>6.0606060606060608E-2</v>
      </c>
      <c r="M15" s="130">
        <v>0</v>
      </c>
      <c r="N15" s="124">
        <v>0.13131313131313133</v>
      </c>
      <c r="O15" s="132">
        <v>0.15151515151515152</v>
      </c>
      <c r="P15" s="105">
        <v>6.0606060606060608E-2</v>
      </c>
    </row>
    <row r="16" spans="1:28" ht="15.75" thickBot="1" x14ac:dyDescent="0.3">
      <c r="A16" s="160"/>
      <c r="B16" s="149"/>
      <c r="C16" s="28" t="s">
        <v>74</v>
      </c>
      <c r="D16" s="85">
        <v>12</v>
      </c>
      <c r="E16" s="134">
        <v>0</v>
      </c>
      <c r="F16" s="136">
        <v>0</v>
      </c>
      <c r="G16" s="125">
        <v>0</v>
      </c>
      <c r="H16" s="109">
        <v>0</v>
      </c>
      <c r="I16" s="133">
        <v>6.25E-2</v>
      </c>
      <c r="J16" s="127">
        <v>6.25E-2</v>
      </c>
      <c r="K16" s="126">
        <v>0</v>
      </c>
      <c r="L16" s="109">
        <v>0</v>
      </c>
      <c r="M16" s="133">
        <v>6.25E-2</v>
      </c>
      <c r="N16" s="127">
        <v>0.125</v>
      </c>
      <c r="O16" s="125">
        <v>0</v>
      </c>
      <c r="P16" s="106">
        <v>6.25E-2</v>
      </c>
      <c r="T16" t="s">
        <v>122</v>
      </c>
      <c r="U16" t="s">
        <v>157</v>
      </c>
    </row>
    <row r="17" spans="1:30" ht="15.75" thickBot="1" x14ac:dyDescent="0.3">
      <c r="A17" s="160"/>
      <c r="B17" s="149"/>
      <c r="C17" s="28" t="s">
        <v>73</v>
      </c>
      <c r="D17" s="85">
        <v>13</v>
      </c>
      <c r="E17" s="124">
        <v>9.6774193548387094E-2</v>
      </c>
      <c r="F17" s="131">
        <v>6.4516129032258063E-2</v>
      </c>
      <c r="G17" s="124">
        <v>9.6774193548387094E-2</v>
      </c>
      <c r="H17" s="131">
        <v>6.4516129032258063E-2</v>
      </c>
      <c r="I17" s="124">
        <v>9.6774193548387094E-2</v>
      </c>
      <c r="J17" s="131">
        <v>6.4516129032258063E-2</v>
      </c>
      <c r="K17" s="124">
        <v>0.12903225806451613</v>
      </c>
      <c r="L17" s="131">
        <v>0.12903225806451613</v>
      </c>
      <c r="M17" s="124">
        <v>9.6774193548387094E-2</v>
      </c>
      <c r="N17" s="131">
        <v>6.4516129032258063E-2</v>
      </c>
      <c r="O17" s="124">
        <v>0.12903225806451613</v>
      </c>
      <c r="P17" s="121">
        <v>9.6774193548387094E-2</v>
      </c>
      <c r="T17" t="s">
        <v>136</v>
      </c>
      <c r="U17">
        <v>75</v>
      </c>
      <c r="V17">
        <v>82</v>
      </c>
      <c r="W17">
        <v>87</v>
      </c>
      <c r="X17">
        <v>90</v>
      </c>
    </row>
    <row r="18" spans="1:30" x14ac:dyDescent="0.25">
      <c r="A18" s="160"/>
      <c r="B18" s="149"/>
      <c r="C18" s="28" t="s">
        <v>71</v>
      </c>
      <c r="D18" s="85">
        <v>14</v>
      </c>
      <c r="E18" s="135">
        <v>0</v>
      </c>
      <c r="F18" s="108">
        <v>0</v>
      </c>
      <c r="G18" s="123">
        <v>0</v>
      </c>
      <c r="H18" s="109">
        <v>0</v>
      </c>
      <c r="I18" s="135">
        <v>0</v>
      </c>
      <c r="J18" s="108">
        <v>0</v>
      </c>
      <c r="K18" s="127">
        <v>9.4339622641509441E-2</v>
      </c>
      <c r="L18" s="109">
        <v>0</v>
      </c>
      <c r="M18" s="135">
        <v>0</v>
      </c>
      <c r="N18" s="108">
        <v>0</v>
      </c>
      <c r="O18" s="127">
        <v>0.13207547169811321</v>
      </c>
      <c r="P18" s="109">
        <v>0</v>
      </c>
      <c r="T18" t="s">
        <v>122</v>
      </c>
      <c r="U18" s="15" t="s">
        <v>165</v>
      </c>
      <c r="V18" t="s">
        <v>166</v>
      </c>
      <c r="W18">
        <v>60</v>
      </c>
      <c r="X18" t="s">
        <v>167</v>
      </c>
      <c r="Y18">
        <v>91</v>
      </c>
      <c r="Z18">
        <v>93</v>
      </c>
    </row>
    <row r="19" spans="1:30" ht="15.75" thickBot="1" x14ac:dyDescent="0.3">
      <c r="A19" s="160"/>
      <c r="B19" s="150"/>
      <c r="C19" s="24" t="s">
        <v>64</v>
      </c>
      <c r="D19" s="80">
        <v>15</v>
      </c>
      <c r="E19" s="110">
        <v>0</v>
      </c>
      <c r="F19" s="112">
        <v>0</v>
      </c>
      <c r="G19" s="112">
        <v>0</v>
      </c>
      <c r="H19" s="113">
        <v>0</v>
      </c>
      <c r="I19" s="110">
        <v>0</v>
      </c>
      <c r="J19" s="112">
        <v>0</v>
      </c>
      <c r="K19" s="112">
        <v>0</v>
      </c>
      <c r="L19" s="113">
        <v>0</v>
      </c>
      <c r="M19" s="110">
        <v>0</v>
      </c>
      <c r="N19" s="112">
        <v>0</v>
      </c>
      <c r="O19" s="112">
        <v>0</v>
      </c>
      <c r="P19" s="113">
        <v>0</v>
      </c>
      <c r="T19" t="s">
        <v>147</v>
      </c>
      <c r="U19" s="137">
        <v>8</v>
      </c>
      <c r="V19">
        <v>19</v>
      </c>
      <c r="W19" t="s">
        <v>170</v>
      </c>
      <c r="X19">
        <v>57</v>
      </c>
      <c r="Y19" t="s">
        <v>172</v>
      </c>
    </row>
    <row r="21" spans="1:30" x14ac:dyDescent="0.25">
      <c r="C21" s="154" t="s">
        <v>128</v>
      </c>
      <c r="D21" s="154"/>
      <c r="E21" s="154"/>
      <c r="F21" s="154"/>
      <c r="G21" s="154"/>
      <c r="H21" s="154"/>
      <c r="I21" s="154"/>
      <c r="J21" s="154"/>
      <c r="K21" s="154"/>
      <c r="L21" s="154"/>
    </row>
    <row r="22" spans="1:30" x14ac:dyDescent="0.25">
      <c r="C22" t="s">
        <v>125</v>
      </c>
      <c r="D22" t="s">
        <v>117</v>
      </c>
      <c r="E22" t="s">
        <v>121</v>
      </c>
      <c r="F22" t="s">
        <v>118</v>
      </c>
      <c r="G22" t="s">
        <v>120</v>
      </c>
      <c r="H22" t="s">
        <v>122</v>
      </c>
      <c r="I22" t="s">
        <v>2</v>
      </c>
      <c r="J22" t="s">
        <v>119</v>
      </c>
      <c r="K22" t="s">
        <v>123</v>
      </c>
      <c r="L22" t="s">
        <v>124</v>
      </c>
    </row>
    <row r="23" spans="1:30" x14ac:dyDescent="0.25">
      <c r="C23" t="s">
        <v>126</v>
      </c>
      <c r="D23" s="129">
        <v>13114.260284135366</v>
      </c>
      <c r="E23" s="129">
        <v>5542.3328158212462</v>
      </c>
      <c r="F23" s="129">
        <v>2033.2129340519723</v>
      </c>
      <c r="G23" s="129">
        <v>9489.6793979426311</v>
      </c>
      <c r="H23" s="129">
        <v>4107.1068691670926</v>
      </c>
      <c r="I23" s="129">
        <v>1567.5021720539935</v>
      </c>
      <c r="J23" s="129">
        <v>7826.2968241580447</v>
      </c>
      <c r="K23" s="129">
        <v>3425.7405602181179</v>
      </c>
      <c r="L23" s="129">
        <v>1327.8871149938122</v>
      </c>
      <c r="T23" s="16"/>
      <c r="U23" s="16"/>
      <c r="V23" s="16"/>
      <c r="X23" s="16"/>
      <c r="Y23" s="16"/>
      <c r="Z23" s="16"/>
      <c r="AB23" s="16"/>
      <c r="AC23" s="16"/>
      <c r="AD23" s="16"/>
    </row>
    <row r="24" spans="1:30" x14ac:dyDescent="0.25">
      <c r="C24" t="s">
        <v>195</v>
      </c>
      <c r="D24" s="129">
        <v>1466.730854300273</v>
      </c>
      <c r="E24" s="129">
        <v>420.85747032065905</v>
      </c>
      <c r="F24" s="129">
        <v>176.16336090336642</v>
      </c>
      <c r="G24" s="129">
        <v>1795.1869167277155</v>
      </c>
      <c r="H24" s="129">
        <v>718.26518934471756</v>
      </c>
      <c r="I24" s="129">
        <v>251.60934739793527</v>
      </c>
      <c r="J24" s="129">
        <v>1664.3261562430703</v>
      </c>
      <c r="K24" s="129">
        <v>886.3137814673255</v>
      </c>
      <c r="L24" s="129">
        <v>256.80062928334883</v>
      </c>
      <c r="T24" s="154" t="s">
        <v>196</v>
      </c>
      <c r="U24" s="154"/>
      <c r="V24" s="154"/>
      <c r="W24" s="154"/>
      <c r="X24" s="154"/>
      <c r="Y24" s="154"/>
      <c r="Z24" s="154"/>
      <c r="AA24" s="154"/>
      <c r="AB24" s="154"/>
    </row>
    <row r="25" spans="1:30" x14ac:dyDescent="0.25">
      <c r="C25" t="s">
        <v>8</v>
      </c>
      <c r="D25" s="129">
        <v>372.58535137683538</v>
      </c>
      <c r="E25" s="129">
        <v>133.22815675683944</v>
      </c>
      <c r="F25" s="129">
        <v>40.211518198055813</v>
      </c>
      <c r="G25" s="129">
        <v>397.33625629857733</v>
      </c>
      <c r="H25" s="129">
        <v>165.98734670754808</v>
      </c>
      <c r="I25" s="129">
        <v>65.994299508946597</v>
      </c>
      <c r="J25" s="129">
        <v>478.33297437070735</v>
      </c>
      <c r="K25" s="129">
        <v>134.04477894723925</v>
      </c>
      <c r="L25" s="129">
        <v>53.429828116467291</v>
      </c>
      <c r="T25" s="138" t="s">
        <v>117</v>
      </c>
      <c r="U25" s="138" t="s">
        <v>121</v>
      </c>
      <c r="V25" s="138" t="s">
        <v>118</v>
      </c>
      <c r="W25" s="138" t="s">
        <v>120</v>
      </c>
      <c r="X25" s="138" t="s">
        <v>122</v>
      </c>
      <c r="Y25" s="138" t="s">
        <v>2</v>
      </c>
      <c r="Z25" s="138" t="s">
        <v>119</v>
      </c>
      <c r="AA25" s="138" t="s">
        <v>123</v>
      </c>
      <c r="AB25" s="138" t="s">
        <v>124</v>
      </c>
    </row>
    <row r="26" spans="1:30" x14ac:dyDescent="0.25">
      <c r="C26" t="s">
        <v>127</v>
      </c>
      <c r="D26" s="129">
        <v>11274.944078458255</v>
      </c>
      <c r="E26" s="129">
        <v>4988.2471887437468</v>
      </c>
      <c r="F26" s="129">
        <v>1816.8380549505498</v>
      </c>
      <c r="G26" s="129">
        <v>7297.1562249163399</v>
      </c>
      <c r="H26" s="129">
        <v>3222.8543331148276</v>
      </c>
      <c r="I26" s="129">
        <v>1249.8985251471113</v>
      </c>
      <c r="J26" s="129">
        <v>5683.6376935442649</v>
      </c>
      <c r="K26" s="129">
        <v>2405.3819998035528</v>
      </c>
      <c r="L26" s="129">
        <v>1017.6566575939959</v>
      </c>
      <c r="S26" t="s">
        <v>9</v>
      </c>
      <c r="T26" s="128">
        <v>0.85974685831863684</v>
      </c>
      <c r="U26" s="128">
        <v>0.90002664121941645</v>
      </c>
      <c r="V26" s="128">
        <v>0.89357982359958188</v>
      </c>
      <c r="W26" s="128">
        <v>0.76895708684303588</v>
      </c>
      <c r="X26" s="128">
        <v>0.78470184384766484</v>
      </c>
      <c r="Y26" s="128">
        <v>0.79738232420392319</v>
      </c>
      <c r="Z26" s="128">
        <v>0.72622311947077378</v>
      </c>
      <c r="AA26" s="128">
        <v>0.70214949367047264</v>
      </c>
      <c r="AB26" s="128">
        <v>0.76637286867471266</v>
      </c>
    </row>
    <row r="27" spans="1:30" x14ac:dyDescent="0.25">
      <c r="D27" s="128"/>
      <c r="E27" s="128"/>
      <c r="F27" s="128"/>
      <c r="G27" s="128"/>
      <c r="H27" s="128"/>
      <c r="I27" s="128"/>
      <c r="J27" s="128"/>
      <c r="K27" s="128"/>
      <c r="L27" s="128"/>
      <c r="S27" t="s">
        <v>8</v>
      </c>
      <c r="T27" s="128">
        <v>2.8410702800184682E-2</v>
      </c>
      <c r="U27" s="128">
        <v>2.4038281565575397E-2</v>
      </c>
      <c r="V27" s="128">
        <v>1.9777327561023642E-2</v>
      </c>
      <c r="W27" s="128">
        <v>4.1870356166586631E-2</v>
      </c>
      <c r="X27" s="128">
        <v>4.0414664627709034E-2</v>
      </c>
      <c r="Y27" s="128">
        <v>4.2101568141669779E-2</v>
      </c>
      <c r="Z27" s="128">
        <v>6.1118685518571109E-2</v>
      </c>
      <c r="AA27" s="128">
        <v>3.9128701251884813E-2</v>
      </c>
      <c r="AB27" s="128">
        <v>4.0236724577839035E-2</v>
      </c>
    </row>
    <row r="28" spans="1:30" x14ac:dyDescent="0.25">
      <c r="C28" t="s">
        <v>131</v>
      </c>
      <c r="D28" s="128"/>
      <c r="E28" s="128"/>
      <c r="F28" s="128"/>
      <c r="G28" s="128"/>
      <c r="H28" s="128"/>
      <c r="I28" s="128"/>
      <c r="J28" s="128"/>
      <c r="K28" s="128"/>
      <c r="L28" s="128"/>
      <c r="S28" t="s">
        <v>197</v>
      </c>
      <c r="T28" s="128">
        <v>0.11184243888117826</v>
      </c>
      <c r="U28" s="128">
        <v>7.5935077215008001E-2</v>
      </c>
      <c r="V28" s="128">
        <v>8.6642848839394312E-2</v>
      </c>
      <c r="W28" s="128">
        <v>0.18917255699037769</v>
      </c>
      <c r="X28" s="128">
        <v>0.17488349152462626</v>
      </c>
      <c r="Y28" s="128">
        <v>0.16051610765440677</v>
      </c>
      <c r="Z28" s="128">
        <v>0.21265819501065486</v>
      </c>
      <c r="AA28" s="128">
        <v>0.25872180507764242</v>
      </c>
      <c r="AB28" s="128">
        <v>0.19339040674744817</v>
      </c>
    </row>
    <row r="29" spans="1:30" x14ac:dyDescent="0.25">
      <c r="C29" s="138" t="s">
        <v>195</v>
      </c>
      <c r="D29" s="128">
        <v>0.11184243888117826</v>
      </c>
      <c r="E29" s="128">
        <v>7.5935077215008001E-2</v>
      </c>
      <c r="F29" s="128">
        <v>8.6642848839394312E-2</v>
      </c>
      <c r="G29" s="128">
        <v>0.18917255699037769</v>
      </c>
      <c r="H29" s="128">
        <v>0.17488349152462626</v>
      </c>
      <c r="I29" s="128">
        <v>0.16051610765440677</v>
      </c>
      <c r="J29" s="128">
        <v>0.21265819501065486</v>
      </c>
      <c r="K29" s="128">
        <v>0.25872180507764242</v>
      </c>
      <c r="L29" s="128">
        <v>0.19339040674744817</v>
      </c>
    </row>
    <row r="30" spans="1:30" x14ac:dyDescent="0.25">
      <c r="C30" t="s">
        <v>132</v>
      </c>
      <c r="D30" s="128">
        <v>2.8410702800184682E-2</v>
      </c>
      <c r="E30" s="128">
        <v>2.4038281565575397E-2</v>
      </c>
      <c r="F30" s="128">
        <v>1.9777327561023642E-2</v>
      </c>
      <c r="G30" s="128">
        <v>4.1870356166586631E-2</v>
      </c>
      <c r="H30" s="128">
        <v>4.0414664627709034E-2</v>
      </c>
      <c r="I30" s="128">
        <v>4.2101568141669779E-2</v>
      </c>
      <c r="J30" s="128">
        <v>6.1118685518571109E-2</v>
      </c>
      <c r="K30" s="128">
        <v>3.9128701251884813E-2</v>
      </c>
      <c r="L30" s="128">
        <v>4.0236724577839035E-2</v>
      </c>
      <c r="N30" s="128">
        <f>AVERAGE(D30:L30)</f>
        <v>3.7455223579004909E-2</v>
      </c>
      <c r="S30" s="138"/>
      <c r="T30" s="154" t="s">
        <v>198</v>
      </c>
      <c r="U30" s="154"/>
      <c r="V30" s="154"/>
      <c r="W30" s="154"/>
      <c r="X30" s="154"/>
      <c r="Y30" s="154"/>
      <c r="Z30" s="154"/>
      <c r="AA30" s="154"/>
      <c r="AB30" s="154"/>
    </row>
    <row r="31" spans="1:30" x14ac:dyDescent="0.25">
      <c r="C31" t="s">
        <v>127</v>
      </c>
      <c r="D31" s="128">
        <v>0.85974685831863684</v>
      </c>
      <c r="E31" s="128">
        <v>0.90002664121941645</v>
      </c>
      <c r="F31" s="128">
        <v>0.89357982359958188</v>
      </c>
      <c r="G31" s="128">
        <v>0.76895708684303588</v>
      </c>
      <c r="H31" s="128">
        <v>0.78470184384766484</v>
      </c>
      <c r="I31" s="128">
        <v>0.79738232420392319</v>
      </c>
      <c r="J31" s="128">
        <v>0.72622311947077378</v>
      </c>
      <c r="K31" s="128">
        <v>0.70214949367047264</v>
      </c>
      <c r="L31" s="128">
        <v>0.76637286867471266</v>
      </c>
      <c r="S31" s="138"/>
      <c r="T31" s="138" t="s">
        <v>141</v>
      </c>
      <c r="U31" s="138" t="s">
        <v>142</v>
      </c>
      <c r="V31" s="138" t="s">
        <v>143</v>
      </c>
      <c r="W31" s="138" t="s">
        <v>144</v>
      </c>
      <c r="X31" s="138" t="s">
        <v>145</v>
      </c>
      <c r="Y31" s="138" t="s">
        <v>146</v>
      </c>
      <c r="Z31" s="138" t="s">
        <v>147</v>
      </c>
      <c r="AA31" s="138" t="s">
        <v>148</v>
      </c>
      <c r="AB31" s="138" t="s">
        <v>149</v>
      </c>
    </row>
    <row r="32" spans="1:30" x14ac:dyDescent="0.25">
      <c r="C32" s="69" t="s">
        <v>200</v>
      </c>
      <c r="D32" s="128">
        <v>0.12</v>
      </c>
      <c r="E32" s="128">
        <v>0.12</v>
      </c>
      <c r="F32" s="128">
        <v>0.1</v>
      </c>
      <c r="G32" s="128">
        <v>0.16</v>
      </c>
      <c r="H32" s="128">
        <v>0.14000000000000001</v>
      </c>
      <c r="I32" s="128">
        <v>0.13</v>
      </c>
      <c r="J32" s="128">
        <v>0.18</v>
      </c>
      <c r="K32" s="128">
        <v>0.14000000000000001</v>
      </c>
      <c r="L32" s="128">
        <v>0.13</v>
      </c>
      <c r="S32" s="138" t="s">
        <v>9</v>
      </c>
      <c r="T32" s="128">
        <v>0.87945924959296062</v>
      </c>
      <c r="U32" s="128">
        <v>0.8560604256528348</v>
      </c>
      <c r="V32" s="128">
        <v>0.83469819119826349</v>
      </c>
      <c r="W32" s="128">
        <v>0.82134931586838789</v>
      </c>
      <c r="X32" s="128">
        <v>0.74755665649555747</v>
      </c>
      <c r="Y32" s="128">
        <v>0.75193209029368835</v>
      </c>
      <c r="Z32" s="128">
        <v>0.74977254631472257</v>
      </c>
      <c r="AA32" s="128">
        <v>0.74709169758375016</v>
      </c>
      <c r="AB32" s="128">
        <v>0.76273185248103814</v>
      </c>
    </row>
    <row r="33" spans="3:28" x14ac:dyDescent="0.25">
      <c r="D33" t="s">
        <v>201</v>
      </c>
      <c r="E33" t="s">
        <v>201</v>
      </c>
      <c r="F33" t="s">
        <v>201</v>
      </c>
      <c r="G33" t="s">
        <v>201</v>
      </c>
      <c r="H33" t="s">
        <v>201</v>
      </c>
      <c r="I33" t="s">
        <v>201</v>
      </c>
      <c r="J33" t="s">
        <v>201</v>
      </c>
      <c r="L33" t="s">
        <v>201</v>
      </c>
      <c r="S33" s="138" t="s">
        <v>8</v>
      </c>
      <c r="T33" s="128">
        <v>2.4367187497205674E-2</v>
      </c>
      <c r="U33" s="128">
        <v>1.4448982218276004E-2</v>
      </c>
      <c r="V33" s="128">
        <v>2.0816172838534975E-2</v>
      </c>
      <c r="W33" s="128">
        <v>3.6249331681394811E-2</v>
      </c>
      <c r="X33" s="128">
        <v>2.1720929966918601E-2</v>
      </c>
      <c r="Y33" s="128">
        <v>1.939081169889428E-2</v>
      </c>
      <c r="Z33" s="128">
        <v>3.5664125068886873E-2</v>
      </c>
      <c r="AA33" s="128">
        <v>2.1280712684085743E-2</v>
      </c>
      <c r="AB33" s="128">
        <v>1.8874547066789406E-2</v>
      </c>
    </row>
    <row r="34" spans="3:28" x14ac:dyDescent="0.25">
      <c r="C34" s="154" t="s">
        <v>129</v>
      </c>
      <c r="D34" s="154"/>
      <c r="E34" s="154"/>
      <c r="F34" s="154"/>
      <c r="G34" s="154"/>
      <c r="H34" s="154"/>
      <c r="I34" s="154"/>
      <c r="J34" s="154"/>
      <c r="K34" s="154"/>
      <c r="L34" s="154"/>
      <c r="S34" s="138" t="s">
        <v>197</v>
      </c>
      <c r="T34" s="128">
        <v>9.6173562909833699E-2</v>
      </c>
      <c r="U34" s="128">
        <v>0.12949059212888908</v>
      </c>
      <c r="V34" s="128">
        <v>0.14448563596320135</v>
      </c>
      <c r="W34" s="128">
        <v>0.14240135245021723</v>
      </c>
      <c r="X34" s="128">
        <v>0.23072241353752432</v>
      </c>
      <c r="Y34" s="128">
        <v>0.22867709800741712</v>
      </c>
      <c r="Z34" s="128">
        <v>0.21456332861639013</v>
      </c>
      <c r="AA34" s="128">
        <v>0.23162758973216382</v>
      </c>
      <c r="AB34" s="128">
        <v>0.21839360045217224</v>
      </c>
    </row>
    <row r="35" spans="3:28" x14ac:dyDescent="0.25">
      <c r="C35" t="s">
        <v>125</v>
      </c>
      <c r="D35" t="s">
        <v>141</v>
      </c>
      <c r="E35" t="s">
        <v>142</v>
      </c>
      <c r="F35" t="s">
        <v>143</v>
      </c>
      <c r="G35" t="s">
        <v>144</v>
      </c>
      <c r="H35" t="s">
        <v>145</v>
      </c>
      <c r="I35" t="s">
        <v>146</v>
      </c>
      <c r="J35" t="s">
        <v>147</v>
      </c>
      <c r="K35" t="s">
        <v>148</v>
      </c>
      <c r="L35" t="s">
        <v>149</v>
      </c>
      <c r="T35" s="138"/>
    </row>
    <row r="36" spans="3:28" x14ac:dyDescent="0.25">
      <c r="C36" t="s">
        <v>126</v>
      </c>
      <c r="D36" s="15">
        <v>9299.8787037037164</v>
      </c>
      <c r="E36" s="15">
        <v>4039.4813599537133</v>
      </c>
      <c r="F36" s="15">
        <v>1553.4526576967669</v>
      </c>
      <c r="G36" s="15">
        <v>6686.6950347222346</v>
      </c>
      <c r="H36" s="15">
        <v>2953.7456640625073</v>
      </c>
      <c r="I36" s="15">
        <v>1162.785216290516</v>
      </c>
      <c r="J36" s="15">
        <v>5490.2443460648392</v>
      </c>
      <c r="K36" s="15">
        <v>2440.6535915798768</v>
      </c>
      <c r="L36" s="15">
        <v>970.04759476273921</v>
      </c>
      <c r="S36" s="138"/>
      <c r="T36" s="154" t="s">
        <v>199</v>
      </c>
      <c r="U36" s="154"/>
      <c r="V36" s="154"/>
      <c r="W36" s="154"/>
      <c r="X36" s="154"/>
      <c r="Y36" s="154"/>
      <c r="Z36" s="154"/>
      <c r="AA36" s="154"/>
      <c r="AB36" s="154"/>
    </row>
    <row r="37" spans="3:28" x14ac:dyDescent="0.25">
      <c r="C37" s="138" t="s">
        <v>195</v>
      </c>
      <c r="D37" s="15">
        <v>894.40246956447197</v>
      </c>
      <c r="E37" s="15">
        <v>523.07483319401649</v>
      </c>
      <c r="F37" s="15">
        <v>224.45159518604271</v>
      </c>
      <c r="G37" s="15">
        <v>952.19441636659849</v>
      </c>
      <c r="H37" s="15">
        <v>681.49532858849921</v>
      </c>
      <c r="I37" s="15">
        <v>265.90234886724204</v>
      </c>
      <c r="J37" s="15">
        <v>1178.005101808988</v>
      </c>
      <c r="K37" s="15">
        <v>565.32270878879581</v>
      </c>
      <c r="L37" s="15">
        <v>211.85218683020435</v>
      </c>
      <c r="N37" s="115"/>
      <c r="Q37" s="115">
        <f>AVERAGE(D30:L30,D43:L43,D56:L56)</f>
        <v>5.8111614829121853E-2</v>
      </c>
      <c r="S37" s="138"/>
      <c r="T37" s="138" t="s">
        <v>133</v>
      </c>
      <c r="U37" s="138" t="s">
        <v>134</v>
      </c>
      <c r="V37" s="138" t="s">
        <v>4</v>
      </c>
      <c r="W37" s="138" t="s">
        <v>135</v>
      </c>
      <c r="X37" s="138" t="s">
        <v>136</v>
      </c>
      <c r="Y37" s="138" t="s">
        <v>137</v>
      </c>
      <c r="Z37" s="138" t="s">
        <v>138</v>
      </c>
      <c r="AA37" s="138" t="s">
        <v>139</v>
      </c>
      <c r="AB37" s="138" t="s">
        <v>140</v>
      </c>
    </row>
    <row r="38" spans="3:28" x14ac:dyDescent="0.25">
      <c r="C38" t="s">
        <v>8</v>
      </c>
      <c r="D38" s="15">
        <v>226.61188807441852</v>
      </c>
      <c r="E38" s="15">
        <v>58.366394341028574</v>
      </c>
      <c r="F38" s="15">
        <v>32.336939019097407</v>
      </c>
      <c r="G38" s="15">
        <v>242.38822616598208</v>
      </c>
      <c r="H38" s="15">
        <v>64.158102709191198</v>
      </c>
      <c r="I38" s="15">
        <v>22.547349175347453</v>
      </c>
      <c r="J38" s="15">
        <v>195.80476101680546</v>
      </c>
      <c r="K38" s="15">
        <v>51.938847843793312</v>
      </c>
      <c r="L38" s="15">
        <v>18.309208984375179</v>
      </c>
      <c r="S38" s="138" t="s">
        <v>9</v>
      </c>
      <c r="T38" s="128">
        <v>0.45420594468483527</v>
      </c>
      <c r="U38" s="128">
        <v>0.69936891771835241</v>
      </c>
      <c r="V38" s="128">
        <v>0.62360022687137606</v>
      </c>
      <c r="W38" s="128">
        <v>0.63897811039973851</v>
      </c>
      <c r="X38" s="128">
        <v>0.5842948402230248</v>
      </c>
      <c r="Y38" s="128">
        <v>0.50700036586979891</v>
      </c>
      <c r="Z38" s="128">
        <v>0.58746273347027655</v>
      </c>
      <c r="AA38" s="128">
        <v>0.4994471869322134</v>
      </c>
      <c r="AB38" s="128">
        <v>0.42059736652132745</v>
      </c>
    </row>
    <row r="39" spans="3:28" x14ac:dyDescent="0.25">
      <c r="C39" t="s">
        <v>127</v>
      </c>
      <c r="D39" s="15">
        <v>8178.8643460648254</v>
      </c>
      <c r="E39" s="15">
        <v>3458.0401324186678</v>
      </c>
      <c r="F39" s="15">
        <v>1296.6641234916265</v>
      </c>
      <c r="G39" s="15">
        <v>5492.1123921896533</v>
      </c>
      <c r="H39" s="15">
        <v>2208.0922327648182</v>
      </c>
      <c r="I39" s="15">
        <v>874.33551824792619</v>
      </c>
      <c r="J39" s="15">
        <v>4116.4344832390434</v>
      </c>
      <c r="K39" s="15">
        <v>1823.3920349472869</v>
      </c>
      <c r="L39" s="15">
        <v>739.88619894815952</v>
      </c>
      <c r="S39" s="138" t="s">
        <v>8</v>
      </c>
      <c r="T39" s="128">
        <v>6.6856414213802229E-2</v>
      </c>
      <c r="U39" s="128">
        <v>0.11137601915254039</v>
      </c>
      <c r="V39" s="128">
        <v>0.11310349886134567</v>
      </c>
      <c r="W39" s="128">
        <v>0.12709333470071799</v>
      </c>
      <c r="X39" s="128">
        <v>0.12118319502125081</v>
      </c>
      <c r="Y39" s="128">
        <v>0.11447743427206049</v>
      </c>
      <c r="Z39" s="128">
        <v>0.12816729013124883</v>
      </c>
      <c r="AA39" s="128">
        <v>0.12194782804623948</v>
      </c>
      <c r="AB39" s="128">
        <v>0.11489877305505367</v>
      </c>
    </row>
    <row r="40" spans="3:28" x14ac:dyDescent="0.25">
      <c r="S40" s="138" t="s">
        <v>197</v>
      </c>
      <c r="T40" s="128">
        <v>0.47893764110136255</v>
      </c>
      <c r="U40" s="128">
        <v>0.18925506312910712</v>
      </c>
      <c r="V40" s="128">
        <v>0.26329627426727803</v>
      </c>
      <c r="W40" s="128">
        <v>0.23392855489954364</v>
      </c>
      <c r="X40" s="128">
        <v>0.29452196475572401</v>
      </c>
      <c r="Y40" s="128">
        <v>0.37852219985814073</v>
      </c>
      <c r="Z40" s="128">
        <v>0.28436997639847539</v>
      </c>
      <c r="AA40" s="128">
        <v>0.37860498502154649</v>
      </c>
      <c r="AB40" s="128">
        <v>0.46450386042361863</v>
      </c>
    </row>
    <row r="41" spans="3:28" x14ac:dyDescent="0.25">
      <c r="C41" t="s">
        <v>131</v>
      </c>
    </row>
    <row r="42" spans="3:28" x14ac:dyDescent="0.25">
      <c r="C42" s="138" t="s">
        <v>195</v>
      </c>
      <c r="D42" s="128">
        <v>9.6173562909833699E-2</v>
      </c>
      <c r="E42" s="128">
        <v>0.12949059212888908</v>
      </c>
      <c r="F42" s="128">
        <v>0.14448563596320135</v>
      </c>
      <c r="G42" s="128">
        <v>0.14240135245021723</v>
      </c>
      <c r="H42" s="128">
        <v>0.23072241353752432</v>
      </c>
      <c r="I42" s="128">
        <v>0.22867709800741712</v>
      </c>
      <c r="J42" s="128">
        <v>0.21456332861639013</v>
      </c>
      <c r="K42" s="128">
        <v>0.23162758973216382</v>
      </c>
      <c r="L42" s="128">
        <v>0.21839360045217224</v>
      </c>
    </row>
    <row r="43" spans="3:28" x14ac:dyDescent="0.25">
      <c r="C43" t="s">
        <v>132</v>
      </c>
      <c r="D43" s="128">
        <v>2.4367187497205674E-2</v>
      </c>
      <c r="E43" s="128">
        <v>1.4448982218276004E-2</v>
      </c>
      <c r="F43" s="128">
        <v>2.0816172838534975E-2</v>
      </c>
      <c r="G43" s="128">
        <v>3.6249331681394811E-2</v>
      </c>
      <c r="H43" s="128">
        <v>2.1720929966918601E-2</v>
      </c>
      <c r="I43" s="128">
        <v>1.939081169889428E-2</v>
      </c>
      <c r="J43" s="128">
        <v>3.5664125068886873E-2</v>
      </c>
      <c r="K43" s="128">
        <v>2.1280712684085743E-2</v>
      </c>
      <c r="L43" s="128">
        <v>1.8874547066789406E-2</v>
      </c>
      <c r="N43" s="128">
        <f>AVERAGE(D43:L43)</f>
        <v>2.364586674677626E-2</v>
      </c>
    </row>
    <row r="44" spans="3:28" x14ac:dyDescent="0.25">
      <c r="C44" t="s">
        <v>127</v>
      </c>
      <c r="D44" s="128">
        <v>0.87945924959296062</v>
      </c>
      <c r="E44" s="128">
        <v>0.8560604256528348</v>
      </c>
      <c r="F44" s="128">
        <v>0.83469819119826349</v>
      </c>
      <c r="G44" s="128">
        <v>0.82134931586838789</v>
      </c>
      <c r="H44" s="128">
        <v>0.74755665649555747</v>
      </c>
      <c r="I44" s="128">
        <v>0.75193209029368835</v>
      </c>
      <c r="J44" s="128">
        <v>0.74977254631472257</v>
      </c>
      <c r="K44" s="128">
        <v>0.74709169758375016</v>
      </c>
      <c r="L44" s="128">
        <v>0.76273185248103814</v>
      </c>
    </row>
    <row r="45" spans="3:28" x14ac:dyDescent="0.25">
      <c r="C45" s="69" t="s">
        <v>200</v>
      </c>
      <c r="D45" s="128">
        <v>0.16</v>
      </c>
      <c r="E45" s="128">
        <v>0.18</v>
      </c>
      <c r="F45" s="128">
        <v>0.1</v>
      </c>
      <c r="G45" s="128">
        <v>0.18</v>
      </c>
      <c r="H45" s="128">
        <v>0.12</v>
      </c>
      <c r="I45" s="128">
        <v>0.1</v>
      </c>
      <c r="J45" s="128">
        <v>0.18</v>
      </c>
      <c r="K45" s="128">
        <v>0.12</v>
      </c>
      <c r="L45" s="128">
        <v>0.1</v>
      </c>
    </row>
    <row r="46" spans="3:28" x14ac:dyDescent="0.25">
      <c r="D46" t="s">
        <v>201</v>
      </c>
      <c r="E46" t="s">
        <v>201</v>
      </c>
      <c r="F46" t="s">
        <v>201</v>
      </c>
      <c r="G46" t="s">
        <v>201</v>
      </c>
      <c r="H46" t="s">
        <v>201</v>
      </c>
      <c r="I46" t="s">
        <v>201</v>
      </c>
      <c r="J46" t="s">
        <v>201</v>
      </c>
      <c r="K46" t="s">
        <v>201</v>
      </c>
      <c r="L46" t="s">
        <v>201</v>
      </c>
    </row>
    <row r="47" spans="3:28" x14ac:dyDescent="0.25">
      <c r="C47" s="154" t="s">
        <v>130</v>
      </c>
      <c r="D47" s="154"/>
      <c r="E47" s="154"/>
      <c r="F47" s="154"/>
      <c r="G47" s="154"/>
      <c r="H47" s="154"/>
      <c r="I47" s="154"/>
      <c r="J47" s="154"/>
      <c r="K47" s="154"/>
      <c r="L47" s="154"/>
    </row>
    <row r="48" spans="3:28" x14ac:dyDescent="0.25">
      <c r="C48" t="s">
        <v>125</v>
      </c>
      <c r="D48" t="s">
        <v>133</v>
      </c>
      <c r="E48" t="s">
        <v>134</v>
      </c>
      <c r="F48" t="s">
        <v>4</v>
      </c>
      <c r="G48" t="s">
        <v>135</v>
      </c>
      <c r="H48" t="s">
        <v>136</v>
      </c>
      <c r="I48" t="s">
        <v>137</v>
      </c>
      <c r="J48" t="s">
        <v>138</v>
      </c>
      <c r="K48" t="s">
        <v>139</v>
      </c>
      <c r="L48" t="s">
        <v>140</v>
      </c>
    </row>
    <row r="49" spans="3:14" x14ac:dyDescent="0.25">
      <c r="C49" t="s">
        <v>126</v>
      </c>
      <c r="D49" s="15">
        <v>84418.622032456231</v>
      </c>
      <c r="E49" s="15">
        <v>41756.916238899779</v>
      </c>
      <c r="F49" s="15">
        <v>25766.194285823607</v>
      </c>
      <c r="G49" s="15">
        <v>49630.989384268323</v>
      </c>
      <c r="H49" s="15">
        <v>29489.955810311512</v>
      </c>
      <c r="I49" s="15">
        <v>18655.602687753668</v>
      </c>
      <c r="J49" s="15">
        <v>40098.197404939885</v>
      </c>
      <c r="K49" s="15">
        <v>24159.218679185589</v>
      </c>
      <c r="L49" s="15">
        <v>15388.304509886364</v>
      </c>
    </row>
    <row r="50" spans="3:14" x14ac:dyDescent="0.25">
      <c r="C50" s="138" t="s">
        <v>195</v>
      </c>
      <c r="D50" s="15">
        <v>40431.255701252099</v>
      </c>
      <c r="E50" s="15">
        <v>7902.707818869816</v>
      </c>
      <c r="F50" s="15">
        <v>6784.1429575041839</v>
      </c>
      <c r="G50" s="15">
        <v>11610.10562489648</v>
      </c>
      <c r="H50" s="15">
        <v>8685.4397258124263</v>
      </c>
      <c r="I50" s="15">
        <v>7061.5597690479608</v>
      </c>
      <c r="J50" s="15">
        <v>11402.723449664161</v>
      </c>
      <c r="K50" s="15">
        <v>9146.8006261653263</v>
      </c>
      <c r="L50" s="15">
        <v>7147.9268502163968</v>
      </c>
    </row>
    <row r="51" spans="3:14" x14ac:dyDescent="0.25">
      <c r="C51" t="s">
        <v>8</v>
      </c>
      <c r="D51" s="15">
        <v>5643.9263619603053</v>
      </c>
      <c r="E51" s="15">
        <v>4650.7191027747267</v>
      </c>
      <c r="F51" s="15">
        <v>2914.2467260678618</v>
      </c>
      <c r="G51" s="15">
        <v>6307.7679453425953</v>
      </c>
      <c r="H51" s="15">
        <v>3573.6870661290486</v>
      </c>
      <c r="I51" s="15">
        <v>2135.6455304929955</v>
      </c>
      <c r="J51" s="15">
        <v>5139.2773005390191</v>
      </c>
      <c r="K51" s="15">
        <v>2946.1642452208212</v>
      </c>
      <c r="L51" s="15">
        <v>1768.0973075834922</v>
      </c>
    </row>
    <row r="52" spans="3:14" x14ac:dyDescent="0.25">
      <c r="C52" t="s">
        <v>127</v>
      </c>
      <c r="D52" s="15">
        <v>38343.439969243831</v>
      </c>
      <c r="E52" s="15">
        <v>29203.489317255233</v>
      </c>
      <c r="F52" s="15">
        <v>16067.804602251555</v>
      </c>
      <c r="G52" s="15">
        <v>31713.115814029254</v>
      </c>
      <c r="H52" s="15">
        <v>17230.829018370026</v>
      </c>
      <c r="I52" s="15">
        <v>9458.3973882127138</v>
      </c>
      <c r="J52" s="15">
        <v>23556.196654736734</v>
      </c>
      <c r="K52" s="15">
        <v>12066.253807799427</v>
      </c>
      <c r="L52" s="15">
        <v>6472.2803520864709</v>
      </c>
    </row>
    <row r="54" spans="3:14" x14ac:dyDescent="0.25">
      <c r="C54" t="s">
        <v>131</v>
      </c>
    </row>
    <row r="55" spans="3:14" x14ac:dyDescent="0.25">
      <c r="C55" s="138" t="s">
        <v>195</v>
      </c>
      <c r="D55" s="128">
        <v>0.47893764110136255</v>
      </c>
      <c r="E55" s="128">
        <v>0.18925506312910712</v>
      </c>
      <c r="F55" s="128">
        <v>0.26329627426727803</v>
      </c>
      <c r="G55" s="128">
        <v>0.23392855489954364</v>
      </c>
      <c r="H55" s="128">
        <v>0.29452196475572401</v>
      </c>
      <c r="I55" s="128">
        <v>0.37852219985814073</v>
      </c>
      <c r="J55" s="128">
        <v>0.28436997639847539</v>
      </c>
      <c r="K55" s="128">
        <v>0.37860498502154649</v>
      </c>
      <c r="L55" s="128">
        <v>0.46450386042361863</v>
      </c>
    </row>
    <row r="56" spans="3:14" x14ac:dyDescent="0.25">
      <c r="C56" t="s">
        <v>132</v>
      </c>
      <c r="D56" s="128">
        <v>6.6856414213802229E-2</v>
      </c>
      <c r="E56" s="128">
        <v>0.11137601915254039</v>
      </c>
      <c r="F56" s="128">
        <v>0.11310349886134567</v>
      </c>
      <c r="G56" s="128">
        <v>0.12709333470071799</v>
      </c>
      <c r="H56" s="128">
        <v>0.12118319502125081</v>
      </c>
      <c r="I56" s="128">
        <v>0.11447743427206049</v>
      </c>
      <c r="J56" s="128">
        <v>0.12816729013124883</v>
      </c>
      <c r="K56" s="128">
        <v>0.12194782804623948</v>
      </c>
      <c r="L56" s="128">
        <v>0.11489877305505367</v>
      </c>
      <c r="N56" s="115">
        <f>AVERAGE(D56:L56)</f>
        <v>0.11323375416158438</v>
      </c>
    </row>
    <row r="57" spans="3:14" x14ac:dyDescent="0.25">
      <c r="C57" t="s">
        <v>127</v>
      </c>
      <c r="D57" s="128">
        <v>0.45420594468483527</v>
      </c>
      <c r="E57" s="128">
        <v>0.69936891771835241</v>
      </c>
      <c r="F57" s="128">
        <v>0.62360022687137606</v>
      </c>
      <c r="G57" s="128">
        <v>0.63897811039973851</v>
      </c>
      <c r="H57" s="128">
        <v>0.5842948402230248</v>
      </c>
      <c r="I57" s="128">
        <v>0.50700036586979891</v>
      </c>
      <c r="J57" s="128">
        <v>0.58746273347027655</v>
      </c>
      <c r="K57" s="128">
        <v>0.4994471869322134</v>
      </c>
      <c r="L57" s="128">
        <v>0.42059736652132745</v>
      </c>
    </row>
    <row r="58" spans="3:14" x14ac:dyDescent="0.25">
      <c r="C58" s="69" t="s">
        <v>200</v>
      </c>
      <c r="D58" s="128">
        <v>0.1</v>
      </c>
      <c r="E58" s="128">
        <v>0.13</v>
      </c>
      <c r="F58" s="128">
        <v>0.13</v>
      </c>
      <c r="G58" s="128">
        <v>0.15</v>
      </c>
      <c r="H58" s="128">
        <v>0.13</v>
      </c>
      <c r="I58" s="128">
        <v>0.12</v>
      </c>
      <c r="J58" s="128">
        <v>0.15</v>
      </c>
      <c r="K58" s="128">
        <v>0.15</v>
      </c>
      <c r="L58" s="128">
        <v>0.15</v>
      </c>
    </row>
    <row r="60" spans="3:14" x14ac:dyDescent="0.25">
      <c r="D60" t="s">
        <v>201</v>
      </c>
      <c r="E60" t="s">
        <v>201</v>
      </c>
      <c r="F60" t="s">
        <v>201</v>
      </c>
      <c r="G60" t="s">
        <v>201</v>
      </c>
      <c r="H60" t="s">
        <v>201</v>
      </c>
      <c r="I60" t="s">
        <v>201</v>
      </c>
      <c r="J60" t="s">
        <v>201</v>
      </c>
      <c r="K60" t="s">
        <v>201</v>
      </c>
      <c r="L60" t="s">
        <v>201</v>
      </c>
    </row>
  </sheetData>
  <mergeCells count="14">
    <mergeCell ref="E1:P1"/>
    <mergeCell ref="E2:H2"/>
    <mergeCell ref="I2:L2"/>
    <mergeCell ref="M2:P2"/>
    <mergeCell ref="A5:A19"/>
    <mergeCell ref="B5:B9"/>
    <mergeCell ref="B10:B14"/>
    <mergeCell ref="B15:B19"/>
    <mergeCell ref="T24:AB24"/>
    <mergeCell ref="T30:AB30"/>
    <mergeCell ref="T36:AB36"/>
    <mergeCell ref="C47:L47"/>
    <mergeCell ref="C21:L21"/>
    <mergeCell ref="C34:L34"/>
  </mergeCells>
  <conditionalFormatting sqref="E5:P19">
    <cfRule type="colorScale" priority="1">
      <colorScale>
        <cfvo type="min"/>
        <cfvo type="percentile" val="50"/>
        <cfvo type="max"/>
        <color rgb="FFFA9496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2"/>
  <sheetViews>
    <sheetView tabSelected="1" workbookViewId="0">
      <selection activeCell="H20" sqref="H20"/>
    </sheetView>
  </sheetViews>
  <sheetFormatPr defaultRowHeight="15" x14ac:dyDescent="0.25"/>
  <sheetData>
    <row r="1" spans="1:73" ht="15" customHeight="1" x14ac:dyDescent="0.25">
      <c r="A1" s="233" t="s">
        <v>208</v>
      </c>
      <c r="B1" s="233"/>
      <c r="C1" s="233"/>
      <c r="I1" s="140">
        <v>198.41776754472801</v>
      </c>
      <c r="J1" s="140">
        <v>190.227721949971</v>
      </c>
      <c r="K1" s="140">
        <v>182.208077877813</v>
      </c>
      <c r="L1" s="140">
        <v>174.364711242825</v>
      </c>
      <c r="M1" s="140">
        <v>166.70349795957901</v>
      </c>
      <c r="N1" s="140">
        <v>159.23031394264899</v>
      </c>
      <c r="O1" s="140">
        <v>151.95103510660601</v>
      </c>
      <c r="P1" s="140">
        <v>144.87153736602301</v>
      </c>
      <c r="Q1" s="140">
        <v>137.99769663547201</v>
      </c>
      <c r="R1" s="140">
        <v>131.33538882952601</v>
      </c>
      <c r="S1" s="140">
        <v>124.890489862756</v>
      </c>
      <c r="T1" s="140">
        <v>118.66887564973599</v>
      </c>
      <c r="U1" s="140">
        <v>112.67642210503701</v>
      </c>
      <c r="V1" s="140">
        <v>106.919005143232</v>
      </c>
      <c r="W1" s="140">
        <v>101.402500678894</v>
      </c>
      <c r="X1" s="140">
        <v>96.132784626593505</v>
      </c>
      <c r="Y1" s="140">
        <v>91.115732900904305</v>
      </c>
      <c r="Z1" s="140">
        <v>86.357221416398403</v>
      </c>
      <c r="AA1" s="140">
        <v>81.863126087648297</v>
      </c>
      <c r="AB1" s="140">
        <v>77.639322829225904</v>
      </c>
      <c r="AC1" s="140">
        <v>73.691687555703993</v>
      </c>
      <c r="AD1" s="140">
        <v>70.026096181654694</v>
      </c>
      <c r="AE1" s="140">
        <v>66.648424621650406</v>
      </c>
      <c r="AF1" s="140">
        <v>63.564548790263501</v>
      </c>
      <c r="AG1" s="140">
        <v>60.7803446020663</v>
      </c>
      <c r="AH1" s="140">
        <v>58.301687971631203</v>
      </c>
      <c r="AI1" s="140">
        <v>56.134454813530603</v>
      </c>
      <c r="AJ1" s="140">
        <v>54.284521042336401</v>
      </c>
      <c r="AK1" s="140">
        <v>52.757762572621502</v>
      </c>
      <c r="AL1" s="140">
        <v>51.560055318958099</v>
      </c>
      <c r="AM1" s="140">
        <v>50.697275195918401</v>
      </c>
      <c r="AN1" s="140">
        <v>50.1752981180747</v>
      </c>
      <c r="AO1" s="140">
        <v>50</v>
      </c>
      <c r="AP1" s="140">
        <v>50.175298118074998</v>
      </c>
      <c r="AQ1" s="140">
        <v>50.6972751959185</v>
      </c>
      <c r="AR1" s="140">
        <v>51.560055318958199</v>
      </c>
      <c r="AS1" s="140">
        <v>52.757762572621601</v>
      </c>
      <c r="AT1" s="140">
        <v>54.2845210423366</v>
      </c>
      <c r="AU1" s="140">
        <v>56.134454813530603</v>
      </c>
      <c r="AV1" s="140">
        <v>58.301687971631303</v>
      </c>
      <c r="AW1" s="140">
        <v>60.780344602066499</v>
      </c>
      <c r="AX1" s="140">
        <v>63.564548790263601</v>
      </c>
      <c r="AY1" s="140">
        <v>66.648424621650506</v>
      </c>
      <c r="AZ1" s="140">
        <v>70.026096181654793</v>
      </c>
      <c r="BA1" s="140">
        <v>73.691687555704107</v>
      </c>
      <c r="BB1" s="140">
        <v>77.639322829226103</v>
      </c>
      <c r="BC1" s="140">
        <v>81.863126087648396</v>
      </c>
      <c r="BD1" s="140">
        <v>86.357221416398602</v>
      </c>
      <c r="BE1" s="140">
        <v>91.115732900904504</v>
      </c>
      <c r="BF1" s="140">
        <v>96.132784626593605</v>
      </c>
      <c r="BG1" s="140">
        <v>101.402500678894</v>
      </c>
      <c r="BH1" s="140">
        <v>106.919005143232</v>
      </c>
      <c r="BI1" s="140">
        <v>112.67642210503701</v>
      </c>
      <c r="BJ1" s="140">
        <v>118.66887564973599</v>
      </c>
      <c r="BK1" s="140">
        <v>124.890489862756</v>
      </c>
      <c r="BL1" s="140">
        <v>131.33538882952601</v>
      </c>
      <c r="BM1" s="140">
        <v>137.99769663547201</v>
      </c>
      <c r="BN1" s="140">
        <v>144.87153736602301</v>
      </c>
      <c r="BO1" s="140">
        <v>151.95103510660601</v>
      </c>
      <c r="BP1" s="140">
        <v>159.23031394264899</v>
      </c>
      <c r="BQ1" s="140">
        <v>166.70349795957901</v>
      </c>
      <c r="BR1" s="140">
        <v>174.364711242825</v>
      </c>
      <c r="BS1" s="140">
        <v>182.208077877813</v>
      </c>
      <c r="BT1" s="140">
        <v>190.22772194997199</v>
      </c>
      <c r="BU1" s="140">
        <v>198.41776754472801</v>
      </c>
    </row>
    <row r="2" spans="1:73" x14ac:dyDescent="0.25">
      <c r="A2" s="233"/>
      <c r="B2" s="233"/>
      <c r="C2" s="233"/>
      <c r="I2" s="140">
        <v>0</v>
      </c>
      <c r="J2" s="140">
        <v>0</v>
      </c>
      <c r="K2" s="140">
        <v>0</v>
      </c>
      <c r="L2" s="140">
        <v>0</v>
      </c>
      <c r="M2" s="140">
        <v>0</v>
      </c>
      <c r="N2" s="140">
        <v>0</v>
      </c>
      <c r="O2" s="140">
        <v>0</v>
      </c>
      <c r="P2" s="140">
        <v>0</v>
      </c>
      <c r="Q2" s="140">
        <v>0</v>
      </c>
      <c r="R2" s="140">
        <v>0</v>
      </c>
      <c r="S2" s="140">
        <v>0</v>
      </c>
      <c r="T2" s="140">
        <v>0</v>
      </c>
      <c r="U2" s="140">
        <v>0</v>
      </c>
      <c r="V2" s="140">
        <v>0</v>
      </c>
      <c r="W2" s="140">
        <v>0</v>
      </c>
      <c r="X2" s="140">
        <v>0</v>
      </c>
      <c r="Y2" s="140">
        <v>0</v>
      </c>
      <c r="Z2" s="140">
        <v>0</v>
      </c>
      <c r="AA2" s="140">
        <v>0</v>
      </c>
      <c r="AB2" s="140">
        <v>0</v>
      </c>
      <c r="AC2" s="140">
        <v>0</v>
      </c>
      <c r="AD2" s="140">
        <v>0</v>
      </c>
      <c r="AE2" s="140">
        <v>0</v>
      </c>
      <c r="AF2" s="140">
        <v>0</v>
      </c>
      <c r="AG2" s="140">
        <v>0</v>
      </c>
      <c r="AH2" s="140">
        <v>0</v>
      </c>
      <c r="AI2" s="140">
        <v>0</v>
      </c>
      <c r="AJ2" s="140">
        <v>0</v>
      </c>
      <c r="AK2" s="140">
        <v>0</v>
      </c>
      <c r="AL2" s="140">
        <v>0</v>
      </c>
      <c r="AM2" s="140">
        <v>0</v>
      </c>
      <c r="AN2" s="140">
        <v>0</v>
      </c>
      <c r="AO2" s="140">
        <v>0</v>
      </c>
      <c r="AP2" s="140">
        <v>0</v>
      </c>
      <c r="AQ2" s="140">
        <v>0</v>
      </c>
      <c r="AR2" s="140">
        <v>0</v>
      </c>
      <c r="AS2" s="140">
        <v>0</v>
      </c>
      <c r="AT2" s="140">
        <v>0</v>
      </c>
      <c r="AU2" s="140">
        <v>0</v>
      </c>
      <c r="AV2" s="140">
        <v>0</v>
      </c>
      <c r="AW2" s="140">
        <v>0</v>
      </c>
      <c r="AX2" s="140">
        <v>0</v>
      </c>
      <c r="AY2" s="140">
        <v>0</v>
      </c>
      <c r="AZ2" s="140">
        <v>0</v>
      </c>
      <c r="BA2" s="140">
        <v>0</v>
      </c>
      <c r="BB2" s="140">
        <v>0</v>
      </c>
      <c r="BC2" s="140">
        <v>0</v>
      </c>
      <c r="BD2" s="140">
        <v>0</v>
      </c>
      <c r="BE2" s="140">
        <v>0</v>
      </c>
      <c r="BF2" s="140">
        <v>0</v>
      </c>
      <c r="BG2" s="140">
        <v>0</v>
      </c>
      <c r="BH2" s="140">
        <v>0</v>
      </c>
      <c r="BI2" s="140">
        <v>0</v>
      </c>
      <c r="BJ2" s="140">
        <v>0</v>
      </c>
      <c r="BK2" s="140">
        <v>0</v>
      </c>
      <c r="BL2" s="140">
        <v>0</v>
      </c>
      <c r="BM2" s="140">
        <v>0</v>
      </c>
      <c r="BN2" s="140">
        <v>0</v>
      </c>
      <c r="BO2" s="140">
        <v>0</v>
      </c>
      <c r="BP2" s="140">
        <v>0</v>
      </c>
      <c r="BQ2" s="140">
        <v>0</v>
      </c>
      <c r="BR2" s="140">
        <v>0</v>
      </c>
      <c r="BS2" s="140">
        <v>0</v>
      </c>
      <c r="BT2" s="140">
        <v>0</v>
      </c>
      <c r="BU2" s="140">
        <v>0</v>
      </c>
    </row>
    <row r="3" spans="1:73" x14ac:dyDescent="0.25">
      <c r="A3" s="233"/>
      <c r="B3" s="233"/>
      <c r="C3" s="233"/>
      <c r="I3" s="140">
        <v>2.5</v>
      </c>
      <c r="J3" s="140">
        <v>2.5</v>
      </c>
      <c r="K3" s="140">
        <v>2.5</v>
      </c>
      <c r="L3" s="140">
        <v>2.5</v>
      </c>
      <c r="M3" s="140">
        <v>2.5</v>
      </c>
      <c r="N3" s="140">
        <v>2.5</v>
      </c>
      <c r="O3" s="140">
        <v>2.5</v>
      </c>
      <c r="P3" s="140">
        <v>2.5</v>
      </c>
      <c r="Q3" s="140">
        <v>2.5</v>
      </c>
      <c r="R3" s="140">
        <v>2.5</v>
      </c>
      <c r="S3" s="140">
        <v>2.5</v>
      </c>
      <c r="T3" s="140">
        <v>2.5</v>
      </c>
      <c r="U3" s="140">
        <v>2.5</v>
      </c>
      <c r="V3" s="140">
        <v>2.5</v>
      </c>
      <c r="W3" s="140">
        <v>2.5</v>
      </c>
      <c r="X3" s="140">
        <v>2.5</v>
      </c>
      <c r="Y3" s="140">
        <v>2.5</v>
      </c>
      <c r="Z3" s="140">
        <v>2.5</v>
      </c>
      <c r="AA3" s="140">
        <v>2.5</v>
      </c>
      <c r="AB3" s="140">
        <v>2.5</v>
      </c>
      <c r="AC3" s="140">
        <v>2.5</v>
      </c>
      <c r="AD3" s="140">
        <v>2.5</v>
      </c>
      <c r="AE3" s="140">
        <v>2.5</v>
      </c>
      <c r="AF3" s="140">
        <v>2.5</v>
      </c>
      <c r="AG3" s="140">
        <v>2.5</v>
      </c>
      <c r="AH3" s="140">
        <v>2.5</v>
      </c>
      <c r="AI3" s="140">
        <v>2.5</v>
      </c>
      <c r="AJ3" s="140">
        <v>2.5</v>
      </c>
      <c r="AK3" s="140">
        <v>2.5</v>
      </c>
      <c r="AL3" s="140">
        <v>2.5</v>
      </c>
      <c r="AM3" s="140">
        <v>2.5</v>
      </c>
      <c r="AN3" s="140">
        <v>2.5</v>
      </c>
      <c r="AO3" s="140">
        <v>2.5</v>
      </c>
      <c r="AP3" s="140">
        <v>2.5</v>
      </c>
      <c r="AQ3" s="140">
        <v>2.5</v>
      </c>
      <c r="AR3" s="140">
        <v>2.5</v>
      </c>
      <c r="AS3" s="140">
        <v>2.5</v>
      </c>
      <c r="AT3" s="140">
        <v>2.5</v>
      </c>
      <c r="AU3" s="140">
        <v>2.5</v>
      </c>
      <c r="AV3" s="140">
        <v>2.5</v>
      </c>
      <c r="AW3" s="140">
        <v>2.5</v>
      </c>
      <c r="AX3" s="140">
        <v>2.5</v>
      </c>
      <c r="AY3" s="140">
        <v>2.5</v>
      </c>
      <c r="AZ3" s="140">
        <v>2.5</v>
      </c>
      <c r="BA3" s="140">
        <v>2.5</v>
      </c>
      <c r="BB3" s="140">
        <v>2.5</v>
      </c>
      <c r="BC3" s="140">
        <v>2.5</v>
      </c>
      <c r="BD3" s="140">
        <v>2.5</v>
      </c>
      <c r="BE3" s="140">
        <v>2.5</v>
      </c>
      <c r="BF3" s="140">
        <v>2.5</v>
      </c>
      <c r="BG3" s="140">
        <v>2.5</v>
      </c>
      <c r="BH3" s="140">
        <v>2.5</v>
      </c>
      <c r="BI3" s="140">
        <v>2.5</v>
      </c>
      <c r="BJ3" s="140">
        <v>2.5</v>
      </c>
      <c r="BK3" s="140">
        <v>2.5</v>
      </c>
      <c r="BL3" s="140">
        <v>2.5</v>
      </c>
      <c r="BM3" s="140">
        <v>2.5</v>
      </c>
      <c r="BN3" s="140">
        <v>2.5</v>
      </c>
      <c r="BO3" s="140">
        <v>2.5</v>
      </c>
      <c r="BP3" s="140">
        <v>2.5</v>
      </c>
      <c r="BQ3" s="140">
        <v>2.5</v>
      </c>
      <c r="BR3" s="140">
        <v>2.5</v>
      </c>
      <c r="BS3" s="140">
        <v>2.5</v>
      </c>
      <c r="BT3" s="140">
        <v>2.5</v>
      </c>
      <c r="BU3" s="140">
        <v>2.5</v>
      </c>
    </row>
    <row r="4" spans="1:73" x14ac:dyDescent="0.25">
      <c r="A4" s="233"/>
      <c r="B4" s="233"/>
      <c r="C4" s="233"/>
      <c r="F4" s="234" t="s">
        <v>209</v>
      </c>
      <c r="G4" s="234"/>
      <c r="H4" s="234"/>
      <c r="I4" s="140">
        <v>0</v>
      </c>
      <c r="J4" s="140">
        <v>0</v>
      </c>
      <c r="K4" s="140">
        <v>0</v>
      </c>
      <c r="L4" s="140">
        <v>0</v>
      </c>
      <c r="M4" s="140">
        <v>0</v>
      </c>
      <c r="N4" s="140">
        <v>0</v>
      </c>
      <c r="O4" s="140">
        <v>0</v>
      </c>
      <c r="P4" s="140">
        <v>0</v>
      </c>
      <c r="Q4" s="140">
        <v>0</v>
      </c>
      <c r="R4" s="140">
        <v>0</v>
      </c>
      <c r="S4" s="140">
        <v>0</v>
      </c>
      <c r="T4" s="140">
        <v>0</v>
      </c>
      <c r="U4" s="140">
        <v>0</v>
      </c>
      <c r="V4" s="140">
        <v>0</v>
      </c>
      <c r="W4" s="140">
        <v>0</v>
      </c>
      <c r="X4" s="140">
        <v>0</v>
      </c>
      <c r="Y4" s="140">
        <v>0</v>
      </c>
      <c r="Z4" s="140">
        <v>0</v>
      </c>
      <c r="AA4" s="140">
        <v>0</v>
      </c>
      <c r="AB4" s="140">
        <v>0</v>
      </c>
      <c r="AC4" s="140">
        <v>0</v>
      </c>
      <c r="AD4" s="140">
        <v>0</v>
      </c>
      <c r="AE4" s="140">
        <v>0</v>
      </c>
      <c r="AF4" s="140">
        <v>0</v>
      </c>
      <c r="AG4" s="140">
        <v>0</v>
      </c>
      <c r="AH4" s="140">
        <v>0</v>
      </c>
      <c r="AI4" s="140">
        <v>0</v>
      </c>
      <c r="AJ4" s="140">
        <v>0</v>
      </c>
      <c r="AK4" s="140">
        <v>0</v>
      </c>
      <c r="AL4" s="140">
        <v>0</v>
      </c>
      <c r="AM4" s="140">
        <v>0</v>
      </c>
      <c r="AN4" s="140">
        <v>0</v>
      </c>
      <c r="AO4" s="140">
        <v>0</v>
      </c>
      <c r="AP4" s="140">
        <v>0</v>
      </c>
      <c r="AQ4" s="140">
        <v>0</v>
      </c>
      <c r="AR4" s="140">
        <v>0</v>
      </c>
      <c r="AS4" s="140">
        <v>0</v>
      </c>
      <c r="AT4" s="140">
        <v>0</v>
      </c>
      <c r="AU4" s="140">
        <v>0</v>
      </c>
      <c r="AV4" s="140">
        <v>0</v>
      </c>
      <c r="AW4" s="140">
        <v>0</v>
      </c>
      <c r="AX4" s="140">
        <v>0</v>
      </c>
      <c r="AY4" s="140">
        <v>0</v>
      </c>
      <c r="AZ4" s="140">
        <v>0</v>
      </c>
      <c r="BA4" s="140">
        <v>0</v>
      </c>
      <c r="BB4" s="140">
        <v>0</v>
      </c>
      <c r="BC4" s="140">
        <v>0</v>
      </c>
      <c r="BD4" s="140">
        <v>0</v>
      </c>
      <c r="BE4" s="140">
        <v>0</v>
      </c>
      <c r="BF4" s="140">
        <v>0</v>
      </c>
      <c r="BG4" s="140">
        <v>0</v>
      </c>
      <c r="BH4" s="140">
        <v>0</v>
      </c>
      <c r="BI4" s="140">
        <v>0</v>
      </c>
      <c r="BJ4" s="140">
        <v>0</v>
      </c>
      <c r="BK4" s="140">
        <v>0</v>
      </c>
      <c r="BL4" s="140">
        <v>0</v>
      </c>
      <c r="BM4" s="140">
        <v>0</v>
      </c>
      <c r="BN4" s="140">
        <v>0</v>
      </c>
      <c r="BO4" s="140">
        <v>0</v>
      </c>
      <c r="BP4" s="140">
        <v>0</v>
      </c>
      <c r="BQ4" s="140">
        <v>0</v>
      </c>
      <c r="BR4" s="140">
        <v>0</v>
      </c>
      <c r="BS4" s="140">
        <v>0</v>
      </c>
      <c r="BT4" s="140">
        <v>0</v>
      </c>
      <c r="BU4" s="140">
        <v>0</v>
      </c>
    </row>
    <row r="5" spans="1:73" x14ac:dyDescent="0.25">
      <c r="A5" s="233"/>
      <c r="B5" s="233"/>
      <c r="C5" s="233"/>
      <c r="F5" s="234"/>
      <c r="G5" s="234"/>
      <c r="H5" s="234"/>
      <c r="I5" s="140">
        <v>2.5</v>
      </c>
      <c r="J5" s="140">
        <v>2.5</v>
      </c>
      <c r="K5" s="140">
        <v>2.5</v>
      </c>
      <c r="L5" s="140">
        <v>2.5</v>
      </c>
      <c r="M5" s="140">
        <v>2.5</v>
      </c>
      <c r="N5" s="140">
        <v>2.5</v>
      </c>
      <c r="O5" s="140">
        <v>2.5</v>
      </c>
      <c r="P5" s="140">
        <v>2.5</v>
      </c>
      <c r="Q5" s="140">
        <v>2.5</v>
      </c>
      <c r="R5" s="140">
        <v>2.5</v>
      </c>
      <c r="S5" s="140">
        <v>2.5</v>
      </c>
      <c r="T5" s="140">
        <v>2.5</v>
      </c>
      <c r="U5" s="140">
        <v>2.5</v>
      </c>
      <c r="V5" s="140">
        <v>2.5</v>
      </c>
      <c r="W5" s="140">
        <v>2.5</v>
      </c>
      <c r="X5" s="140">
        <v>2.5</v>
      </c>
      <c r="Y5" s="140">
        <v>2.5</v>
      </c>
      <c r="Z5" s="140">
        <v>2.5</v>
      </c>
      <c r="AA5" s="140">
        <v>2.5</v>
      </c>
      <c r="AB5" s="140">
        <v>2.5</v>
      </c>
      <c r="AC5" s="140">
        <v>2.5</v>
      </c>
      <c r="AD5" s="140">
        <v>2.5</v>
      </c>
      <c r="AE5" s="140">
        <v>2.5</v>
      </c>
      <c r="AF5" s="140">
        <v>2.5</v>
      </c>
      <c r="AG5" s="140">
        <v>2.5</v>
      </c>
      <c r="AH5" s="140">
        <v>2.5</v>
      </c>
      <c r="AI5" s="140">
        <v>2.5</v>
      </c>
      <c r="AJ5" s="140">
        <v>2.5</v>
      </c>
      <c r="AK5" s="140">
        <v>2.5</v>
      </c>
      <c r="AL5" s="140">
        <v>2.5</v>
      </c>
      <c r="AM5" s="140">
        <v>2.5</v>
      </c>
      <c r="AN5" s="140">
        <v>2.5</v>
      </c>
      <c r="AO5" s="140">
        <v>2.5</v>
      </c>
      <c r="AP5" s="140">
        <v>2.5</v>
      </c>
      <c r="AQ5" s="140">
        <v>2.5</v>
      </c>
      <c r="AR5" s="140">
        <v>2.5</v>
      </c>
      <c r="AS5" s="140">
        <v>2.5</v>
      </c>
      <c r="AT5" s="140">
        <v>2.5</v>
      </c>
      <c r="AU5" s="140">
        <v>2.5</v>
      </c>
      <c r="AV5" s="140">
        <v>2.5</v>
      </c>
      <c r="AW5" s="140">
        <v>2.5</v>
      </c>
      <c r="AX5" s="140">
        <v>2.5</v>
      </c>
      <c r="AY5" s="140">
        <v>2.5</v>
      </c>
      <c r="AZ5" s="140">
        <v>2.5</v>
      </c>
      <c r="BA5" s="140">
        <v>2.5</v>
      </c>
      <c r="BB5" s="140">
        <v>2.5</v>
      </c>
      <c r="BC5" s="140">
        <v>2.5</v>
      </c>
      <c r="BD5" s="140">
        <v>2.5</v>
      </c>
      <c r="BE5" s="140">
        <v>2.5</v>
      </c>
      <c r="BF5" s="140">
        <v>2.5</v>
      </c>
      <c r="BG5" s="140">
        <v>2.5</v>
      </c>
      <c r="BH5" s="140">
        <v>2.5</v>
      </c>
      <c r="BI5" s="140">
        <v>2.5</v>
      </c>
      <c r="BJ5" s="140">
        <v>2.5</v>
      </c>
      <c r="BK5" s="140">
        <v>2.5</v>
      </c>
      <c r="BL5" s="140">
        <v>2.5</v>
      </c>
      <c r="BM5" s="140">
        <v>2.5</v>
      </c>
      <c r="BN5" s="140">
        <v>2.5</v>
      </c>
      <c r="BO5" s="140">
        <v>2.5</v>
      </c>
      <c r="BP5" s="140">
        <v>2.5</v>
      </c>
      <c r="BQ5" s="140">
        <v>2.5</v>
      </c>
      <c r="BR5" s="140">
        <v>2.5</v>
      </c>
      <c r="BS5" s="140">
        <v>2.5</v>
      </c>
      <c r="BT5" s="140">
        <v>2.5</v>
      </c>
      <c r="BU5" s="140">
        <v>2.5</v>
      </c>
    </row>
    <row r="6" spans="1:73" x14ac:dyDescent="0.25">
      <c r="A6" s="233"/>
      <c r="B6" s="233"/>
      <c r="C6" s="233"/>
      <c r="F6" s="234"/>
      <c r="G6" s="234"/>
      <c r="H6" s="234"/>
      <c r="I6" s="140">
        <v>0</v>
      </c>
      <c r="J6" s="140">
        <v>0</v>
      </c>
      <c r="K6" s="140">
        <v>0</v>
      </c>
      <c r="L6" s="140">
        <v>0</v>
      </c>
      <c r="M6" s="140">
        <v>0</v>
      </c>
      <c r="N6" s="140">
        <v>0</v>
      </c>
      <c r="O6" s="140">
        <v>0</v>
      </c>
      <c r="P6" s="140">
        <v>0</v>
      </c>
      <c r="Q6" s="140">
        <v>0</v>
      </c>
      <c r="R6" s="140">
        <v>0</v>
      </c>
      <c r="S6" s="140">
        <v>0</v>
      </c>
      <c r="T6" s="140">
        <v>0</v>
      </c>
      <c r="U6" s="140">
        <v>0</v>
      </c>
      <c r="V6" s="140">
        <v>0</v>
      </c>
      <c r="W6" s="140">
        <v>0</v>
      </c>
      <c r="X6" s="140">
        <v>0</v>
      </c>
      <c r="Y6" s="140">
        <v>0</v>
      </c>
      <c r="Z6" s="140">
        <v>0</v>
      </c>
      <c r="AA6" s="140">
        <v>0</v>
      </c>
      <c r="AB6" s="140">
        <v>0</v>
      </c>
      <c r="AC6" s="140">
        <v>0</v>
      </c>
      <c r="AD6" s="140">
        <v>0</v>
      </c>
      <c r="AE6" s="140">
        <v>0</v>
      </c>
      <c r="AF6" s="140">
        <v>0</v>
      </c>
      <c r="AG6" s="140">
        <v>0</v>
      </c>
      <c r="AH6" s="140">
        <v>0</v>
      </c>
      <c r="AI6" s="140">
        <v>0</v>
      </c>
      <c r="AJ6" s="140">
        <v>0</v>
      </c>
      <c r="AK6" s="140">
        <v>0</v>
      </c>
      <c r="AL6" s="140">
        <v>0</v>
      </c>
      <c r="AM6" s="140">
        <v>0</v>
      </c>
      <c r="AN6" s="140">
        <v>0</v>
      </c>
      <c r="AO6" s="140">
        <v>0</v>
      </c>
      <c r="AP6" s="140">
        <v>0</v>
      </c>
      <c r="AQ6" s="140">
        <v>0</v>
      </c>
      <c r="AR6" s="140">
        <v>0</v>
      </c>
      <c r="AS6" s="140">
        <v>0</v>
      </c>
      <c r="AT6" s="140">
        <v>0</v>
      </c>
      <c r="AU6" s="140">
        <v>0</v>
      </c>
      <c r="AV6" s="140">
        <v>0</v>
      </c>
      <c r="AW6" s="140">
        <v>0</v>
      </c>
      <c r="AX6" s="140">
        <v>0</v>
      </c>
      <c r="AY6" s="140">
        <v>0</v>
      </c>
      <c r="AZ6" s="140">
        <v>0</v>
      </c>
      <c r="BA6" s="140">
        <v>0</v>
      </c>
      <c r="BB6" s="140">
        <v>0</v>
      </c>
      <c r="BC6" s="140">
        <v>0</v>
      </c>
      <c r="BD6" s="140">
        <v>0</v>
      </c>
      <c r="BE6" s="140">
        <v>0</v>
      </c>
      <c r="BF6" s="140">
        <v>0</v>
      </c>
      <c r="BG6" s="140">
        <v>0</v>
      </c>
      <c r="BH6" s="140">
        <v>0</v>
      </c>
      <c r="BI6" s="140">
        <v>0</v>
      </c>
      <c r="BJ6" s="140">
        <v>0</v>
      </c>
      <c r="BK6" s="140">
        <v>0</v>
      </c>
      <c r="BL6" s="140">
        <v>0</v>
      </c>
      <c r="BM6" s="140">
        <v>0</v>
      </c>
      <c r="BN6" s="140">
        <v>0</v>
      </c>
      <c r="BO6" s="140">
        <v>0</v>
      </c>
      <c r="BP6" s="140">
        <v>0</v>
      </c>
      <c r="BQ6" s="140">
        <v>0</v>
      </c>
      <c r="BR6" s="140">
        <v>0</v>
      </c>
      <c r="BS6" s="140">
        <v>0</v>
      </c>
      <c r="BT6" s="140">
        <v>0</v>
      </c>
      <c r="BU6" s="140">
        <v>0</v>
      </c>
    </row>
    <row r="7" spans="1:73" x14ac:dyDescent="0.25">
      <c r="A7" s="233"/>
      <c r="B7" s="233"/>
      <c r="C7" s="233"/>
      <c r="I7" s="140">
        <v>2.5</v>
      </c>
      <c r="J7" s="140">
        <v>2.5</v>
      </c>
      <c r="K7" s="140">
        <v>2.5</v>
      </c>
      <c r="L7" s="140">
        <v>2.5</v>
      </c>
      <c r="M7" s="140">
        <v>2.5</v>
      </c>
      <c r="N7" s="140">
        <v>2.5</v>
      </c>
      <c r="O7" s="140">
        <v>2.5</v>
      </c>
      <c r="P7" s="140">
        <v>2.5</v>
      </c>
      <c r="Q7" s="140">
        <v>2.5</v>
      </c>
      <c r="R7" s="140">
        <v>2.5</v>
      </c>
      <c r="S7" s="140">
        <v>2.5</v>
      </c>
      <c r="T7" s="140">
        <v>2.5</v>
      </c>
      <c r="U7" s="140">
        <v>2.5</v>
      </c>
      <c r="V7" s="140">
        <v>2.5</v>
      </c>
      <c r="W7" s="140">
        <v>2.5</v>
      </c>
      <c r="X7" s="140">
        <v>2.5</v>
      </c>
      <c r="Y7" s="140">
        <v>2.5</v>
      </c>
      <c r="Z7" s="140">
        <v>2.5</v>
      </c>
      <c r="AA7" s="140">
        <v>2.5</v>
      </c>
      <c r="AB7" s="140">
        <v>2.5</v>
      </c>
      <c r="AC7" s="140">
        <v>2.5</v>
      </c>
      <c r="AD7" s="140">
        <v>2.5</v>
      </c>
      <c r="AE7" s="140">
        <v>2.5</v>
      </c>
      <c r="AF7" s="140">
        <v>2.5</v>
      </c>
      <c r="AG7" s="140">
        <v>2.5</v>
      </c>
      <c r="AH7" s="140">
        <v>2.5</v>
      </c>
      <c r="AI7" s="140">
        <v>2.5</v>
      </c>
      <c r="AJ7" s="140">
        <v>2.5</v>
      </c>
      <c r="AK7" s="140">
        <v>2.5</v>
      </c>
      <c r="AL7" s="140">
        <v>2.5</v>
      </c>
      <c r="AM7" s="140">
        <v>2.5</v>
      </c>
      <c r="AN7" s="140">
        <v>2.5</v>
      </c>
      <c r="AO7" s="140">
        <v>2.5</v>
      </c>
      <c r="AP7" s="140">
        <v>2.5</v>
      </c>
      <c r="AQ7" s="140">
        <v>2.5</v>
      </c>
      <c r="AR7" s="140">
        <v>2.5</v>
      </c>
      <c r="AS7" s="140">
        <v>2.5</v>
      </c>
      <c r="AT7" s="140">
        <v>2.5</v>
      </c>
      <c r="AU7" s="140">
        <v>2.5</v>
      </c>
      <c r="AV7" s="140">
        <v>2.5</v>
      </c>
      <c r="AW7" s="140">
        <v>2.5</v>
      </c>
      <c r="AX7" s="140">
        <v>2.5</v>
      </c>
      <c r="AY7" s="140">
        <v>2.5</v>
      </c>
      <c r="AZ7" s="140">
        <v>2.5</v>
      </c>
      <c r="BA7" s="140">
        <v>2.5</v>
      </c>
      <c r="BB7" s="140">
        <v>2.5</v>
      </c>
      <c r="BC7" s="140">
        <v>2.5</v>
      </c>
      <c r="BD7" s="140">
        <v>2.5</v>
      </c>
      <c r="BE7" s="140">
        <v>2.5</v>
      </c>
      <c r="BF7" s="140">
        <v>2.5</v>
      </c>
      <c r="BG7" s="140">
        <v>2.5</v>
      </c>
      <c r="BH7" s="140">
        <v>2.5</v>
      </c>
      <c r="BI7" s="140">
        <v>2.5</v>
      </c>
      <c r="BJ7" s="140">
        <v>2.5</v>
      </c>
      <c r="BK7" s="140">
        <v>2.5</v>
      </c>
      <c r="BL7" s="140">
        <v>2.5</v>
      </c>
      <c r="BM7" s="140">
        <v>2.5</v>
      </c>
      <c r="BN7" s="140">
        <v>2.5</v>
      </c>
      <c r="BO7" s="140">
        <v>2.5</v>
      </c>
      <c r="BP7" s="140">
        <v>2.5</v>
      </c>
      <c r="BQ7" s="140">
        <v>2.5</v>
      </c>
      <c r="BR7" s="140">
        <v>2.5</v>
      </c>
      <c r="BS7" s="140">
        <v>2.5</v>
      </c>
      <c r="BT7" s="140">
        <v>2.5</v>
      </c>
      <c r="BU7" s="140">
        <v>2.5</v>
      </c>
    </row>
    <row r="8" spans="1:73" x14ac:dyDescent="0.25">
      <c r="A8" s="233"/>
      <c r="B8" s="233"/>
      <c r="C8" s="233"/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0">
        <v>0</v>
      </c>
      <c r="W8" s="140">
        <v>0</v>
      </c>
      <c r="X8" s="140">
        <v>0</v>
      </c>
      <c r="Y8" s="140">
        <v>0</v>
      </c>
      <c r="Z8" s="140">
        <v>0</v>
      </c>
      <c r="AA8" s="140">
        <v>0</v>
      </c>
      <c r="AB8" s="140">
        <v>0</v>
      </c>
      <c r="AC8" s="140">
        <v>0</v>
      </c>
      <c r="AD8" s="140">
        <v>0</v>
      </c>
      <c r="AE8" s="140">
        <v>0</v>
      </c>
      <c r="AF8" s="140">
        <v>0</v>
      </c>
      <c r="AG8" s="140">
        <v>0</v>
      </c>
      <c r="AH8" s="140">
        <v>0</v>
      </c>
      <c r="AI8" s="140">
        <v>0</v>
      </c>
      <c r="AJ8" s="140">
        <v>0</v>
      </c>
      <c r="AK8" s="140">
        <v>0</v>
      </c>
      <c r="AL8" s="140">
        <v>0</v>
      </c>
      <c r="AM8" s="140">
        <v>0</v>
      </c>
      <c r="AN8" s="140">
        <v>0</v>
      </c>
      <c r="AO8" s="140">
        <v>0</v>
      </c>
      <c r="AP8" s="140">
        <v>0</v>
      </c>
      <c r="AQ8" s="140">
        <v>0</v>
      </c>
      <c r="AR8" s="140">
        <v>0</v>
      </c>
      <c r="AS8" s="140">
        <v>0</v>
      </c>
      <c r="AT8" s="140">
        <v>0</v>
      </c>
      <c r="AU8" s="140">
        <v>0</v>
      </c>
      <c r="AV8" s="140">
        <v>0</v>
      </c>
      <c r="AW8" s="140">
        <v>0</v>
      </c>
      <c r="AX8" s="140">
        <v>0</v>
      </c>
      <c r="AY8" s="140">
        <v>0</v>
      </c>
      <c r="AZ8" s="140">
        <v>0</v>
      </c>
      <c r="BA8" s="140">
        <v>0</v>
      </c>
      <c r="BB8" s="140">
        <v>0</v>
      </c>
      <c r="BC8" s="140">
        <v>0</v>
      </c>
      <c r="BD8" s="140">
        <v>0</v>
      </c>
      <c r="BE8" s="140">
        <v>0</v>
      </c>
      <c r="BF8" s="140">
        <v>0</v>
      </c>
      <c r="BG8" s="140">
        <v>0</v>
      </c>
      <c r="BH8" s="140">
        <v>0</v>
      </c>
      <c r="BI8" s="140">
        <v>0</v>
      </c>
      <c r="BJ8" s="140">
        <v>0</v>
      </c>
      <c r="BK8" s="140">
        <v>0</v>
      </c>
      <c r="BL8" s="140">
        <v>0</v>
      </c>
      <c r="BM8" s="140">
        <v>0</v>
      </c>
      <c r="BN8" s="140">
        <v>0</v>
      </c>
      <c r="BO8" s="140">
        <v>0</v>
      </c>
      <c r="BP8" s="140">
        <v>0</v>
      </c>
      <c r="BQ8" s="140">
        <v>0</v>
      </c>
      <c r="BR8" s="140">
        <v>0</v>
      </c>
      <c r="BS8" s="140">
        <v>0</v>
      </c>
      <c r="BT8" s="140">
        <v>0</v>
      </c>
      <c r="BU8" s="140">
        <v>0</v>
      </c>
    </row>
    <row r="9" spans="1:73" x14ac:dyDescent="0.25">
      <c r="I9" s="140">
        <v>2.5</v>
      </c>
      <c r="J9" s="140">
        <v>2.5</v>
      </c>
      <c r="K9" s="140">
        <v>2.5</v>
      </c>
      <c r="L9" s="140">
        <v>2.5</v>
      </c>
      <c r="M9" s="140">
        <v>2.5</v>
      </c>
      <c r="N9" s="140">
        <v>2.5</v>
      </c>
      <c r="O9" s="140">
        <v>2.5</v>
      </c>
      <c r="P9" s="140">
        <v>2.5</v>
      </c>
      <c r="Q9" s="140">
        <v>2.5</v>
      </c>
      <c r="R9" s="140">
        <v>2.5</v>
      </c>
      <c r="S9" s="140">
        <v>2.5</v>
      </c>
      <c r="T9" s="140">
        <v>2.5</v>
      </c>
      <c r="U9" s="140">
        <v>2.5</v>
      </c>
      <c r="V9" s="140">
        <v>2.5</v>
      </c>
      <c r="W9" s="140">
        <v>2.5</v>
      </c>
      <c r="X9" s="140">
        <v>2.5</v>
      </c>
      <c r="Y9" s="140">
        <v>2.5</v>
      </c>
      <c r="Z9" s="140">
        <v>2.5</v>
      </c>
      <c r="AA9" s="140">
        <v>2.5</v>
      </c>
      <c r="AB9" s="140">
        <v>2.5</v>
      </c>
      <c r="AC9" s="140">
        <v>2.5</v>
      </c>
      <c r="AD9" s="140">
        <v>2.5</v>
      </c>
      <c r="AE9" s="140">
        <v>2.5</v>
      </c>
      <c r="AF9" s="140">
        <v>2.5</v>
      </c>
      <c r="AG9" s="140">
        <v>2.5</v>
      </c>
      <c r="AH9" s="140">
        <v>2.5</v>
      </c>
      <c r="AI9" s="140">
        <v>2.5</v>
      </c>
      <c r="AJ9" s="140">
        <v>2.5</v>
      </c>
      <c r="AK9" s="140">
        <v>2.5</v>
      </c>
      <c r="AL9" s="140">
        <v>2.5</v>
      </c>
      <c r="AM9" s="140">
        <v>2.5</v>
      </c>
      <c r="AN9" s="140">
        <v>2.5</v>
      </c>
      <c r="AO9" s="140">
        <v>2.5</v>
      </c>
      <c r="AP9" s="140">
        <v>2.5</v>
      </c>
      <c r="AQ9" s="140">
        <v>2.5</v>
      </c>
      <c r="AR9" s="140">
        <v>2.5</v>
      </c>
      <c r="AS9" s="140">
        <v>2.5</v>
      </c>
      <c r="AT9" s="140">
        <v>2.5</v>
      </c>
      <c r="AU9" s="140">
        <v>2.5</v>
      </c>
      <c r="AV9" s="140">
        <v>2.5</v>
      </c>
      <c r="AW9" s="140">
        <v>2.5</v>
      </c>
      <c r="AX9" s="140">
        <v>2.5</v>
      </c>
      <c r="AY9" s="140">
        <v>2.5</v>
      </c>
      <c r="AZ9" s="140">
        <v>2.5</v>
      </c>
      <c r="BA9" s="140">
        <v>2.5</v>
      </c>
      <c r="BB9" s="140">
        <v>2.5</v>
      </c>
      <c r="BC9" s="140">
        <v>2.5</v>
      </c>
      <c r="BD9" s="140">
        <v>2.5</v>
      </c>
      <c r="BE9" s="140">
        <v>2.5</v>
      </c>
      <c r="BF9" s="140">
        <v>2.5</v>
      </c>
      <c r="BG9" s="140">
        <v>2.5</v>
      </c>
      <c r="BH9" s="140">
        <v>2.5</v>
      </c>
      <c r="BI9" s="140">
        <v>2.5</v>
      </c>
      <c r="BJ9" s="140">
        <v>2.5</v>
      </c>
      <c r="BK9" s="140">
        <v>2.5</v>
      </c>
      <c r="BL9" s="140">
        <v>2.5</v>
      </c>
      <c r="BM9" s="140">
        <v>2.5</v>
      </c>
      <c r="BN9" s="140">
        <v>2.5</v>
      </c>
      <c r="BO9" s="140">
        <v>2.5</v>
      </c>
      <c r="BP9" s="140">
        <v>2.5</v>
      </c>
      <c r="BQ9" s="140">
        <v>2.5</v>
      </c>
      <c r="BR9" s="140">
        <v>2.5</v>
      </c>
      <c r="BS9" s="140">
        <v>2.5</v>
      </c>
      <c r="BT9" s="140">
        <v>2.5</v>
      </c>
      <c r="BU9" s="140">
        <v>2.5</v>
      </c>
    </row>
    <row r="10" spans="1:73" x14ac:dyDescent="0.25">
      <c r="I10" s="140">
        <v>0</v>
      </c>
      <c r="J10" s="140">
        <v>0</v>
      </c>
      <c r="K10" s="140">
        <v>0</v>
      </c>
      <c r="L10" s="140">
        <v>0</v>
      </c>
      <c r="M10" s="140">
        <v>0</v>
      </c>
      <c r="N10" s="140">
        <v>0</v>
      </c>
      <c r="O10" s="140"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0">
        <v>0</v>
      </c>
      <c r="W10" s="140">
        <v>0</v>
      </c>
      <c r="X10" s="140">
        <v>0</v>
      </c>
      <c r="Y10" s="140">
        <v>0</v>
      </c>
      <c r="Z10" s="140">
        <v>0</v>
      </c>
      <c r="AA10" s="140">
        <v>0</v>
      </c>
      <c r="AB10" s="140">
        <v>0</v>
      </c>
      <c r="AC10" s="140">
        <v>0</v>
      </c>
      <c r="AD10" s="140">
        <v>0</v>
      </c>
      <c r="AE10" s="140">
        <v>0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  <c r="AL10" s="140">
        <v>0</v>
      </c>
      <c r="AM10" s="140">
        <v>0</v>
      </c>
      <c r="AN10" s="140">
        <v>0</v>
      </c>
      <c r="AO10" s="140">
        <v>0</v>
      </c>
      <c r="AP10" s="140">
        <v>0</v>
      </c>
      <c r="AQ10" s="140">
        <v>0</v>
      </c>
      <c r="AR10" s="140">
        <v>0</v>
      </c>
      <c r="AS10" s="140">
        <v>0</v>
      </c>
      <c r="AT10" s="140">
        <v>0</v>
      </c>
      <c r="AU10" s="140">
        <v>0</v>
      </c>
      <c r="AV10" s="140">
        <v>0</v>
      </c>
      <c r="AW10" s="140">
        <v>0</v>
      </c>
      <c r="AX10" s="140">
        <v>0</v>
      </c>
      <c r="AY10" s="140">
        <v>0</v>
      </c>
      <c r="AZ10" s="140">
        <v>0</v>
      </c>
      <c r="BA10" s="140">
        <v>0</v>
      </c>
      <c r="BB10" s="140">
        <v>0</v>
      </c>
      <c r="BC10" s="140">
        <v>0</v>
      </c>
      <c r="BD10" s="140">
        <v>0</v>
      </c>
      <c r="BE10" s="140">
        <v>0</v>
      </c>
      <c r="BF10" s="140">
        <v>0</v>
      </c>
      <c r="BG10" s="140">
        <v>0</v>
      </c>
      <c r="BH10" s="140">
        <v>0</v>
      </c>
      <c r="BI10" s="140">
        <v>0</v>
      </c>
      <c r="BJ10" s="140">
        <v>0</v>
      </c>
      <c r="BK10" s="140">
        <v>0</v>
      </c>
      <c r="BL10" s="140">
        <v>0</v>
      </c>
      <c r="BM10" s="140">
        <v>0</v>
      </c>
      <c r="BN10" s="140">
        <v>0</v>
      </c>
      <c r="BO10" s="140">
        <v>0</v>
      </c>
      <c r="BP10" s="140">
        <v>0</v>
      </c>
      <c r="BQ10" s="140">
        <v>0</v>
      </c>
      <c r="BR10" s="140">
        <v>0</v>
      </c>
      <c r="BS10" s="140">
        <v>0</v>
      </c>
      <c r="BT10" s="140">
        <v>0</v>
      </c>
      <c r="BU10" s="140">
        <v>0</v>
      </c>
    </row>
    <row r="11" spans="1:73" x14ac:dyDescent="0.25">
      <c r="I11" s="140">
        <v>2.5</v>
      </c>
      <c r="J11" s="140">
        <v>2.5</v>
      </c>
      <c r="K11" s="140">
        <v>2.5</v>
      </c>
      <c r="L11" s="140">
        <v>2.5</v>
      </c>
      <c r="M11" s="140">
        <v>2.5</v>
      </c>
      <c r="N11" s="140">
        <v>2.5</v>
      </c>
      <c r="O11" s="140">
        <v>2.5</v>
      </c>
      <c r="P11" s="140">
        <v>2.5</v>
      </c>
      <c r="Q11" s="140">
        <v>2.5</v>
      </c>
      <c r="R11" s="140">
        <v>2.5</v>
      </c>
      <c r="S11" s="140">
        <v>2.5</v>
      </c>
      <c r="T11" s="140">
        <v>2.5</v>
      </c>
      <c r="U11" s="140">
        <v>2.5</v>
      </c>
      <c r="V11" s="140">
        <v>2.5</v>
      </c>
      <c r="W11" s="140">
        <v>2.5</v>
      </c>
      <c r="X11" s="140">
        <v>2.5</v>
      </c>
      <c r="Y11" s="140">
        <v>2.5</v>
      </c>
      <c r="Z11" s="140">
        <v>2.5</v>
      </c>
      <c r="AA11" s="140">
        <v>2.5</v>
      </c>
      <c r="AB11" s="140">
        <v>2.5</v>
      </c>
      <c r="AC11" s="140">
        <v>2.5</v>
      </c>
      <c r="AD11" s="140">
        <v>2.5</v>
      </c>
      <c r="AE11" s="140">
        <v>2.5</v>
      </c>
      <c r="AF11" s="140">
        <v>2.5</v>
      </c>
      <c r="AG11" s="140">
        <v>2.5</v>
      </c>
      <c r="AH11" s="140">
        <v>2.5</v>
      </c>
      <c r="AI11" s="140">
        <v>2.5</v>
      </c>
      <c r="AJ11" s="140">
        <v>2.5</v>
      </c>
      <c r="AK11" s="140">
        <v>2.5</v>
      </c>
      <c r="AL11" s="140">
        <v>2.5</v>
      </c>
      <c r="AM11" s="140">
        <v>2.5</v>
      </c>
      <c r="AN11" s="140">
        <v>2.5</v>
      </c>
      <c r="AO11" s="140">
        <v>2.5</v>
      </c>
      <c r="AP11" s="140">
        <v>2.5</v>
      </c>
      <c r="AQ11" s="140">
        <v>2.5</v>
      </c>
      <c r="AR11" s="140">
        <v>2.5</v>
      </c>
      <c r="AS11" s="140">
        <v>2.5</v>
      </c>
      <c r="AT11" s="140">
        <v>2.5</v>
      </c>
      <c r="AU11" s="140">
        <v>2.5</v>
      </c>
      <c r="AV11" s="140">
        <v>2.5</v>
      </c>
      <c r="AW11" s="140">
        <v>2.5</v>
      </c>
      <c r="AX11" s="140">
        <v>2.5</v>
      </c>
      <c r="AY11" s="140">
        <v>2.5</v>
      </c>
      <c r="AZ11" s="140">
        <v>2.5</v>
      </c>
      <c r="BA11" s="140">
        <v>2.5</v>
      </c>
      <c r="BB11" s="140">
        <v>2.5</v>
      </c>
      <c r="BC11" s="140">
        <v>2.5</v>
      </c>
      <c r="BD11" s="140">
        <v>2.5</v>
      </c>
      <c r="BE11" s="140">
        <v>2.5</v>
      </c>
      <c r="BF11" s="140">
        <v>2.5</v>
      </c>
      <c r="BG11" s="140">
        <v>2.5</v>
      </c>
      <c r="BH11" s="140">
        <v>2.5</v>
      </c>
      <c r="BI11" s="140">
        <v>2.5</v>
      </c>
      <c r="BJ11" s="140">
        <v>2.5</v>
      </c>
      <c r="BK11" s="140">
        <v>2.5</v>
      </c>
      <c r="BL11" s="140">
        <v>2.5</v>
      </c>
      <c r="BM11" s="140">
        <v>2.5</v>
      </c>
      <c r="BN11" s="140">
        <v>2.5</v>
      </c>
      <c r="BO11" s="140">
        <v>2.5</v>
      </c>
      <c r="BP11" s="140">
        <v>2.5</v>
      </c>
      <c r="BQ11" s="140">
        <v>2.5</v>
      </c>
      <c r="BR11" s="140">
        <v>2.5</v>
      </c>
      <c r="BS11" s="140">
        <v>2.5</v>
      </c>
      <c r="BT11" s="140">
        <v>2.5</v>
      </c>
      <c r="BU11" s="140">
        <v>2.5</v>
      </c>
    </row>
    <row r="12" spans="1:73" x14ac:dyDescent="0.25"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0">
        <v>0</v>
      </c>
      <c r="W12" s="140">
        <v>0</v>
      </c>
      <c r="X12" s="140">
        <v>0</v>
      </c>
      <c r="Y12" s="140">
        <v>0</v>
      </c>
      <c r="Z12" s="140">
        <v>0</v>
      </c>
      <c r="AA12" s="140">
        <v>0</v>
      </c>
      <c r="AB12" s="140">
        <v>0</v>
      </c>
      <c r="AC12" s="140">
        <v>0</v>
      </c>
      <c r="AD12" s="140">
        <v>0</v>
      </c>
      <c r="AE12" s="140">
        <v>0</v>
      </c>
      <c r="AF12" s="140">
        <v>0</v>
      </c>
      <c r="AG12" s="140">
        <v>0</v>
      </c>
      <c r="AH12" s="140">
        <v>0</v>
      </c>
      <c r="AI12" s="140">
        <v>0</v>
      </c>
      <c r="AJ12" s="140">
        <v>0</v>
      </c>
      <c r="AK12" s="140">
        <v>0</v>
      </c>
      <c r="AL12" s="140">
        <v>0</v>
      </c>
      <c r="AM12" s="140">
        <v>0</v>
      </c>
      <c r="AN12" s="140">
        <v>0</v>
      </c>
      <c r="AO12" s="140">
        <v>0</v>
      </c>
      <c r="AP12" s="140">
        <v>0</v>
      </c>
      <c r="AQ12" s="140">
        <v>0</v>
      </c>
      <c r="AR12" s="140">
        <v>0</v>
      </c>
      <c r="AS12" s="140">
        <v>0</v>
      </c>
      <c r="AT12" s="140">
        <v>0</v>
      </c>
      <c r="AU12" s="140">
        <v>0</v>
      </c>
      <c r="AV12" s="140">
        <v>0</v>
      </c>
      <c r="AW12" s="140">
        <v>0</v>
      </c>
      <c r="AX12" s="140">
        <v>0</v>
      </c>
      <c r="AY12" s="140">
        <v>0</v>
      </c>
      <c r="AZ12" s="140">
        <v>0</v>
      </c>
      <c r="BA12" s="140">
        <v>0</v>
      </c>
      <c r="BB12" s="140">
        <v>0</v>
      </c>
      <c r="BC12" s="140">
        <v>0</v>
      </c>
      <c r="BD12" s="140">
        <v>0</v>
      </c>
      <c r="BE12" s="140">
        <v>0</v>
      </c>
      <c r="BF12" s="140">
        <v>0</v>
      </c>
      <c r="BG12" s="140">
        <v>0</v>
      </c>
      <c r="BH12" s="140">
        <v>0</v>
      </c>
      <c r="BI12" s="140">
        <v>0</v>
      </c>
      <c r="BJ12" s="140">
        <v>0</v>
      </c>
      <c r="BK12" s="140">
        <v>0</v>
      </c>
      <c r="BL12" s="140">
        <v>0</v>
      </c>
      <c r="BM12" s="140">
        <v>0</v>
      </c>
      <c r="BN12" s="140">
        <v>0</v>
      </c>
      <c r="BO12" s="140">
        <v>0</v>
      </c>
      <c r="BP12" s="140">
        <v>0</v>
      </c>
      <c r="BQ12" s="140">
        <v>0</v>
      </c>
      <c r="BR12" s="140">
        <v>0</v>
      </c>
      <c r="BS12" s="140">
        <v>0</v>
      </c>
      <c r="BT12" s="140">
        <v>0</v>
      </c>
      <c r="BU12" s="140">
        <v>0</v>
      </c>
    </row>
    <row r="13" spans="1:73" x14ac:dyDescent="0.25">
      <c r="I13" s="140">
        <v>2.5</v>
      </c>
      <c r="J13" s="140">
        <v>2.5</v>
      </c>
      <c r="K13" s="140">
        <v>2.5</v>
      </c>
      <c r="L13" s="140">
        <v>2.5</v>
      </c>
      <c r="M13" s="140">
        <v>2.5</v>
      </c>
      <c r="N13" s="140">
        <v>2.5</v>
      </c>
      <c r="O13" s="140">
        <v>2.5</v>
      </c>
      <c r="P13" s="140">
        <v>2.5</v>
      </c>
      <c r="Q13" s="140">
        <v>2.5</v>
      </c>
      <c r="R13" s="140">
        <v>2.5</v>
      </c>
      <c r="S13" s="140">
        <v>2.5</v>
      </c>
      <c r="T13" s="140">
        <v>2.5</v>
      </c>
      <c r="U13" s="140">
        <v>2.5</v>
      </c>
      <c r="V13" s="140">
        <v>2.5</v>
      </c>
      <c r="W13" s="140">
        <v>2.5</v>
      </c>
      <c r="X13" s="140">
        <v>2.5</v>
      </c>
      <c r="Y13" s="140">
        <v>2.5</v>
      </c>
      <c r="Z13" s="140">
        <v>2.5</v>
      </c>
      <c r="AA13" s="140">
        <v>2.5</v>
      </c>
      <c r="AB13" s="140">
        <v>2.5</v>
      </c>
      <c r="AC13" s="140">
        <v>2.5</v>
      </c>
      <c r="AD13" s="140">
        <v>2.5</v>
      </c>
      <c r="AE13" s="140">
        <v>2.5</v>
      </c>
      <c r="AF13" s="140">
        <v>2.5</v>
      </c>
      <c r="AG13" s="140">
        <v>2.5</v>
      </c>
      <c r="AH13" s="140">
        <v>2.5</v>
      </c>
      <c r="AI13" s="140">
        <v>2.5</v>
      </c>
      <c r="AJ13" s="140">
        <v>2.5</v>
      </c>
      <c r="AK13" s="140">
        <v>2.5</v>
      </c>
      <c r="AL13" s="140">
        <v>2.5</v>
      </c>
      <c r="AM13" s="140">
        <v>2.5</v>
      </c>
      <c r="AN13" s="140">
        <v>2.5</v>
      </c>
      <c r="AO13" s="140">
        <v>2.5</v>
      </c>
      <c r="AP13" s="140">
        <v>2.5</v>
      </c>
      <c r="AQ13" s="140">
        <v>2.5</v>
      </c>
      <c r="AR13" s="140">
        <v>2.5</v>
      </c>
      <c r="AS13" s="140">
        <v>2.5</v>
      </c>
      <c r="AT13" s="140">
        <v>2.5</v>
      </c>
      <c r="AU13" s="140">
        <v>2.5</v>
      </c>
      <c r="AV13" s="140">
        <v>2.5</v>
      </c>
      <c r="AW13" s="140">
        <v>2.5</v>
      </c>
      <c r="AX13" s="140">
        <v>2.5</v>
      </c>
      <c r="AY13" s="140">
        <v>2.5</v>
      </c>
      <c r="AZ13" s="140">
        <v>2.5</v>
      </c>
      <c r="BA13" s="140">
        <v>2.5</v>
      </c>
      <c r="BB13" s="140">
        <v>2.5</v>
      </c>
      <c r="BC13" s="140">
        <v>2.5</v>
      </c>
      <c r="BD13" s="140">
        <v>2.5</v>
      </c>
      <c r="BE13" s="140">
        <v>2.5</v>
      </c>
      <c r="BF13" s="140">
        <v>2.5</v>
      </c>
      <c r="BG13" s="140">
        <v>2.5</v>
      </c>
      <c r="BH13" s="140">
        <v>2.5</v>
      </c>
      <c r="BI13" s="140">
        <v>2.5</v>
      </c>
      <c r="BJ13" s="140">
        <v>2.5</v>
      </c>
      <c r="BK13" s="140">
        <v>2.5</v>
      </c>
      <c r="BL13" s="140">
        <v>2.5</v>
      </c>
      <c r="BM13" s="140">
        <v>2.5</v>
      </c>
      <c r="BN13" s="140">
        <v>2.5</v>
      </c>
      <c r="BO13" s="140">
        <v>2.5</v>
      </c>
      <c r="BP13" s="140">
        <v>2.5</v>
      </c>
      <c r="BQ13" s="140">
        <v>2.5</v>
      </c>
      <c r="BR13" s="140">
        <v>2.5</v>
      </c>
      <c r="BS13" s="140">
        <v>2.5</v>
      </c>
      <c r="BT13" s="140">
        <v>2.5</v>
      </c>
      <c r="BU13" s="140">
        <v>2.5</v>
      </c>
    </row>
    <row r="14" spans="1:73" x14ac:dyDescent="0.25"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0</v>
      </c>
      <c r="AA14" s="140">
        <v>0</v>
      </c>
      <c r="AB14" s="140">
        <v>0</v>
      </c>
      <c r="AC14" s="140">
        <v>0</v>
      </c>
      <c r="AD14" s="140">
        <v>0</v>
      </c>
      <c r="AE14" s="140">
        <v>0</v>
      </c>
      <c r="AF14" s="140">
        <v>0</v>
      </c>
      <c r="AG14" s="140">
        <v>0</v>
      </c>
      <c r="AH14" s="140">
        <v>0</v>
      </c>
      <c r="AI14" s="140">
        <v>0</v>
      </c>
      <c r="AJ14" s="140">
        <v>0</v>
      </c>
      <c r="AK14" s="140">
        <v>0</v>
      </c>
      <c r="AL14" s="140">
        <v>0</v>
      </c>
      <c r="AM14" s="140">
        <v>0</v>
      </c>
      <c r="AN14" s="140">
        <v>0</v>
      </c>
      <c r="AO14" s="140">
        <v>0</v>
      </c>
      <c r="AP14" s="140">
        <v>0</v>
      </c>
      <c r="AQ14" s="140">
        <v>0</v>
      </c>
      <c r="AR14" s="140">
        <v>0</v>
      </c>
      <c r="AS14" s="140">
        <v>0</v>
      </c>
      <c r="AT14" s="140">
        <v>0</v>
      </c>
      <c r="AU14" s="140">
        <v>0</v>
      </c>
      <c r="AV14" s="140">
        <v>0</v>
      </c>
      <c r="AW14" s="140">
        <v>0</v>
      </c>
      <c r="AX14" s="140">
        <v>0</v>
      </c>
      <c r="AY14" s="140">
        <v>0</v>
      </c>
      <c r="AZ14" s="140">
        <v>0</v>
      </c>
      <c r="BA14" s="140">
        <v>0</v>
      </c>
      <c r="BB14" s="140">
        <v>0</v>
      </c>
      <c r="BC14" s="140">
        <v>0</v>
      </c>
      <c r="BD14" s="140">
        <v>0</v>
      </c>
      <c r="BE14" s="140">
        <v>0</v>
      </c>
      <c r="BF14" s="140">
        <v>0</v>
      </c>
      <c r="BG14" s="140">
        <v>0</v>
      </c>
      <c r="BH14" s="140">
        <v>0</v>
      </c>
      <c r="BI14" s="140">
        <v>0</v>
      </c>
      <c r="BJ14" s="140">
        <v>0</v>
      </c>
      <c r="BK14" s="140">
        <v>0</v>
      </c>
      <c r="BL14" s="140">
        <v>0</v>
      </c>
      <c r="BM14" s="140">
        <v>0</v>
      </c>
      <c r="BN14" s="140">
        <v>0</v>
      </c>
      <c r="BO14" s="140">
        <v>0</v>
      </c>
      <c r="BP14" s="140">
        <v>0</v>
      </c>
      <c r="BQ14" s="140">
        <v>0</v>
      </c>
      <c r="BR14" s="140">
        <v>0</v>
      </c>
      <c r="BS14" s="140">
        <v>0</v>
      </c>
      <c r="BT14" s="140">
        <v>0</v>
      </c>
      <c r="BU14" s="140">
        <v>0</v>
      </c>
    </row>
    <row r="15" spans="1:73" x14ac:dyDescent="0.25">
      <c r="I15" s="140">
        <v>2.5</v>
      </c>
      <c r="J15" s="140">
        <v>2.5</v>
      </c>
      <c r="K15" s="140">
        <v>2.5</v>
      </c>
      <c r="L15" s="140">
        <v>2.5</v>
      </c>
      <c r="M15" s="140">
        <v>2.5</v>
      </c>
      <c r="N15" s="140">
        <v>2.5</v>
      </c>
      <c r="O15" s="140">
        <v>2.5</v>
      </c>
      <c r="P15" s="140">
        <v>2.5</v>
      </c>
      <c r="Q15" s="140">
        <v>2.5</v>
      </c>
      <c r="R15" s="140">
        <v>2.5</v>
      </c>
      <c r="S15" s="140">
        <v>2.5</v>
      </c>
      <c r="T15" s="140">
        <v>2.5</v>
      </c>
      <c r="U15" s="140">
        <v>2.5</v>
      </c>
      <c r="V15" s="140">
        <v>2.5</v>
      </c>
      <c r="W15" s="140">
        <v>2.5</v>
      </c>
      <c r="X15" s="140">
        <v>2.5</v>
      </c>
      <c r="Y15" s="140">
        <v>2.5</v>
      </c>
      <c r="Z15" s="140">
        <v>2.5</v>
      </c>
      <c r="AA15" s="140">
        <v>2.5</v>
      </c>
      <c r="AB15" s="140">
        <v>2.5</v>
      </c>
      <c r="AC15" s="140">
        <v>2.5</v>
      </c>
      <c r="AD15" s="140">
        <v>2.5</v>
      </c>
      <c r="AE15" s="140">
        <v>2.5</v>
      </c>
      <c r="AF15" s="140">
        <v>2.5</v>
      </c>
      <c r="AG15" s="140">
        <v>2.5</v>
      </c>
      <c r="AH15" s="140">
        <v>2.5</v>
      </c>
      <c r="AI15" s="140">
        <v>2.5</v>
      </c>
      <c r="AJ15" s="140">
        <v>2.5</v>
      </c>
      <c r="AK15" s="140">
        <v>2.5</v>
      </c>
      <c r="AL15" s="140">
        <v>2.5</v>
      </c>
      <c r="AM15" s="140">
        <v>2.5</v>
      </c>
      <c r="AN15" s="140">
        <v>2.5</v>
      </c>
      <c r="AO15" s="140">
        <v>2.5</v>
      </c>
      <c r="AP15" s="140">
        <v>2.5</v>
      </c>
      <c r="AQ15" s="140">
        <v>2.5</v>
      </c>
      <c r="AR15" s="140">
        <v>2.5</v>
      </c>
      <c r="AS15" s="140">
        <v>2.5</v>
      </c>
      <c r="AT15" s="140">
        <v>2.5</v>
      </c>
      <c r="AU15" s="140">
        <v>2.5</v>
      </c>
      <c r="AV15" s="140">
        <v>2.5</v>
      </c>
      <c r="AW15" s="140">
        <v>2.5</v>
      </c>
      <c r="AX15" s="140">
        <v>2.5</v>
      </c>
      <c r="AY15" s="140">
        <v>2.5</v>
      </c>
      <c r="AZ15" s="140">
        <v>2.5</v>
      </c>
      <c r="BA15" s="140">
        <v>2.5</v>
      </c>
      <c r="BB15" s="140">
        <v>2.5</v>
      </c>
      <c r="BC15" s="140">
        <v>2.5</v>
      </c>
      <c r="BD15" s="140">
        <v>2.5</v>
      </c>
      <c r="BE15" s="140">
        <v>2.5</v>
      </c>
      <c r="BF15" s="140">
        <v>2.5</v>
      </c>
      <c r="BG15" s="140">
        <v>2.5</v>
      </c>
      <c r="BH15" s="140">
        <v>2.5</v>
      </c>
      <c r="BI15" s="140">
        <v>2.5</v>
      </c>
      <c r="BJ15" s="140">
        <v>2.5</v>
      </c>
      <c r="BK15" s="140">
        <v>2.5</v>
      </c>
      <c r="BL15" s="140">
        <v>2.5</v>
      </c>
      <c r="BM15" s="140">
        <v>2.5</v>
      </c>
      <c r="BN15" s="140">
        <v>2.5</v>
      </c>
      <c r="BO15" s="140">
        <v>2.5</v>
      </c>
      <c r="BP15" s="140">
        <v>2.5</v>
      </c>
      <c r="BQ15" s="140">
        <v>2.5</v>
      </c>
      <c r="BR15" s="140">
        <v>2.5</v>
      </c>
      <c r="BS15" s="140">
        <v>2.5</v>
      </c>
      <c r="BT15" s="140">
        <v>2.5</v>
      </c>
      <c r="BU15" s="140">
        <v>2.5</v>
      </c>
    </row>
    <row r="16" spans="1:73" x14ac:dyDescent="0.25"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0">
        <v>0</v>
      </c>
      <c r="W16" s="140">
        <v>0</v>
      </c>
      <c r="X16" s="140">
        <v>0</v>
      </c>
      <c r="Y16" s="140">
        <v>0</v>
      </c>
      <c r="Z16" s="140">
        <v>0</v>
      </c>
      <c r="AA16" s="140">
        <v>0</v>
      </c>
      <c r="AB16" s="140">
        <v>0</v>
      </c>
      <c r="AC16" s="140">
        <v>0</v>
      </c>
      <c r="AD16" s="140">
        <v>0</v>
      </c>
      <c r="AE16" s="140">
        <v>0</v>
      </c>
      <c r="AF16" s="140">
        <v>0</v>
      </c>
      <c r="AG16" s="140">
        <v>0</v>
      </c>
      <c r="AH16" s="140">
        <v>0</v>
      </c>
      <c r="AI16" s="140">
        <v>0</v>
      </c>
      <c r="AJ16" s="140">
        <v>0</v>
      </c>
      <c r="AK16" s="140">
        <v>0</v>
      </c>
      <c r="AL16" s="140">
        <v>0</v>
      </c>
      <c r="AM16" s="140">
        <v>0</v>
      </c>
      <c r="AN16" s="140">
        <v>0</v>
      </c>
      <c r="AO16" s="140">
        <v>0</v>
      </c>
      <c r="AP16" s="140">
        <v>0</v>
      </c>
      <c r="AQ16" s="140">
        <v>0</v>
      </c>
      <c r="AR16" s="140">
        <v>0</v>
      </c>
      <c r="AS16" s="140">
        <v>0</v>
      </c>
      <c r="AT16" s="140">
        <v>0</v>
      </c>
      <c r="AU16" s="140">
        <v>0</v>
      </c>
      <c r="AV16" s="140">
        <v>0</v>
      </c>
      <c r="AW16" s="140">
        <v>0</v>
      </c>
      <c r="AX16" s="140">
        <v>0</v>
      </c>
      <c r="AY16" s="140">
        <v>0</v>
      </c>
      <c r="AZ16" s="140">
        <v>0</v>
      </c>
      <c r="BA16" s="140">
        <v>0</v>
      </c>
      <c r="BB16" s="140">
        <v>0</v>
      </c>
      <c r="BC16" s="140">
        <v>0</v>
      </c>
      <c r="BD16" s="140">
        <v>0</v>
      </c>
      <c r="BE16" s="140">
        <v>0</v>
      </c>
      <c r="BF16" s="140">
        <v>0</v>
      </c>
      <c r="BG16" s="140">
        <v>0</v>
      </c>
      <c r="BH16" s="140">
        <v>0</v>
      </c>
      <c r="BI16" s="140">
        <v>0</v>
      </c>
      <c r="BJ16" s="140">
        <v>0</v>
      </c>
      <c r="BK16" s="140">
        <v>0</v>
      </c>
      <c r="BL16" s="140">
        <v>0</v>
      </c>
      <c r="BM16" s="140">
        <v>0</v>
      </c>
      <c r="BN16" s="140">
        <v>0</v>
      </c>
      <c r="BO16" s="140">
        <v>0</v>
      </c>
      <c r="BP16" s="140">
        <v>0</v>
      </c>
      <c r="BQ16" s="140">
        <v>0</v>
      </c>
      <c r="BR16" s="140">
        <v>0</v>
      </c>
      <c r="BS16" s="140">
        <v>0</v>
      </c>
      <c r="BT16" s="140">
        <v>0</v>
      </c>
      <c r="BU16" s="140">
        <v>0</v>
      </c>
    </row>
    <row r="17" spans="9:73" x14ac:dyDescent="0.25">
      <c r="I17" s="140">
        <v>2.5</v>
      </c>
      <c r="J17" s="140">
        <v>2.5</v>
      </c>
      <c r="K17" s="140">
        <v>2.5</v>
      </c>
      <c r="L17" s="140">
        <v>2.5</v>
      </c>
      <c r="M17" s="140">
        <v>2.5</v>
      </c>
      <c r="N17" s="140">
        <v>2.5</v>
      </c>
      <c r="O17" s="140">
        <v>2.5</v>
      </c>
      <c r="P17" s="140">
        <v>2.5</v>
      </c>
      <c r="Q17" s="140">
        <v>2.5</v>
      </c>
      <c r="R17" s="140">
        <v>2.5</v>
      </c>
      <c r="S17" s="140">
        <v>2.5</v>
      </c>
      <c r="T17" s="140">
        <v>2.5</v>
      </c>
      <c r="U17" s="140">
        <v>2.5</v>
      </c>
      <c r="V17" s="140">
        <v>2.5</v>
      </c>
      <c r="W17" s="140">
        <v>2.5</v>
      </c>
      <c r="X17" s="140">
        <v>2.5</v>
      </c>
      <c r="Y17" s="140">
        <v>2.5</v>
      </c>
      <c r="Z17" s="140">
        <v>2.5</v>
      </c>
      <c r="AA17" s="140">
        <v>2.5</v>
      </c>
      <c r="AB17" s="140">
        <v>2.5</v>
      </c>
      <c r="AC17" s="140">
        <v>2.5</v>
      </c>
      <c r="AD17" s="140">
        <v>2.5</v>
      </c>
      <c r="AE17" s="140">
        <v>2.5</v>
      </c>
      <c r="AF17" s="140">
        <v>2.5</v>
      </c>
      <c r="AG17" s="140">
        <v>2.5</v>
      </c>
      <c r="AH17" s="140">
        <v>2.5</v>
      </c>
      <c r="AI17" s="140">
        <v>2.5</v>
      </c>
      <c r="AJ17" s="140">
        <v>2.5</v>
      </c>
      <c r="AK17" s="140">
        <v>2.5</v>
      </c>
      <c r="AL17" s="140">
        <v>2.5</v>
      </c>
      <c r="AM17" s="140">
        <v>2.5</v>
      </c>
      <c r="AN17" s="140">
        <v>2.5</v>
      </c>
      <c r="AO17" s="140">
        <v>2.5</v>
      </c>
      <c r="AP17" s="140">
        <v>2.5</v>
      </c>
      <c r="AQ17" s="140">
        <v>2.5</v>
      </c>
      <c r="AR17" s="140">
        <v>2.5</v>
      </c>
      <c r="AS17" s="140">
        <v>2.5</v>
      </c>
      <c r="AT17" s="140">
        <v>2.5</v>
      </c>
      <c r="AU17" s="140">
        <v>2.5</v>
      </c>
      <c r="AV17" s="140">
        <v>2.5</v>
      </c>
      <c r="AW17" s="140">
        <v>2.5</v>
      </c>
      <c r="AX17" s="140">
        <v>2.5</v>
      </c>
      <c r="AY17" s="140">
        <v>2.5</v>
      </c>
      <c r="AZ17" s="140">
        <v>2.5</v>
      </c>
      <c r="BA17" s="140">
        <v>2.5</v>
      </c>
      <c r="BB17" s="140">
        <v>2.5</v>
      </c>
      <c r="BC17" s="140">
        <v>2.5</v>
      </c>
      <c r="BD17" s="140">
        <v>2.5</v>
      </c>
      <c r="BE17" s="140">
        <v>2.5</v>
      </c>
      <c r="BF17" s="140">
        <v>2.5</v>
      </c>
      <c r="BG17" s="140">
        <v>2.5</v>
      </c>
      <c r="BH17" s="140">
        <v>2.5</v>
      </c>
      <c r="BI17" s="140">
        <v>2.5</v>
      </c>
      <c r="BJ17" s="140">
        <v>2.5</v>
      </c>
      <c r="BK17" s="140">
        <v>2.5</v>
      </c>
      <c r="BL17" s="140">
        <v>2.5</v>
      </c>
      <c r="BM17" s="140">
        <v>2.5</v>
      </c>
      <c r="BN17" s="140">
        <v>2.5</v>
      </c>
      <c r="BO17" s="140">
        <v>2.5</v>
      </c>
      <c r="BP17" s="140">
        <v>2.5</v>
      </c>
      <c r="BQ17" s="140">
        <v>2.5</v>
      </c>
      <c r="BR17" s="140">
        <v>2.5</v>
      </c>
      <c r="BS17" s="140">
        <v>2.5</v>
      </c>
      <c r="BT17" s="140">
        <v>2.5</v>
      </c>
      <c r="BU17" s="140">
        <v>2.5</v>
      </c>
    </row>
    <row r="18" spans="9:73" x14ac:dyDescent="0.25">
      <c r="I18" s="140">
        <v>0</v>
      </c>
      <c r="J18" s="140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0">
        <v>0</v>
      </c>
      <c r="W18" s="140">
        <v>0</v>
      </c>
      <c r="X18" s="140">
        <v>0</v>
      </c>
      <c r="Y18" s="140">
        <v>0</v>
      </c>
      <c r="Z18" s="140">
        <v>0</v>
      </c>
      <c r="AA18" s="140">
        <v>0</v>
      </c>
      <c r="AB18" s="140">
        <v>0</v>
      </c>
      <c r="AC18" s="140">
        <v>0</v>
      </c>
      <c r="AD18" s="140">
        <v>0</v>
      </c>
      <c r="AE18" s="140">
        <v>0</v>
      </c>
      <c r="AF18" s="140">
        <v>0</v>
      </c>
      <c r="AG18" s="140">
        <v>0</v>
      </c>
      <c r="AH18" s="140">
        <v>0</v>
      </c>
      <c r="AI18" s="140">
        <v>0</v>
      </c>
      <c r="AJ18" s="140">
        <v>0</v>
      </c>
      <c r="AK18" s="140">
        <v>0</v>
      </c>
      <c r="AL18" s="140">
        <v>0</v>
      </c>
      <c r="AM18" s="140">
        <v>0</v>
      </c>
      <c r="AN18" s="140">
        <v>0</v>
      </c>
      <c r="AO18" s="140">
        <v>0</v>
      </c>
      <c r="AP18" s="140">
        <v>0</v>
      </c>
      <c r="AQ18" s="140">
        <v>0</v>
      </c>
      <c r="AR18" s="140">
        <v>0</v>
      </c>
      <c r="AS18" s="140">
        <v>0</v>
      </c>
      <c r="AT18" s="140">
        <v>0</v>
      </c>
      <c r="AU18" s="140">
        <v>0</v>
      </c>
      <c r="AV18" s="140">
        <v>0</v>
      </c>
      <c r="AW18" s="140">
        <v>0</v>
      </c>
      <c r="AX18" s="140">
        <v>0</v>
      </c>
      <c r="AY18" s="140">
        <v>0</v>
      </c>
      <c r="AZ18" s="140">
        <v>0</v>
      </c>
      <c r="BA18" s="140">
        <v>0</v>
      </c>
      <c r="BB18" s="140">
        <v>0</v>
      </c>
      <c r="BC18" s="140">
        <v>0</v>
      </c>
      <c r="BD18" s="140">
        <v>0</v>
      </c>
      <c r="BE18" s="140">
        <v>0</v>
      </c>
      <c r="BF18" s="140">
        <v>0</v>
      </c>
      <c r="BG18" s="140">
        <v>0</v>
      </c>
      <c r="BH18" s="140">
        <v>0</v>
      </c>
      <c r="BI18" s="140">
        <v>0</v>
      </c>
      <c r="BJ18" s="140">
        <v>0</v>
      </c>
      <c r="BK18" s="140">
        <v>0</v>
      </c>
      <c r="BL18" s="140">
        <v>0</v>
      </c>
      <c r="BM18" s="140">
        <v>0</v>
      </c>
      <c r="BN18" s="140">
        <v>0</v>
      </c>
      <c r="BO18" s="140">
        <v>0</v>
      </c>
      <c r="BP18" s="140">
        <v>0</v>
      </c>
      <c r="BQ18" s="140">
        <v>0</v>
      </c>
      <c r="BR18" s="140">
        <v>0</v>
      </c>
      <c r="BS18" s="140">
        <v>0</v>
      </c>
      <c r="BT18" s="140">
        <v>0</v>
      </c>
      <c r="BU18" s="140">
        <v>0</v>
      </c>
    </row>
    <row r="19" spans="9:73" x14ac:dyDescent="0.25">
      <c r="I19" s="140">
        <v>2.5</v>
      </c>
      <c r="J19" s="140">
        <v>2.5</v>
      </c>
      <c r="K19" s="140">
        <v>2.5</v>
      </c>
      <c r="L19" s="140">
        <v>2.5</v>
      </c>
      <c r="M19" s="140">
        <v>2.5</v>
      </c>
      <c r="N19" s="140">
        <v>2.5</v>
      </c>
      <c r="O19" s="140">
        <v>2.5</v>
      </c>
      <c r="P19" s="140">
        <v>2.5</v>
      </c>
      <c r="Q19" s="140">
        <v>2.5</v>
      </c>
      <c r="R19" s="140">
        <v>2.5</v>
      </c>
      <c r="S19" s="140">
        <v>2.5</v>
      </c>
      <c r="T19" s="140">
        <v>2.5</v>
      </c>
      <c r="U19" s="140">
        <v>2.5</v>
      </c>
      <c r="V19" s="140">
        <v>2.5</v>
      </c>
      <c r="W19" s="140">
        <v>2.5</v>
      </c>
      <c r="X19" s="140">
        <v>2.5</v>
      </c>
      <c r="Y19" s="140">
        <v>2.5</v>
      </c>
      <c r="Z19" s="140">
        <v>2.5</v>
      </c>
      <c r="AA19" s="140">
        <v>2.5</v>
      </c>
      <c r="AB19" s="140">
        <v>2.5</v>
      </c>
      <c r="AC19" s="140">
        <v>2.5</v>
      </c>
      <c r="AD19" s="140">
        <v>2.5</v>
      </c>
      <c r="AE19" s="140">
        <v>2.5</v>
      </c>
      <c r="AF19" s="140">
        <v>2.5</v>
      </c>
      <c r="AG19" s="140">
        <v>2.5</v>
      </c>
      <c r="AH19" s="140">
        <v>2.5</v>
      </c>
      <c r="AI19" s="140">
        <v>2.5</v>
      </c>
      <c r="AJ19" s="140">
        <v>2.5</v>
      </c>
      <c r="AK19" s="140">
        <v>2.5</v>
      </c>
      <c r="AL19" s="140">
        <v>2.5</v>
      </c>
      <c r="AM19" s="140">
        <v>2.5</v>
      </c>
      <c r="AN19" s="140">
        <v>2.5</v>
      </c>
      <c r="AO19" s="140">
        <v>2.5</v>
      </c>
      <c r="AP19" s="140">
        <v>2.5</v>
      </c>
      <c r="AQ19" s="140">
        <v>2.5</v>
      </c>
      <c r="AR19" s="140">
        <v>2.5</v>
      </c>
      <c r="AS19" s="140">
        <v>2.5</v>
      </c>
      <c r="AT19" s="140">
        <v>2.5</v>
      </c>
      <c r="AU19" s="140">
        <v>2.5</v>
      </c>
      <c r="AV19" s="140">
        <v>2.5</v>
      </c>
      <c r="AW19" s="140">
        <v>2.5</v>
      </c>
      <c r="AX19" s="140">
        <v>2.5</v>
      </c>
      <c r="AY19" s="140">
        <v>2.5</v>
      </c>
      <c r="AZ19" s="140">
        <v>2.5</v>
      </c>
      <c r="BA19" s="140">
        <v>2.5</v>
      </c>
      <c r="BB19" s="140">
        <v>2.5</v>
      </c>
      <c r="BC19" s="140">
        <v>2.5</v>
      </c>
      <c r="BD19" s="140">
        <v>2.5</v>
      </c>
      <c r="BE19" s="140">
        <v>2.5</v>
      </c>
      <c r="BF19" s="140">
        <v>2.5</v>
      </c>
      <c r="BG19" s="140">
        <v>2.5</v>
      </c>
      <c r="BH19" s="140">
        <v>2.5</v>
      </c>
      <c r="BI19" s="140">
        <v>2.5</v>
      </c>
      <c r="BJ19" s="140">
        <v>2.5</v>
      </c>
      <c r="BK19" s="140">
        <v>2.5</v>
      </c>
      <c r="BL19" s="140">
        <v>2.5</v>
      </c>
      <c r="BM19" s="140">
        <v>2.5</v>
      </c>
      <c r="BN19" s="140">
        <v>2.5</v>
      </c>
      <c r="BO19" s="140">
        <v>2.5</v>
      </c>
      <c r="BP19" s="140">
        <v>2.5</v>
      </c>
      <c r="BQ19" s="140">
        <v>2.5</v>
      </c>
      <c r="BR19" s="140">
        <v>2.5</v>
      </c>
      <c r="BS19" s="140">
        <v>2.5</v>
      </c>
      <c r="BT19" s="140">
        <v>2.5</v>
      </c>
      <c r="BU19" s="140">
        <v>2.5</v>
      </c>
    </row>
    <row r="20" spans="9:73" x14ac:dyDescent="0.25">
      <c r="I20" s="140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0">
        <v>0</v>
      </c>
      <c r="W20" s="140">
        <v>0</v>
      </c>
      <c r="X20" s="140">
        <v>0</v>
      </c>
      <c r="Y20" s="140">
        <v>0</v>
      </c>
      <c r="Z20" s="140">
        <v>0</v>
      </c>
      <c r="AA20" s="140">
        <v>0</v>
      </c>
      <c r="AB20" s="140">
        <v>0</v>
      </c>
      <c r="AC20" s="140">
        <v>0</v>
      </c>
      <c r="AD20" s="140">
        <v>0</v>
      </c>
      <c r="AE20" s="140">
        <v>0</v>
      </c>
      <c r="AF20" s="140">
        <v>0.32394233561075197</v>
      </c>
      <c r="AG20" s="140">
        <v>0.752596989175501</v>
      </c>
      <c r="AH20" s="140">
        <v>1.1342096969392801</v>
      </c>
      <c r="AI20" s="140">
        <v>1.46787580609818</v>
      </c>
      <c r="AJ20" s="140">
        <v>1.7526906638484001</v>
      </c>
      <c r="AK20" s="140">
        <v>1.9877496173860001</v>
      </c>
      <c r="AL20" s="140">
        <v>2.1721480139071598</v>
      </c>
      <c r="AM20" s="140">
        <v>2.3049812006080099</v>
      </c>
      <c r="AN20" s="140">
        <v>2.3853445246847098</v>
      </c>
      <c r="AO20" s="140">
        <v>2.4123333333333199</v>
      </c>
      <c r="AP20" s="140">
        <v>2.3853445246846801</v>
      </c>
      <c r="AQ20" s="140">
        <v>2.3049812006079802</v>
      </c>
      <c r="AR20" s="140">
        <v>2.1721480139071301</v>
      </c>
      <c r="AS20" s="140">
        <v>1.9877496173859699</v>
      </c>
      <c r="AT20" s="140">
        <v>1.7526906638483599</v>
      </c>
      <c r="AU20" s="140">
        <v>1.46787580609815</v>
      </c>
      <c r="AV20" s="140">
        <v>1.1342096969392499</v>
      </c>
      <c r="AW20" s="140">
        <v>0.75259698917548701</v>
      </c>
      <c r="AX20" s="140">
        <v>0.32394233561073799</v>
      </c>
      <c r="AY20" s="140">
        <v>0</v>
      </c>
      <c r="AZ20" s="140">
        <v>0</v>
      </c>
      <c r="BA20" s="140">
        <v>0</v>
      </c>
      <c r="BB20" s="140">
        <v>0</v>
      </c>
      <c r="BC20" s="140">
        <v>0</v>
      </c>
      <c r="BD20" s="140">
        <v>0</v>
      </c>
      <c r="BE20" s="140">
        <v>0</v>
      </c>
      <c r="BF20" s="140">
        <v>0</v>
      </c>
      <c r="BG20" s="140">
        <v>0</v>
      </c>
      <c r="BH20" s="140">
        <v>0</v>
      </c>
      <c r="BI20" s="140">
        <v>0</v>
      </c>
      <c r="BJ20" s="140">
        <v>0</v>
      </c>
      <c r="BK20" s="140">
        <v>0</v>
      </c>
      <c r="BL20" s="140">
        <v>0</v>
      </c>
      <c r="BM20" s="140">
        <v>0</v>
      </c>
      <c r="BN20" s="140">
        <v>0</v>
      </c>
      <c r="BO20" s="140">
        <v>0</v>
      </c>
      <c r="BP20" s="140">
        <v>0</v>
      </c>
      <c r="BQ20" s="140">
        <v>0</v>
      </c>
      <c r="BR20" s="140">
        <v>0</v>
      </c>
      <c r="BS20" s="140">
        <v>0</v>
      </c>
      <c r="BT20" s="140">
        <v>0</v>
      </c>
      <c r="BU20" s="140">
        <v>0</v>
      </c>
    </row>
    <row r="21" spans="9:73" x14ac:dyDescent="0.25">
      <c r="I21" s="140">
        <v>2.5</v>
      </c>
      <c r="J21" s="140">
        <v>2.5</v>
      </c>
      <c r="K21" s="140">
        <v>2.5</v>
      </c>
      <c r="L21" s="140">
        <v>2.5</v>
      </c>
      <c r="M21" s="140">
        <v>2.5</v>
      </c>
      <c r="N21" s="140">
        <v>2.5</v>
      </c>
      <c r="O21" s="140">
        <v>2.5</v>
      </c>
      <c r="P21" s="140">
        <v>2.5</v>
      </c>
      <c r="Q21" s="140">
        <v>2.5</v>
      </c>
      <c r="R21" s="140">
        <v>2.5</v>
      </c>
      <c r="S21" s="140">
        <v>2.5</v>
      </c>
      <c r="T21" s="140">
        <v>2.5</v>
      </c>
      <c r="U21" s="140">
        <v>2.5</v>
      </c>
      <c r="V21" s="140">
        <v>2.5</v>
      </c>
      <c r="W21" s="140">
        <v>2.5</v>
      </c>
      <c r="X21" s="140">
        <v>2.5</v>
      </c>
      <c r="Y21" s="140">
        <v>2.5</v>
      </c>
      <c r="Z21" s="140">
        <v>2.5</v>
      </c>
      <c r="AA21" s="140">
        <v>2.5</v>
      </c>
      <c r="AB21" s="140">
        <v>2.5</v>
      </c>
      <c r="AC21" s="140">
        <v>2.5</v>
      </c>
      <c r="AD21" s="140">
        <v>2.5</v>
      </c>
      <c r="AE21" s="140">
        <v>2.5</v>
      </c>
      <c r="AF21" s="140">
        <v>2.5</v>
      </c>
      <c r="AG21" s="140">
        <v>2.5</v>
      </c>
      <c r="AH21" s="140">
        <v>2.5</v>
      </c>
      <c r="AI21" s="140">
        <v>2.5</v>
      </c>
      <c r="AJ21" s="140">
        <v>2.5</v>
      </c>
      <c r="AK21" s="140">
        <v>2.5</v>
      </c>
      <c r="AL21" s="140">
        <v>2.5</v>
      </c>
      <c r="AM21" s="140">
        <v>2.5</v>
      </c>
      <c r="AN21" s="140">
        <v>2.5</v>
      </c>
      <c r="AO21" s="140">
        <v>2.5</v>
      </c>
      <c r="AP21" s="140">
        <v>2.5</v>
      </c>
      <c r="AQ21" s="140">
        <v>2.5</v>
      </c>
      <c r="AR21" s="140">
        <v>2.5</v>
      </c>
      <c r="AS21" s="140">
        <v>2.5</v>
      </c>
      <c r="AT21" s="140">
        <v>2.5</v>
      </c>
      <c r="AU21" s="140">
        <v>2.5</v>
      </c>
      <c r="AV21" s="140">
        <v>2.5</v>
      </c>
      <c r="AW21" s="140">
        <v>2.5</v>
      </c>
      <c r="AX21" s="140">
        <v>2.5</v>
      </c>
      <c r="AY21" s="140">
        <v>2.5</v>
      </c>
      <c r="AZ21" s="140">
        <v>2.5</v>
      </c>
      <c r="BA21" s="140">
        <v>2.5</v>
      </c>
      <c r="BB21" s="140">
        <v>2.5</v>
      </c>
      <c r="BC21" s="140">
        <v>2.5</v>
      </c>
      <c r="BD21" s="140">
        <v>2.5</v>
      </c>
      <c r="BE21" s="140">
        <v>2.5</v>
      </c>
      <c r="BF21" s="140">
        <v>2.5</v>
      </c>
      <c r="BG21" s="140">
        <v>2.5</v>
      </c>
      <c r="BH21" s="140">
        <v>2.5</v>
      </c>
      <c r="BI21" s="140">
        <v>2.5</v>
      </c>
      <c r="BJ21" s="140">
        <v>2.5</v>
      </c>
      <c r="BK21" s="140">
        <v>2.5</v>
      </c>
      <c r="BL21" s="140">
        <v>2.5</v>
      </c>
      <c r="BM21" s="140">
        <v>2.5</v>
      </c>
      <c r="BN21" s="140">
        <v>2.5</v>
      </c>
      <c r="BO21" s="140">
        <v>2.5</v>
      </c>
      <c r="BP21" s="140">
        <v>2.5</v>
      </c>
      <c r="BQ21" s="140">
        <v>2.5</v>
      </c>
      <c r="BR21" s="140">
        <v>2.5</v>
      </c>
      <c r="BS21" s="140">
        <v>2.5</v>
      </c>
      <c r="BT21" s="140">
        <v>2.5</v>
      </c>
      <c r="BU21" s="140">
        <v>2.5</v>
      </c>
    </row>
    <row r="22" spans="9:73" x14ac:dyDescent="0.25">
      <c r="I22" s="140">
        <v>0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0">
        <v>0</v>
      </c>
      <c r="W22" s="140">
        <v>0</v>
      </c>
      <c r="X22" s="140">
        <v>0</v>
      </c>
      <c r="Y22" s="140">
        <v>0</v>
      </c>
      <c r="Z22" s="140">
        <v>0</v>
      </c>
      <c r="AA22" s="140">
        <v>0.15906480003199899</v>
      </c>
      <c r="AB22" s="140">
        <v>0.84497026426018396</v>
      </c>
      <c r="AC22" s="140">
        <v>1.4860286751815901</v>
      </c>
      <c r="AD22" s="140">
        <v>2.0812858401725598</v>
      </c>
      <c r="AE22" s="140">
        <v>2.62978756660964</v>
      </c>
      <c r="AF22" s="140">
        <v>2.8066373262584401</v>
      </c>
      <c r="AG22" s="140">
        <v>2.83011094415227</v>
      </c>
      <c r="AH22" s="140">
        <v>2.8510084914224798</v>
      </c>
      <c r="AI22" s="140">
        <v>2.86928042824943</v>
      </c>
      <c r="AJ22" s="140">
        <v>2.8848772148134101</v>
      </c>
      <c r="AK22" s="140">
        <v>2.8977493112947599</v>
      </c>
      <c r="AL22" s="140">
        <v>2.90784717787378</v>
      </c>
      <c r="AM22" s="140">
        <v>2.9151212747307702</v>
      </c>
      <c r="AN22" s="140">
        <v>2.9195220620460698</v>
      </c>
      <c r="AO22" s="140">
        <v>2.92099999999999</v>
      </c>
      <c r="AP22" s="140">
        <v>2.9195220620460698</v>
      </c>
      <c r="AQ22" s="140">
        <v>2.9151212747307702</v>
      </c>
      <c r="AR22" s="140">
        <v>2.90784717787378</v>
      </c>
      <c r="AS22" s="140">
        <v>2.8977493112947599</v>
      </c>
      <c r="AT22" s="140">
        <v>2.8848772148134101</v>
      </c>
      <c r="AU22" s="140">
        <v>2.86928042824943</v>
      </c>
      <c r="AV22" s="140">
        <v>2.8510084914224798</v>
      </c>
      <c r="AW22" s="140">
        <v>2.8301109441522501</v>
      </c>
      <c r="AX22" s="140">
        <v>2.8066373262584401</v>
      </c>
      <c r="AY22" s="140">
        <v>2.6297875666096102</v>
      </c>
      <c r="AZ22" s="140">
        <v>2.0812858401725398</v>
      </c>
      <c r="BA22" s="140">
        <v>1.4860286751815699</v>
      </c>
      <c r="BB22" s="140">
        <v>0.84497026426016897</v>
      </c>
      <c r="BC22" s="140">
        <v>0.15906480003196999</v>
      </c>
      <c r="BD22" s="140">
        <v>0</v>
      </c>
      <c r="BE22" s="140">
        <v>0</v>
      </c>
      <c r="BF22" s="140">
        <v>0</v>
      </c>
      <c r="BG22" s="140">
        <v>0</v>
      </c>
      <c r="BH22" s="140">
        <v>0</v>
      </c>
      <c r="BI22" s="140">
        <v>0</v>
      </c>
      <c r="BJ22" s="140">
        <v>0</v>
      </c>
      <c r="BK22" s="140">
        <v>0</v>
      </c>
      <c r="BL22" s="140">
        <v>0</v>
      </c>
      <c r="BM22" s="140">
        <v>0</v>
      </c>
      <c r="BN22" s="140">
        <v>0</v>
      </c>
      <c r="BO22" s="140">
        <v>0</v>
      </c>
      <c r="BP22" s="140">
        <v>0</v>
      </c>
      <c r="BQ22" s="140">
        <v>0</v>
      </c>
      <c r="BR22" s="140">
        <v>0</v>
      </c>
      <c r="BS22" s="140">
        <v>0</v>
      </c>
      <c r="BT22" s="140">
        <v>0</v>
      </c>
      <c r="BU22" s="140">
        <v>0</v>
      </c>
    </row>
    <row r="23" spans="9:73" x14ac:dyDescent="0.25">
      <c r="I23" s="140">
        <v>2.5</v>
      </c>
      <c r="J23" s="140">
        <v>2.5</v>
      </c>
      <c r="K23" s="140">
        <v>2.5</v>
      </c>
      <c r="L23" s="140">
        <v>2.5</v>
      </c>
      <c r="M23" s="140">
        <v>2.5</v>
      </c>
      <c r="N23" s="140">
        <v>2.5</v>
      </c>
      <c r="O23" s="140">
        <v>2.5</v>
      </c>
      <c r="P23" s="140">
        <v>2.5</v>
      </c>
      <c r="Q23" s="140">
        <v>2.5</v>
      </c>
      <c r="R23" s="140">
        <v>2.5</v>
      </c>
      <c r="S23" s="140">
        <v>2.5</v>
      </c>
      <c r="T23" s="140">
        <v>2.5</v>
      </c>
      <c r="U23" s="140">
        <v>2.5</v>
      </c>
      <c r="V23" s="140">
        <v>2.5</v>
      </c>
      <c r="W23" s="140">
        <v>2.5</v>
      </c>
      <c r="X23" s="140">
        <v>2.5</v>
      </c>
      <c r="Y23" s="140">
        <v>2.5</v>
      </c>
      <c r="Z23" s="140">
        <v>2.5</v>
      </c>
      <c r="AA23" s="140">
        <v>2.5</v>
      </c>
      <c r="AB23" s="140">
        <v>2.5</v>
      </c>
      <c r="AC23" s="140">
        <v>2.5</v>
      </c>
      <c r="AD23" s="140">
        <v>2.5</v>
      </c>
      <c r="AE23" s="140">
        <v>2.5</v>
      </c>
      <c r="AF23" s="140">
        <v>2.5</v>
      </c>
      <c r="AG23" s="140">
        <v>2.5</v>
      </c>
      <c r="AH23" s="140">
        <v>2.5</v>
      </c>
      <c r="AI23" s="140">
        <v>2.5</v>
      </c>
      <c r="AJ23" s="140">
        <v>2.5</v>
      </c>
      <c r="AK23" s="140">
        <v>2.5</v>
      </c>
      <c r="AL23" s="140">
        <v>2.5</v>
      </c>
      <c r="AM23" s="140">
        <v>2.5</v>
      </c>
      <c r="AN23" s="140">
        <v>2.5</v>
      </c>
      <c r="AO23" s="140">
        <v>2.5</v>
      </c>
      <c r="AP23" s="140">
        <v>2.5</v>
      </c>
      <c r="AQ23" s="140">
        <v>2.5</v>
      </c>
      <c r="AR23" s="140">
        <v>2.5</v>
      </c>
      <c r="AS23" s="140">
        <v>2.5</v>
      </c>
      <c r="AT23" s="140">
        <v>2.5</v>
      </c>
      <c r="AU23" s="140">
        <v>2.5</v>
      </c>
      <c r="AV23" s="140">
        <v>2.5</v>
      </c>
      <c r="AW23" s="140">
        <v>2.5</v>
      </c>
      <c r="AX23" s="140">
        <v>2.5</v>
      </c>
      <c r="AY23" s="140">
        <v>2.5</v>
      </c>
      <c r="AZ23" s="140">
        <v>2.5</v>
      </c>
      <c r="BA23" s="140">
        <v>2.5</v>
      </c>
      <c r="BB23" s="140">
        <v>2.5</v>
      </c>
      <c r="BC23" s="140">
        <v>2.5</v>
      </c>
      <c r="BD23" s="140">
        <v>2.5</v>
      </c>
      <c r="BE23" s="140">
        <v>2.5</v>
      </c>
      <c r="BF23" s="140">
        <v>2.5</v>
      </c>
      <c r="BG23" s="140">
        <v>2.5</v>
      </c>
      <c r="BH23" s="140">
        <v>2.5</v>
      </c>
      <c r="BI23" s="140">
        <v>2.5</v>
      </c>
      <c r="BJ23" s="140">
        <v>2.5</v>
      </c>
      <c r="BK23" s="140">
        <v>2.5</v>
      </c>
      <c r="BL23" s="140">
        <v>2.5</v>
      </c>
      <c r="BM23" s="140">
        <v>2.5</v>
      </c>
      <c r="BN23" s="140">
        <v>2.5</v>
      </c>
      <c r="BO23" s="140">
        <v>2.5</v>
      </c>
      <c r="BP23" s="140">
        <v>2.5</v>
      </c>
      <c r="BQ23" s="140">
        <v>2.5</v>
      </c>
      <c r="BR23" s="140">
        <v>2.5</v>
      </c>
      <c r="BS23" s="140">
        <v>2.5</v>
      </c>
      <c r="BT23" s="140">
        <v>2.5</v>
      </c>
      <c r="BU23" s="140">
        <v>2.5</v>
      </c>
    </row>
    <row r="24" spans="9:73" x14ac:dyDescent="0.25">
      <c r="I24" s="140">
        <v>0</v>
      </c>
      <c r="J24" s="140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0">
        <v>0</v>
      </c>
      <c r="W24" s="140">
        <v>0</v>
      </c>
      <c r="X24" s="140">
        <v>0.665175828744623</v>
      </c>
      <c r="Y24" s="140">
        <v>1.5260428357650699</v>
      </c>
      <c r="Z24" s="140">
        <v>2.34254738136576</v>
      </c>
      <c r="AA24" s="140">
        <v>2.9546164277551399</v>
      </c>
      <c r="AB24" s="140">
        <v>2.9934658730094998</v>
      </c>
      <c r="AC24" s="140">
        <v>3.0297751968723099</v>
      </c>
      <c r="AD24" s="140">
        <v>3.0634903542075902</v>
      </c>
      <c r="AE24" s="140">
        <v>3.09455729987934</v>
      </c>
      <c r="AF24" s="140">
        <v>3.1229219887515902</v>
      </c>
      <c r="AG24" s="140">
        <v>3.1485303756883201</v>
      </c>
      <c r="AH24" s="140">
        <v>3.1713284155535599</v>
      </c>
      <c r="AI24" s="140">
        <v>3.19126206321133</v>
      </c>
      <c r="AJ24" s="140">
        <v>3.2082772735256002</v>
      </c>
      <c r="AK24" s="140">
        <v>3.2223200013604201</v>
      </c>
      <c r="AL24" s="140">
        <v>3.23333620157976</v>
      </c>
      <c r="AM24" s="140">
        <v>3.2412718290476801</v>
      </c>
      <c r="AN24" s="140">
        <v>3.2460728386281499</v>
      </c>
      <c r="AO24" s="140">
        <v>3.24768518518519</v>
      </c>
      <c r="AP24" s="140">
        <v>3.2460728386281499</v>
      </c>
      <c r="AQ24" s="140">
        <v>3.2412718290476801</v>
      </c>
      <c r="AR24" s="140">
        <v>3.23333620157976</v>
      </c>
      <c r="AS24" s="140">
        <v>3.2223200013604201</v>
      </c>
      <c r="AT24" s="140">
        <v>3.2082772735256002</v>
      </c>
      <c r="AU24" s="140">
        <v>3.19126206321133</v>
      </c>
      <c r="AV24" s="140">
        <v>3.1713284155535599</v>
      </c>
      <c r="AW24" s="140">
        <v>3.1485303756883201</v>
      </c>
      <c r="AX24" s="140">
        <v>3.1229219887515902</v>
      </c>
      <c r="AY24" s="140">
        <v>3.09455729987934</v>
      </c>
      <c r="AZ24" s="140">
        <v>3.0634903542075902</v>
      </c>
      <c r="BA24" s="140">
        <v>3.0297751968723099</v>
      </c>
      <c r="BB24" s="140">
        <v>2.9934658730094998</v>
      </c>
      <c r="BC24" s="140">
        <v>2.9546164277551399</v>
      </c>
      <c r="BD24" s="140">
        <v>2.34254738136572</v>
      </c>
      <c r="BE24" s="140">
        <v>1.52604283576504</v>
      </c>
      <c r="BF24" s="140">
        <v>0.66517582874460901</v>
      </c>
      <c r="BG24" s="140">
        <v>0</v>
      </c>
      <c r="BH24" s="140">
        <v>0</v>
      </c>
      <c r="BI24" s="140">
        <v>0</v>
      </c>
      <c r="BJ24" s="140">
        <v>0</v>
      </c>
      <c r="BK24" s="140">
        <v>0</v>
      </c>
      <c r="BL24" s="140">
        <v>0</v>
      </c>
      <c r="BM24" s="140">
        <v>0</v>
      </c>
      <c r="BN24" s="140">
        <v>0</v>
      </c>
      <c r="BO24" s="140">
        <v>0</v>
      </c>
      <c r="BP24" s="140">
        <v>0</v>
      </c>
      <c r="BQ24" s="140">
        <v>0</v>
      </c>
      <c r="BR24" s="140">
        <v>0</v>
      </c>
      <c r="BS24" s="140">
        <v>0</v>
      </c>
      <c r="BT24" s="140">
        <v>0</v>
      </c>
      <c r="BU24" s="140">
        <v>0</v>
      </c>
    </row>
    <row r="25" spans="9:73" x14ac:dyDescent="0.25">
      <c r="I25" s="140">
        <v>2.5</v>
      </c>
      <c r="J25" s="140">
        <v>2.5</v>
      </c>
      <c r="K25" s="140">
        <v>2.5</v>
      </c>
      <c r="L25" s="140">
        <v>2.5</v>
      </c>
      <c r="M25" s="140">
        <v>2.5</v>
      </c>
      <c r="N25" s="140">
        <v>2.5</v>
      </c>
      <c r="O25" s="140">
        <v>2.5</v>
      </c>
      <c r="P25" s="140">
        <v>2.5</v>
      </c>
      <c r="Q25" s="140">
        <v>2.5</v>
      </c>
      <c r="R25" s="140">
        <v>2.5</v>
      </c>
      <c r="S25" s="140">
        <v>2.5</v>
      </c>
      <c r="T25" s="140">
        <v>2.5</v>
      </c>
      <c r="U25" s="140">
        <v>2.5</v>
      </c>
      <c r="V25" s="140">
        <v>2.5</v>
      </c>
      <c r="W25" s="140">
        <v>2.5</v>
      </c>
      <c r="X25" s="140">
        <v>2.5</v>
      </c>
      <c r="Y25" s="140">
        <v>2.5</v>
      </c>
      <c r="Z25" s="140">
        <v>2.5</v>
      </c>
      <c r="AA25" s="140">
        <v>2.5</v>
      </c>
      <c r="AB25" s="140">
        <v>2.5</v>
      </c>
      <c r="AC25" s="140">
        <v>2.5</v>
      </c>
      <c r="AD25" s="140">
        <v>2.5</v>
      </c>
      <c r="AE25" s="140">
        <v>2.5</v>
      </c>
      <c r="AF25" s="140">
        <v>2.5</v>
      </c>
      <c r="AG25" s="140">
        <v>2.5</v>
      </c>
      <c r="AH25" s="140">
        <v>2.5</v>
      </c>
      <c r="AI25" s="140">
        <v>2.5</v>
      </c>
      <c r="AJ25" s="140">
        <v>2.5</v>
      </c>
      <c r="AK25" s="140">
        <v>2.5</v>
      </c>
      <c r="AL25" s="140">
        <v>2.5</v>
      </c>
      <c r="AM25" s="140">
        <v>2.5</v>
      </c>
      <c r="AN25" s="140">
        <v>2.5</v>
      </c>
      <c r="AO25" s="140">
        <v>2.5</v>
      </c>
      <c r="AP25" s="140">
        <v>2.5</v>
      </c>
      <c r="AQ25" s="140">
        <v>2.5</v>
      </c>
      <c r="AR25" s="140">
        <v>2.5</v>
      </c>
      <c r="AS25" s="140">
        <v>2.5</v>
      </c>
      <c r="AT25" s="140">
        <v>2.5</v>
      </c>
      <c r="AU25" s="140">
        <v>2.5</v>
      </c>
      <c r="AV25" s="140">
        <v>2.5</v>
      </c>
      <c r="AW25" s="140">
        <v>2.5</v>
      </c>
      <c r="AX25" s="140">
        <v>2.5</v>
      </c>
      <c r="AY25" s="140">
        <v>2.5</v>
      </c>
      <c r="AZ25" s="140">
        <v>2.5</v>
      </c>
      <c r="BA25" s="140">
        <v>2.5</v>
      </c>
      <c r="BB25" s="140">
        <v>2.5</v>
      </c>
      <c r="BC25" s="140">
        <v>2.5</v>
      </c>
      <c r="BD25" s="140">
        <v>2.5</v>
      </c>
      <c r="BE25" s="140">
        <v>2.5</v>
      </c>
      <c r="BF25" s="140">
        <v>2.5</v>
      </c>
      <c r="BG25" s="140">
        <v>2.5</v>
      </c>
      <c r="BH25" s="140">
        <v>2.5</v>
      </c>
      <c r="BI25" s="140">
        <v>2.5</v>
      </c>
      <c r="BJ25" s="140">
        <v>2.5</v>
      </c>
      <c r="BK25" s="140">
        <v>2.5</v>
      </c>
      <c r="BL25" s="140">
        <v>2.5</v>
      </c>
      <c r="BM25" s="140">
        <v>2.5</v>
      </c>
      <c r="BN25" s="140">
        <v>2.5</v>
      </c>
      <c r="BO25" s="140">
        <v>2.5</v>
      </c>
      <c r="BP25" s="140">
        <v>2.5</v>
      </c>
      <c r="BQ25" s="140">
        <v>2.5</v>
      </c>
      <c r="BR25" s="140">
        <v>2.5</v>
      </c>
      <c r="BS25" s="140">
        <v>2.5</v>
      </c>
      <c r="BT25" s="140">
        <v>2.5</v>
      </c>
      <c r="BU25" s="140">
        <v>2.5</v>
      </c>
    </row>
    <row r="26" spans="9:73" x14ac:dyDescent="0.25"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0.72064702581370499</v>
      </c>
      <c r="V26" s="140">
        <v>1.76572783608654</v>
      </c>
      <c r="W26" s="140">
        <v>2.7670784406565598</v>
      </c>
      <c r="X26" s="140">
        <v>3.0584564203960798</v>
      </c>
      <c r="Y26" s="140">
        <v>3.1082798353909502</v>
      </c>
      <c r="Z26" s="140">
        <v>3.1555357349537001</v>
      </c>
      <c r="AA26" s="140">
        <v>3.2001657664608998</v>
      </c>
      <c r="AB26" s="140">
        <v>3.2421115772890898</v>
      </c>
      <c r="AC26" s="140">
        <v>3.2813148148148099</v>
      </c>
      <c r="AD26" s="140">
        <v>3.3177171264146099</v>
      </c>
      <c r="AE26" s="140">
        <v>3.35126015946501</v>
      </c>
      <c r="AF26" s="140">
        <v>3.3818855613425902</v>
      </c>
      <c r="AG26" s="140">
        <v>3.4095349794238698</v>
      </c>
      <c r="AH26" s="140">
        <v>3.4341500610853899</v>
      </c>
      <c r="AI26" s="140">
        <v>3.4556724537036998</v>
      </c>
      <c r="AJ26" s="140">
        <v>3.4740438046553499</v>
      </c>
      <c r="AK26" s="140">
        <v>3.4892057613168701</v>
      </c>
      <c r="AL26" s="140">
        <v>3.5010999710648001</v>
      </c>
      <c r="AM26" s="140">
        <v>3.5096680812757199</v>
      </c>
      <c r="AN26" s="140">
        <v>3.5148517393261298</v>
      </c>
      <c r="AO26" s="140">
        <v>3.5165925925925898</v>
      </c>
      <c r="AP26" s="140">
        <v>3.5148517393261298</v>
      </c>
      <c r="AQ26" s="140">
        <v>3.5096680812757199</v>
      </c>
      <c r="AR26" s="140">
        <v>3.5010999710648001</v>
      </c>
      <c r="AS26" s="140">
        <v>3.4892057613168701</v>
      </c>
      <c r="AT26" s="140">
        <v>3.4740438046553401</v>
      </c>
      <c r="AU26" s="140">
        <v>3.4556724537036998</v>
      </c>
      <c r="AV26" s="140">
        <v>3.4341500610853899</v>
      </c>
      <c r="AW26" s="140">
        <v>3.4095349794238698</v>
      </c>
      <c r="AX26" s="140">
        <v>3.3818855613425902</v>
      </c>
      <c r="AY26" s="140">
        <v>3.35126015946501</v>
      </c>
      <c r="AZ26" s="140">
        <v>3.3177171264146099</v>
      </c>
      <c r="BA26" s="140">
        <v>3.2813148148148099</v>
      </c>
      <c r="BB26" s="140">
        <v>3.2421115772890898</v>
      </c>
      <c r="BC26" s="140">
        <v>3.2001657664608998</v>
      </c>
      <c r="BD26" s="140">
        <v>3.1555357349537001</v>
      </c>
      <c r="BE26" s="140">
        <v>3.1082798353909502</v>
      </c>
      <c r="BF26" s="140">
        <v>3.0584564203960798</v>
      </c>
      <c r="BG26" s="140">
        <v>2.7670784406565301</v>
      </c>
      <c r="BH26" s="140">
        <v>1.76572783608654</v>
      </c>
      <c r="BI26" s="140">
        <v>0.72064702581367601</v>
      </c>
      <c r="BJ26" s="140">
        <v>0</v>
      </c>
      <c r="BK26" s="140">
        <v>0</v>
      </c>
      <c r="BL26" s="140">
        <v>0</v>
      </c>
      <c r="BM26" s="140">
        <v>0</v>
      </c>
      <c r="BN26" s="140">
        <v>0</v>
      </c>
      <c r="BO26" s="140">
        <v>0</v>
      </c>
      <c r="BP26" s="140">
        <v>0</v>
      </c>
      <c r="BQ26" s="140">
        <v>0</v>
      </c>
      <c r="BR26" s="140">
        <v>0</v>
      </c>
      <c r="BS26" s="140">
        <v>0</v>
      </c>
      <c r="BT26" s="140">
        <v>0</v>
      </c>
      <c r="BU26" s="140">
        <v>0</v>
      </c>
    </row>
    <row r="27" spans="9:73" x14ac:dyDescent="0.25">
      <c r="I27" s="140">
        <v>2.5</v>
      </c>
      <c r="J27" s="140">
        <v>2.5</v>
      </c>
      <c r="K27" s="140">
        <v>2.5</v>
      </c>
      <c r="L27" s="140">
        <v>2.5</v>
      </c>
      <c r="M27" s="140">
        <v>2.5</v>
      </c>
      <c r="N27" s="140">
        <v>2.5</v>
      </c>
      <c r="O27" s="140">
        <v>2.5</v>
      </c>
      <c r="P27" s="140">
        <v>2.5</v>
      </c>
      <c r="Q27" s="140">
        <v>2.5</v>
      </c>
      <c r="R27" s="140">
        <v>2.5</v>
      </c>
      <c r="S27" s="140">
        <v>2.5</v>
      </c>
      <c r="T27" s="140">
        <v>2.5</v>
      </c>
      <c r="U27" s="140">
        <v>2.5</v>
      </c>
      <c r="V27" s="140">
        <v>2.5</v>
      </c>
      <c r="W27" s="140">
        <v>2.5</v>
      </c>
      <c r="X27" s="140">
        <v>2.5</v>
      </c>
      <c r="Y27" s="140">
        <v>2.5</v>
      </c>
      <c r="Z27" s="140">
        <v>2.5</v>
      </c>
      <c r="AA27" s="140">
        <v>2.5</v>
      </c>
      <c r="AB27" s="140">
        <v>2.5</v>
      </c>
      <c r="AC27" s="140">
        <v>2.5</v>
      </c>
      <c r="AD27" s="140">
        <v>2.5</v>
      </c>
      <c r="AE27" s="140">
        <v>2.5</v>
      </c>
      <c r="AF27" s="140">
        <v>2.5</v>
      </c>
      <c r="AG27" s="140">
        <v>2.5</v>
      </c>
      <c r="AH27" s="140">
        <v>2.5</v>
      </c>
      <c r="AI27" s="140">
        <v>2.5</v>
      </c>
      <c r="AJ27" s="140">
        <v>2.5</v>
      </c>
      <c r="AK27" s="140">
        <v>2.5</v>
      </c>
      <c r="AL27" s="140">
        <v>2.5</v>
      </c>
      <c r="AM27" s="140">
        <v>2.5</v>
      </c>
      <c r="AN27" s="140">
        <v>2.5</v>
      </c>
      <c r="AO27" s="140">
        <v>2.5</v>
      </c>
      <c r="AP27" s="140">
        <v>2.5</v>
      </c>
      <c r="AQ27" s="140">
        <v>2.5</v>
      </c>
      <c r="AR27" s="140">
        <v>2.5</v>
      </c>
      <c r="AS27" s="140">
        <v>2.5</v>
      </c>
      <c r="AT27" s="140">
        <v>2.5</v>
      </c>
      <c r="AU27" s="140">
        <v>2.5</v>
      </c>
      <c r="AV27" s="140">
        <v>2.5</v>
      </c>
      <c r="AW27" s="140">
        <v>2.5</v>
      </c>
      <c r="AX27" s="140">
        <v>2.5</v>
      </c>
      <c r="AY27" s="140">
        <v>2.5</v>
      </c>
      <c r="AZ27" s="140">
        <v>2.5</v>
      </c>
      <c r="BA27" s="140">
        <v>2.5</v>
      </c>
      <c r="BB27" s="140">
        <v>2.5</v>
      </c>
      <c r="BC27" s="140">
        <v>2.5</v>
      </c>
      <c r="BD27" s="140">
        <v>2.5</v>
      </c>
      <c r="BE27" s="140">
        <v>2.5</v>
      </c>
      <c r="BF27" s="140">
        <v>2.5</v>
      </c>
      <c r="BG27" s="140">
        <v>2.5</v>
      </c>
      <c r="BH27" s="140">
        <v>2.5</v>
      </c>
      <c r="BI27" s="140">
        <v>2.5</v>
      </c>
      <c r="BJ27" s="140">
        <v>2.5</v>
      </c>
      <c r="BK27" s="140">
        <v>2.5</v>
      </c>
      <c r="BL27" s="140">
        <v>2.5</v>
      </c>
      <c r="BM27" s="140">
        <v>2.5</v>
      </c>
      <c r="BN27" s="140">
        <v>2.5</v>
      </c>
      <c r="BO27" s="140">
        <v>2.5</v>
      </c>
      <c r="BP27" s="140">
        <v>2.5</v>
      </c>
      <c r="BQ27" s="140">
        <v>2.5</v>
      </c>
      <c r="BR27" s="140">
        <v>2.5</v>
      </c>
      <c r="BS27" s="140">
        <v>2.5</v>
      </c>
      <c r="BT27" s="140">
        <v>2.5</v>
      </c>
      <c r="BU27" s="140">
        <v>2.5</v>
      </c>
    </row>
    <row r="28" spans="9:73" x14ac:dyDescent="0.25">
      <c r="I28" s="140">
        <v>0</v>
      </c>
      <c r="J28" s="140">
        <v>0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0.19606842260051899</v>
      </c>
      <c r="S28" s="140">
        <v>1.4344516168630901</v>
      </c>
      <c r="T28" s="140">
        <v>2.6299307892001198</v>
      </c>
      <c r="U28" s="140">
        <v>3.06072986058938</v>
      </c>
      <c r="V28" s="140">
        <v>3.1219330191767898</v>
      </c>
      <c r="W28" s="140">
        <v>3.1805752019158602</v>
      </c>
      <c r="X28" s="140">
        <v>3.23659394598099</v>
      </c>
      <c r="Y28" s="140">
        <v>3.2899267885466199</v>
      </c>
      <c r="Z28" s="140">
        <v>3.3405112667871899</v>
      </c>
      <c r="AA28" s="140">
        <v>3.3882849178771299</v>
      </c>
      <c r="AB28" s="140">
        <v>3.4331852789908499</v>
      </c>
      <c r="AC28" s="140">
        <v>3.47514988730279</v>
      </c>
      <c r="AD28" s="140">
        <v>3.51411627998738</v>
      </c>
      <c r="AE28" s="140">
        <v>3.5500219942190498</v>
      </c>
      <c r="AF28" s="140">
        <v>3.5828045671722499</v>
      </c>
      <c r="AG28" s="140">
        <v>3.6124015360213799</v>
      </c>
      <c r="AH28" s="140">
        <v>3.6387504379408901</v>
      </c>
      <c r="AI28" s="140">
        <v>3.6617888101051901</v>
      </c>
      <c r="AJ28" s="140">
        <v>3.6814541896887398</v>
      </c>
      <c r="AK28" s="140">
        <v>3.6976841138659302</v>
      </c>
      <c r="AL28" s="140">
        <v>3.71041611981124</v>
      </c>
      <c r="AM28" s="140">
        <v>3.71958774469906</v>
      </c>
      <c r="AN28" s="140">
        <v>3.7251365257038498</v>
      </c>
      <c r="AO28" s="140">
        <v>3.7269999999999999</v>
      </c>
      <c r="AP28" s="140">
        <v>3.7251365257038498</v>
      </c>
      <c r="AQ28" s="140">
        <v>3.71958774469906</v>
      </c>
      <c r="AR28" s="140">
        <v>3.71041611981124</v>
      </c>
      <c r="AS28" s="140">
        <v>3.6976841138659302</v>
      </c>
      <c r="AT28" s="140">
        <v>3.6814541896887398</v>
      </c>
      <c r="AU28" s="140">
        <v>3.6617888101051901</v>
      </c>
      <c r="AV28" s="140">
        <v>3.6387504379408901</v>
      </c>
      <c r="AW28" s="140">
        <v>3.6124015360213799</v>
      </c>
      <c r="AX28" s="140">
        <v>3.5828045671722499</v>
      </c>
      <c r="AY28" s="140">
        <v>3.5500219942190498</v>
      </c>
      <c r="AZ28" s="140">
        <v>3.51411627998738</v>
      </c>
      <c r="BA28" s="140">
        <v>3.4751498873027802</v>
      </c>
      <c r="BB28" s="140">
        <v>3.4331852789908499</v>
      </c>
      <c r="BC28" s="140">
        <v>3.3882849178771202</v>
      </c>
      <c r="BD28" s="140">
        <v>3.3405112667871899</v>
      </c>
      <c r="BE28" s="140">
        <v>3.2899267885466199</v>
      </c>
      <c r="BF28" s="140">
        <v>3.23659394598099</v>
      </c>
      <c r="BG28" s="140">
        <v>3.1805752019158602</v>
      </c>
      <c r="BH28" s="140">
        <v>3.1219330191767898</v>
      </c>
      <c r="BI28" s="140">
        <v>3.06072986058936</v>
      </c>
      <c r="BJ28" s="140">
        <v>2.6299307892000998</v>
      </c>
      <c r="BK28" s="140">
        <v>1.4344516168630701</v>
      </c>
      <c r="BL28" s="140">
        <v>0.19606842260049001</v>
      </c>
      <c r="BM28" s="140">
        <v>0</v>
      </c>
      <c r="BN28" s="140">
        <v>0</v>
      </c>
      <c r="BO28" s="140">
        <v>0</v>
      </c>
      <c r="BP28" s="140">
        <v>0</v>
      </c>
      <c r="BQ28" s="140">
        <v>0</v>
      </c>
      <c r="BR28" s="140">
        <v>0</v>
      </c>
      <c r="BS28" s="140">
        <v>0</v>
      </c>
      <c r="BT28" s="140">
        <v>0</v>
      </c>
      <c r="BU28" s="140">
        <v>0</v>
      </c>
    </row>
    <row r="29" spans="9:73" x14ac:dyDescent="0.25">
      <c r="I29" s="140">
        <v>2.5</v>
      </c>
      <c r="J29" s="140">
        <v>2.5</v>
      </c>
      <c r="K29" s="140">
        <v>2.5</v>
      </c>
      <c r="L29" s="140">
        <v>2.5</v>
      </c>
      <c r="M29" s="140">
        <v>2.5</v>
      </c>
      <c r="N29" s="140">
        <v>2.5</v>
      </c>
      <c r="O29" s="140">
        <v>2.5</v>
      </c>
      <c r="P29" s="140">
        <v>2.5</v>
      </c>
      <c r="Q29" s="140">
        <v>2.5</v>
      </c>
      <c r="R29" s="140">
        <v>2.5</v>
      </c>
      <c r="S29" s="140">
        <v>2.5</v>
      </c>
      <c r="T29" s="140">
        <v>2.5</v>
      </c>
      <c r="U29" s="140">
        <v>2.5</v>
      </c>
      <c r="V29" s="140">
        <v>2.5</v>
      </c>
      <c r="W29" s="140">
        <v>2.5</v>
      </c>
      <c r="X29" s="140">
        <v>2.5</v>
      </c>
      <c r="Y29" s="140">
        <v>2.5</v>
      </c>
      <c r="Z29" s="140">
        <v>2.5</v>
      </c>
      <c r="AA29" s="140">
        <v>2.5</v>
      </c>
      <c r="AB29" s="140">
        <v>2.5</v>
      </c>
      <c r="AC29" s="140">
        <v>2.5</v>
      </c>
      <c r="AD29" s="140">
        <v>2.5</v>
      </c>
      <c r="AE29" s="140">
        <v>2.5</v>
      </c>
      <c r="AF29" s="140">
        <v>2.5</v>
      </c>
      <c r="AG29" s="140">
        <v>2.5</v>
      </c>
      <c r="AH29" s="140">
        <v>2.5</v>
      </c>
      <c r="AI29" s="140">
        <v>2.5</v>
      </c>
      <c r="AJ29" s="140">
        <v>2.5</v>
      </c>
      <c r="AK29" s="140">
        <v>2.5</v>
      </c>
      <c r="AL29" s="140">
        <v>2.5</v>
      </c>
      <c r="AM29" s="140">
        <v>2.5</v>
      </c>
      <c r="AN29" s="140">
        <v>2.5</v>
      </c>
      <c r="AO29" s="140">
        <v>2.5</v>
      </c>
      <c r="AP29" s="140">
        <v>2.5</v>
      </c>
      <c r="AQ29" s="140">
        <v>2.5</v>
      </c>
      <c r="AR29" s="140">
        <v>2.5</v>
      </c>
      <c r="AS29" s="140">
        <v>2.5</v>
      </c>
      <c r="AT29" s="140">
        <v>2.5</v>
      </c>
      <c r="AU29" s="140">
        <v>2.5</v>
      </c>
      <c r="AV29" s="140">
        <v>2.5</v>
      </c>
      <c r="AW29" s="140">
        <v>2.5</v>
      </c>
      <c r="AX29" s="140">
        <v>2.5</v>
      </c>
      <c r="AY29" s="140">
        <v>2.5</v>
      </c>
      <c r="AZ29" s="140">
        <v>2.5</v>
      </c>
      <c r="BA29" s="140">
        <v>2.5</v>
      </c>
      <c r="BB29" s="140">
        <v>2.5</v>
      </c>
      <c r="BC29" s="140">
        <v>2.5</v>
      </c>
      <c r="BD29" s="140">
        <v>2.5</v>
      </c>
      <c r="BE29" s="140">
        <v>2.5</v>
      </c>
      <c r="BF29" s="140">
        <v>2.5</v>
      </c>
      <c r="BG29" s="140">
        <v>2.5</v>
      </c>
      <c r="BH29" s="140">
        <v>2.5</v>
      </c>
      <c r="BI29" s="140">
        <v>2.5</v>
      </c>
      <c r="BJ29" s="140">
        <v>2.5</v>
      </c>
      <c r="BK29" s="140">
        <v>2.5</v>
      </c>
      <c r="BL29" s="140">
        <v>2.5</v>
      </c>
      <c r="BM29" s="140">
        <v>2.5</v>
      </c>
      <c r="BN29" s="140">
        <v>2.5</v>
      </c>
      <c r="BO29" s="140">
        <v>2.5</v>
      </c>
      <c r="BP29" s="140">
        <v>2.5</v>
      </c>
      <c r="BQ29" s="140">
        <v>2.5</v>
      </c>
      <c r="BR29" s="140">
        <v>2.5</v>
      </c>
      <c r="BS29" s="140">
        <v>2.5</v>
      </c>
      <c r="BT29" s="140">
        <v>2.5</v>
      </c>
      <c r="BU29" s="140">
        <v>2.5</v>
      </c>
    </row>
    <row r="30" spans="9:73" x14ac:dyDescent="0.25"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0.401590918263736</v>
      </c>
      <c r="Q30" s="140">
        <v>1.80004418844088</v>
      </c>
      <c r="R30" s="140">
        <v>2.9593935742197699</v>
      </c>
      <c r="S30" s="140">
        <v>3.0321972970445201</v>
      </c>
      <c r="T30" s="140">
        <v>3.1024787210082998</v>
      </c>
      <c r="U30" s="140">
        <v>3.1701714698252901</v>
      </c>
      <c r="V30" s="140">
        <v>3.2352091672096699</v>
      </c>
      <c r="W30" s="140">
        <v>3.2975254368756501</v>
      </c>
      <c r="X30" s="140">
        <v>3.3570539025373902</v>
      </c>
      <c r="Y30" s="140">
        <v>3.4137281879090899</v>
      </c>
      <c r="Z30" s="140">
        <v>3.46748191670493</v>
      </c>
      <c r="AA30" s="140">
        <v>3.5182487126390898</v>
      </c>
      <c r="AB30" s="140">
        <v>3.56596219942577</v>
      </c>
      <c r="AC30" s="140">
        <v>3.6105560007791402</v>
      </c>
      <c r="AD30" s="140">
        <v>3.65196374041339</v>
      </c>
      <c r="AE30" s="140">
        <v>3.6901190420427099</v>
      </c>
      <c r="AF30" s="140">
        <v>3.7249555293812802</v>
      </c>
      <c r="AG30" s="140">
        <v>3.7564068261432899</v>
      </c>
      <c r="AH30" s="140">
        <v>3.7844065560429101</v>
      </c>
      <c r="AI30" s="140">
        <v>3.8088883427943299</v>
      </c>
      <c r="AJ30" s="140">
        <v>3.8297858101117601</v>
      </c>
      <c r="AK30" s="140">
        <v>3.8470325817093598</v>
      </c>
      <c r="AL30" s="140">
        <v>3.8605622813013101</v>
      </c>
      <c r="AM30" s="140">
        <v>3.8703085326018098</v>
      </c>
      <c r="AN30" s="140">
        <v>3.87620495932505</v>
      </c>
      <c r="AO30" s="140">
        <v>3.8781851851851901</v>
      </c>
      <c r="AP30" s="140">
        <v>3.8762049593250398</v>
      </c>
      <c r="AQ30" s="140">
        <v>3.8703085326018098</v>
      </c>
      <c r="AR30" s="140">
        <v>3.8605622813013101</v>
      </c>
      <c r="AS30" s="140">
        <v>3.8470325817093598</v>
      </c>
      <c r="AT30" s="140">
        <v>3.8297858101117601</v>
      </c>
      <c r="AU30" s="140">
        <v>3.8088883427943299</v>
      </c>
      <c r="AV30" s="140">
        <v>3.7844065560429101</v>
      </c>
      <c r="AW30" s="140">
        <v>3.7564068261432899</v>
      </c>
      <c r="AX30" s="140">
        <v>3.7249555293812802</v>
      </c>
      <c r="AY30" s="140">
        <v>3.6901190420427099</v>
      </c>
      <c r="AZ30" s="140">
        <v>3.65196374041339</v>
      </c>
      <c r="BA30" s="140">
        <v>3.6105560007791402</v>
      </c>
      <c r="BB30" s="140">
        <v>3.56596219942577</v>
      </c>
      <c r="BC30" s="140">
        <v>3.5182487126390898</v>
      </c>
      <c r="BD30" s="140">
        <v>3.46748191670493</v>
      </c>
      <c r="BE30" s="140">
        <v>3.4137281879090899</v>
      </c>
      <c r="BF30" s="140">
        <v>3.3570539025373902</v>
      </c>
      <c r="BG30" s="140">
        <v>3.2975254368756501</v>
      </c>
      <c r="BH30" s="140">
        <v>3.2352091672096699</v>
      </c>
      <c r="BI30" s="140">
        <v>3.1701714698252799</v>
      </c>
      <c r="BJ30" s="140">
        <v>3.1024787210082998</v>
      </c>
      <c r="BK30" s="140">
        <v>3.0321972970445201</v>
      </c>
      <c r="BL30" s="140">
        <v>2.9593935742197699</v>
      </c>
      <c r="BM30" s="140">
        <v>1.80004418844085</v>
      </c>
      <c r="BN30" s="140">
        <v>0.40159091826372201</v>
      </c>
      <c r="BO30" s="140">
        <v>0</v>
      </c>
      <c r="BP30" s="140">
        <v>0</v>
      </c>
      <c r="BQ30" s="140">
        <v>0</v>
      </c>
      <c r="BR30" s="140">
        <v>0</v>
      </c>
      <c r="BS30" s="140">
        <v>0</v>
      </c>
      <c r="BT30" s="140">
        <v>0</v>
      </c>
      <c r="BU30" s="140">
        <v>0</v>
      </c>
    </row>
    <row r="31" spans="9:73" x14ac:dyDescent="0.25">
      <c r="I31" s="140">
        <v>2.5</v>
      </c>
      <c r="J31" s="140">
        <v>2.5</v>
      </c>
      <c r="K31" s="140">
        <v>2.5</v>
      </c>
      <c r="L31" s="140">
        <v>2.5</v>
      </c>
      <c r="M31" s="140">
        <v>2.5</v>
      </c>
      <c r="N31" s="140">
        <v>2.5</v>
      </c>
      <c r="O31" s="140">
        <v>2.5</v>
      </c>
      <c r="P31" s="140">
        <v>2.5</v>
      </c>
      <c r="Q31" s="140">
        <v>2.5</v>
      </c>
      <c r="R31" s="140">
        <v>2.5</v>
      </c>
      <c r="S31" s="140">
        <v>2.5</v>
      </c>
      <c r="T31" s="140">
        <v>2.5</v>
      </c>
      <c r="U31" s="140">
        <v>2.5</v>
      </c>
      <c r="V31" s="140">
        <v>2.5</v>
      </c>
      <c r="W31" s="140">
        <v>2.5</v>
      </c>
      <c r="X31" s="140">
        <v>2.5</v>
      </c>
      <c r="Y31" s="140">
        <v>2.5</v>
      </c>
      <c r="Z31" s="140">
        <v>2.5</v>
      </c>
      <c r="AA31" s="140">
        <v>2.5</v>
      </c>
      <c r="AB31" s="140">
        <v>2.5</v>
      </c>
      <c r="AC31" s="140">
        <v>2.5</v>
      </c>
      <c r="AD31" s="140">
        <v>2.5</v>
      </c>
      <c r="AE31" s="140">
        <v>2.5</v>
      </c>
      <c r="AF31" s="140">
        <v>2.5</v>
      </c>
      <c r="AG31" s="140">
        <v>2.5</v>
      </c>
      <c r="AH31" s="140">
        <v>2.5</v>
      </c>
      <c r="AI31" s="140">
        <v>2.5</v>
      </c>
      <c r="AJ31" s="140">
        <v>2.5</v>
      </c>
      <c r="AK31" s="140">
        <v>2.5</v>
      </c>
      <c r="AL31" s="140">
        <v>2.5</v>
      </c>
      <c r="AM31" s="140">
        <v>2.5</v>
      </c>
      <c r="AN31" s="140">
        <v>2.5</v>
      </c>
      <c r="AO31" s="140">
        <v>2.5</v>
      </c>
      <c r="AP31" s="140">
        <v>2.5</v>
      </c>
      <c r="AQ31" s="140">
        <v>2.5</v>
      </c>
      <c r="AR31" s="140">
        <v>2.5</v>
      </c>
      <c r="AS31" s="140">
        <v>2.5</v>
      </c>
      <c r="AT31" s="140">
        <v>2.5</v>
      </c>
      <c r="AU31" s="140">
        <v>2.5</v>
      </c>
      <c r="AV31" s="140">
        <v>2.5</v>
      </c>
      <c r="AW31" s="140">
        <v>2.5</v>
      </c>
      <c r="AX31" s="140">
        <v>2.5</v>
      </c>
      <c r="AY31" s="140">
        <v>2.5</v>
      </c>
      <c r="AZ31" s="140">
        <v>2.5</v>
      </c>
      <c r="BA31" s="140">
        <v>2.5</v>
      </c>
      <c r="BB31" s="140">
        <v>2.5</v>
      </c>
      <c r="BC31" s="140">
        <v>2.5</v>
      </c>
      <c r="BD31" s="140">
        <v>2.5</v>
      </c>
      <c r="BE31" s="140">
        <v>2.5</v>
      </c>
      <c r="BF31" s="140">
        <v>2.5</v>
      </c>
      <c r="BG31" s="140">
        <v>2.5</v>
      </c>
      <c r="BH31" s="140">
        <v>2.5</v>
      </c>
      <c r="BI31" s="140">
        <v>2.5</v>
      </c>
      <c r="BJ31" s="140">
        <v>2.5</v>
      </c>
      <c r="BK31" s="140">
        <v>2.5</v>
      </c>
      <c r="BL31" s="140">
        <v>2.5</v>
      </c>
      <c r="BM31" s="140">
        <v>2.5</v>
      </c>
      <c r="BN31" s="140">
        <v>2.5</v>
      </c>
      <c r="BO31" s="140">
        <v>2.5</v>
      </c>
      <c r="BP31" s="140">
        <v>2.5</v>
      </c>
      <c r="BQ31" s="140">
        <v>2.5</v>
      </c>
      <c r="BR31" s="140">
        <v>2.5</v>
      </c>
      <c r="BS31" s="140">
        <v>2.5</v>
      </c>
      <c r="BT31" s="140">
        <v>2.5</v>
      </c>
      <c r="BU31" s="140">
        <v>2.5</v>
      </c>
    </row>
    <row r="32" spans="9:73" x14ac:dyDescent="0.25">
      <c r="I32" s="140">
        <v>0</v>
      </c>
      <c r="J32" s="140">
        <v>0</v>
      </c>
      <c r="K32" s="140">
        <v>0</v>
      </c>
      <c r="L32" s="140">
        <v>0</v>
      </c>
      <c r="M32" s="140">
        <v>0</v>
      </c>
      <c r="N32" s="140">
        <v>0.14678163185315901</v>
      </c>
      <c r="O32" s="140">
        <v>1.71455376045812</v>
      </c>
      <c r="P32" s="140">
        <v>2.8377071873693298</v>
      </c>
      <c r="Q32" s="140">
        <v>2.9197049558950399</v>
      </c>
      <c r="R32" s="140">
        <v>2.9991793567043499</v>
      </c>
      <c r="S32" s="140">
        <v>3.07606029624954</v>
      </c>
      <c r="T32" s="140">
        <v>3.15027768098297</v>
      </c>
      <c r="U32" s="140">
        <v>3.2217614173569298</v>
      </c>
      <c r="V32" s="140">
        <v>3.2904414118237502</v>
      </c>
      <c r="W32" s="140">
        <v>3.3562475708357802</v>
      </c>
      <c r="X32" s="140">
        <v>3.4191098008453098</v>
      </c>
      <c r="Y32" s="140">
        <v>3.4789580083046601</v>
      </c>
      <c r="Z32" s="140">
        <v>3.5357220996661698</v>
      </c>
      <c r="AA32" s="140">
        <v>3.58933198138216</v>
      </c>
      <c r="AB32" s="140">
        <v>3.6397175599049501</v>
      </c>
      <c r="AC32" s="140">
        <v>3.6868087416868498</v>
      </c>
      <c r="AD32" s="140">
        <v>3.7305354331801901</v>
      </c>
      <c r="AE32" s="140">
        <v>3.7708275408372902</v>
      </c>
      <c r="AF32" s="140">
        <v>3.8076149711104801</v>
      </c>
      <c r="AG32" s="140">
        <v>3.8408276304520701</v>
      </c>
      <c r="AH32" s="140">
        <v>3.8703954253143702</v>
      </c>
      <c r="AI32" s="140">
        <v>3.8962482621497401</v>
      </c>
      <c r="AJ32" s="140">
        <v>3.9183160474104701</v>
      </c>
      <c r="AK32" s="140">
        <v>3.9365286875489001</v>
      </c>
      <c r="AL32" s="140">
        <v>3.9508160890173398</v>
      </c>
      <c r="AM32" s="140">
        <v>3.9611081582680998</v>
      </c>
      <c r="AN32" s="140">
        <v>3.9673348017535401</v>
      </c>
      <c r="AO32" s="140">
        <v>3.9694259259259299</v>
      </c>
      <c r="AP32" s="140">
        <v>3.9673348017535202</v>
      </c>
      <c r="AQ32" s="140">
        <v>3.9611081582680998</v>
      </c>
      <c r="AR32" s="140">
        <v>3.9508160890173398</v>
      </c>
      <c r="AS32" s="140">
        <v>3.9365286875489001</v>
      </c>
      <c r="AT32" s="140">
        <v>3.9183160474104701</v>
      </c>
      <c r="AU32" s="140">
        <v>3.8962482621497401</v>
      </c>
      <c r="AV32" s="140">
        <v>3.8703954253143702</v>
      </c>
      <c r="AW32" s="140">
        <v>3.8408276304520701</v>
      </c>
      <c r="AX32" s="140">
        <v>3.8076149711104699</v>
      </c>
      <c r="AY32" s="140">
        <v>3.7708275408372902</v>
      </c>
      <c r="AZ32" s="140">
        <v>3.7305354331801901</v>
      </c>
      <c r="BA32" s="140">
        <v>3.6868087416868498</v>
      </c>
      <c r="BB32" s="140">
        <v>3.6397175599049501</v>
      </c>
      <c r="BC32" s="140">
        <v>3.58933198138216</v>
      </c>
      <c r="BD32" s="140">
        <v>3.5357220996661698</v>
      </c>
      <c r="BE32" s="140">
        <v>3.4789580083046601</v>
      </c>
      <c r="BF32" s="140">
        <v>3.4191098008453098</v>
      </c>
      <c r="BG32" s="140">
        <v>3.3562475708357802</v>
      </c>
      <c r="BH32" s="140">
        <v>3.2904414118237502</v>
      </c>
      <c r="BI32" s="140">
        <v>3.2217614173569298</v>
      </c>
      <c r="BJ32" s="140">
        <v>3.15027768098295</v>
      </c>
      <c r="BK32" s="140">
        <v>3.07606029624954</v>
      </c>
      <c r="BL32" s="140">
        <v>2.9991793567043499</v>
      </c>
      <c r="BM32" s="140">
        <v>2.9197049558950399</v>
      </c>
      <c r="BN32" s="140">
        <v>2.8377071873693298</v>
      </c>
      <c r="BO32" s="140">
        <v>1.7145537604581</v>
      </c>
      <c r="BP32" s="140">
        <v>0.14678163185311599</v>
      </c>
      <c r="BQ32" s="140">
        <v>0</v>
      </c>
      <c r="BR32" s="140">
        <v>0</v>
      </c>
      <c r="BS32" s="140">
        <v>0</v>
      </c>
      <c r="BT32" s="140">
        <v>0</v>
      </c>
      <c r="BU32" s="140">
        <v>0</v>
      </c>
    </row>
    <row r="33" spans="9:73" x14ac:dyDescent="0.25">
      <c r="I33" s="140">
        <v>2.5</v>
      </c>
      <c r="J33" s="140">
        <v>2.5</v>
      </c>
      <c r="K33" s="140">
        <v>2.5</v>
      </c>
      <c r="L33" s="140">
        <v>2.5</v>
      </c>
      <c r="M33" s="140">
        <v>2.5</v>
      </c>
      <c r="N33" s="140">
        <v>2.5</v>
      </c>
      <c r="O33" s="140">
        <v>2.5</v>
      </c>
      <c r="P33" s="140">
        <v>2.5</v>
      </c>
      <c r="Q33" s="140">
        <v>2.5</v>
      </c>
      <c r="R33" s="140">
        <v>2.5</v>
      </c>
      <c r="S33" s="140">
        <v>2.5</v>
      </c>
      <c r="T33" s="140">
        <v>2.5</v>
      </c>
      <c r="U33" s="140">
        <v>2.5</v>
      </c>
      <c r="V33" s="140">
        <v>2.5</v>
      </c>
      <c r="W33" s="140">
        <v>2.5</v>
      </c>
      <c r="X33" s="140">
        <v>2.5</v>
      </c>
      <c r="Y33" s="140">
        <v>2.5</v>
      </c>
      <c r="Z33" s="140">
        <v>2.5</v>
      </c>
      <c r="AA33" s="140">
        <v>2.5</v>
      </c>
      <c r="AB33" s="140">
        <v>2.5</v>
      </c>
      <c r="AC33" s="140">
        <v>2.5</v>
      </c>
      <c r="AD33" s="140">
        <v>2.5</v>
      </c>
      <c r="AE33" s="140">
        <v>2.5</v>
      </c>
      <c r="AF33" s="140">
        <v>2.5</v>
      </c>
      <c r="AG33" s="140">
        <v>2.5</v>
      </c>
      <c r="AH33" s="140">
        <v>2.5</v>
      </c>
      <c r="AI33" s="140">
        <v>2.5</v>
      </c>
      <c r="AJ33" s="140">
        <v>2.5</v>
      </c>
      <c r="AK33" s="140">
        <v>2.5</v>
      </c>
      <c r="AL33" s="140">
        <v>2.5</v>
      </c>
      <c r="AM33" s="140">
        <v>2.5</v>
      </c>
      <c r="AN33" s="140">
        <v>2.5</v>
      </c>
      <c r="AO33" s="140">
        <v>2.5</v>
      </c>
      <c r="AP33" s="140">
        <v>2.5</v>
      </c>
      <c r="AQ33" s="140">
        <v>2.5</v>
      </c>
      <c r="AR33" s="140">
        <v>2.5</v>
      </c>
      <c r="AS33" s="140">
        <v>2.5</v>
      </c>
      <c r="AT33" s="140">
        <v>2.5</v>
      </c>
      <c r="AU33" s="140">
        <v>2.5</v>
      </c>
      <c r="AV33" s="140">
        <v>2.5</v>
      </c>
      <c r="AW33" s="140">
        <v>2.5</v>
      </c>
      <c r="AX33" s="140">
        <v>2.5</v>
      </c>
      <c r="AY33" s="140">
        <v>2.5</v>
      </c>
      <c r="AZ33" s="140">
        <v>2.5</v>
      </c>
      <c r="BA33" s="140">
        <v>2.5</v>
      </c>
      <c r="BB33" s="140">
        <v>2.5</v>
      </c>
      <c r="BC33" s="140">
        <v>2.5</v>
      </c>
      <c r="BD33" s="140">
        <v>2.5</v>
      </c>
      <c r="BE33" s="140">
        <v>2.5</v>
      </c>
      <c r="BF33" s="140">
        <v>2.5</v>
      </c>
      <c r="BG33" s="140">
        <v>2.5</v>
      </c>
      <c r="BH33" s="140">
        <v>2.5</v>
      </c>
      <c r="BI33" s="140">
        <v>2.5</v>
      </c>
      <c r="BJ33" s="140">
        <v>2.5</v>
      </c>
      <c r="BK33" s="140">
        <v>2.5</v>
      </c>
      <c r="BL33" s="140">
        <v>2.5</v>
      </c>
      <c r="BM33" s="140">
        <v>2.5</v>
      </c>
      <c r="BN33" s="140">
        <v>2.5</v>
      </c>
      <c r="BO33" s="140">
        <v>2.5</v>
      </c>
      <c r="BP33" s="140">
        <v>2.5</v>
      </c>
      <c r="BQ33" s="140">
        <v>2.5</v>
      </c>
      <c r="BR33" s="140">
        <v>2.5</v>
      </c>
      <c r="BS33" s="140">
        <v>2.5</v>
      </c>
      <c r="BT33" s="140">
        <v>2.5</v>
      </c>
      <c r="BU33" s="140">
        <v>2.5</v>
      </c>
    </row>
    <row r="34" spans="9:73" x14ac:dyDescent="0.25">
      <c r="I34" s="140">
        <v>0</v>
      </c>
      <c r="J34" s="140">
        <v>0</v>
      </c>
      <c r="K34" s="140">
        <v>0</v>
      </c>
      <c r="L34" s="140">
        <v>0</v>
      </c>
      <c r="M34" s="140">
        <v>1.07515211805848</v>
      </c>
      <c r="N34" s="140">
        <v>2.6315310827150702</v>
      </c>
      <c r="O34" s="140">
        <v>2.7227279901285599</v>
      </c>
      <c r="P34" s="140">
        <v>2.8114219822841</v>
      </c>
      <c r="Q34" s="140">
        <v>2.8975394440270499</v>
      </c>
      <c r="R34" s="140">
        <v>2.9810067602027499</v>
      </c>
      <c r="S34" s="140">
        <v>3.0617503156565702</v>
      </c>
      <c r="T34" s="140">
        <v>3.1396964952338502</v>
      </c>
      <c r="U34" s="140">
        <v>3.21477168377996</v>
      </c>
      <c r="V34" s="140">
        <v>3.2869022661402298</v>
      </c>
      <c r="W34" s="140">
        <v>3.35601462716004</v>
      </c>
      <c r="X34" s="140">
        <v>3.4220351516847201</v>
      </c>
      <c r="Y34" s="140">
        <v>3.48489022455965</v>
      </c>
      <c r="Z34" s="140">
        <v>3.54450623063016</v>
      </c>
      <c r="AA34" s="140">
        <v>3.6008095547416299</v>
      </c>
      <c r="AB34" s="140">
        <v>3.6537265817394098</v>
      </c>
      <c r="AC34" s="140">
        <v>3.7031836964688298</v>
      </c>
      <c r="AD34" s="140">
        <v>3.7491072837752601</v>
      </c>
      <c r="AE34" s="140">
        <v>3.7914237285040602</v>
      </c>
      <c r="AF34" s="140">
        <v>3.8300594155005698</v>
      </c>
      <c r="AG34" s="140">
        <v>3.8649407296101499</v>
      </c>
      <c r="AH34" s="140">
        <v>3.8959940556781598</v>
      </c>
      <c r="AI34" s="140">
        <v>3.9231457785499702</v>
      </c>
      <c r="AJ34" s="140">
        <v>3.9463222830708999</v>
      </c>
      <c r="AK34" s="140">
        <v>3.9654499540863202</v>
      </c>
      <c r="AL34" s="140">
        <v>3.9804551764415801</v>
      </c>
      <c r="AM34" s="140">
        <v>3.9912643349820498</v>
      </c>
      <c r="AN34" s="140">
        <v>3.9978038145530799</v>
      </c>
      <c r="AO34" s="140">
        <v>4</v>
      </c>
      <c r="AP34" s="140">
        <v>3.9978038145530701</v>
      </c>
      <c r="AQ34" s="140">
        <v>3.9912643349820498</v>
      </c>
      <c r="AR34" s="140">
        <v>3.9804551764415801</v>
      </c>
      <c r="AS34" s="140">
        <v>3.9654499540863202</v>
      </c>
      <c r="AT34" s="140">
        <v>3.9463222830708999</v>
      </c>
      <c r="AU34" s="140">
        <v>3.9231457785499702</v>
      </c>
      <c r="AV34" s="140">
        <v>3.8959940556781598</v>
      </c>
      <c r="AW34" s="140">
        <v>3.8649407296101499</v>
      </c>
      <c r="AX34" s="140">
        <v>3.8300594155005601</v>
      </c>
      <c r="AY34" s="140">
        <v>3.7914237285040402</v>
      </c>
      <c r="AZ34" s="140">
        <v>3.7491072837752601</v>
      </c>
      <c r="BA34" s="140">
        <v>3.7031836964688298</v>
      </c>
      <c r="BB34" s="140">
        <v>3.6537265817393898</v>
      </c>
      <c r="BC34" s="140">
        <v>3.6008095547416299</v>
      </c>
      <c r="BD34" s="140">
        <v>3.54450623063016</v>
      </c>
      <c r="BE34" s="140">
        <v>3.48489022455965</v>
      </c>
      <c r="BF34" s="140">
        <v>3.4220351516847201</v>
      </c>
      <c r="BG34" s="140">
        <v>3.35601462716004</v>
      </c>
      <c r="BH34" s="140">
        <v>3.2869022661402298</v>
      </c>
      <c r="BI34" s="140">
        <v>3.21477168377994</v>
      </c>
      <c r="BJ34" s="140">
        <v>3.1396964952338502</v>
      </c>
      <c r="BK34" s="140">
        <v>3.0617503156565702</v>
      </c>
      <c r="BL34" s="140">
        <v>2.9810067602027499</v>
      </c>
      <c r="BM34" s="140">
        <v>2.8975394440270499</v>
      </c>
      <c r="BN34" s="140">
        <v>2.8114219822841</v>
      </c>
      <c r="BO34" s="140">
        <v>2.7227279901285599</v>
      </c>
      <c r="BP34" s="140">
        <v>2.6315310827150702</v>
      </c>
      <c r="BQ34" s="140">
        <v>1.07515211805843</v>
      </c>
      <c r="BR34" s="140">
        <v>0</v>
      </c>
      <c r="BS34" s="140">
        <v>0</v>
      </c>
      <c r="BT34" s="140">
        <v>0</v>
      </c>
      <c r="BU34" s="140">
        <v>0</v>
      </c>
    </row>
    <row r="35" spans="9:73" x14ac:dyDescent="0.25">
      <c r="I35" s="140">
        <v>2.5</v>
      </c>
      <c r="J35" s="140">
        <v>2.5</v>
      </c>
      <c r="K35" s="140">
        <v>2.5</v>
      </c>
      <c r="L35" s="140">
        <v>2.5</v>
      </c>
      <c r="M35" s="140">
        <v>2.5</v>
      </c>
      <c r="N35" s="140">
        <v>2.5</v>
      </c>
      <c r="O35" s="140">
        <v>2.5</v>
      </c>
      <c r="P35" s="140">
        <v>2.5</v>
      </c>
      <c r="Q35" s="140">
        <v>2.5</v>
      </c>
      <c r="R35" s="140">
        <v>2.5</v>
      </c>
      <c r="S35" s="140">
        <v>2.5</v>
      </c>
      <c r="T35" s="140">
        <v>2.5</v>
      </c>
      <c r="U35" s="140">
        <v>2.5</v>
      </c>
      <c r="V35" s="140">
        <v>2.5</v>
      </c>
      <c r="W35" s="140">
        <v>2.5</v>
      </c>
      <c r="X35" s="140">
        <v>2.5</v>
      </c>
      <c r="Y35" s="140">
        <v>2.5</v>
      </c>
      <c r="Z35" s="140">
        <v>2.5</v>
      </c>
      <c r="AA35" s="140">
        <v>2.5</v>
      </c>
      <c r="AB35" s="140">
        <v>2.5</v>
      </c>
      <c r="AC35" s="140">
        <v>2.5</v>
      </c>
      <c r="AD35" s="140">
        <v>2.5</v>
      </c>
      <c r="AE35" s="140">
        <v>2.5</v>
      </c>
      <c r="AF35" s="140">
        <v>2.5</v>
      </c>
      <c r="AG35" s="140">
        <v>2.5</v>
      </c>
      <c r="AH35" s="140">
        <v>2.5</v>
      </c>
      <c r="AI35" s="140">
        <v>2.5</v>
      </c>
      <c r="AJ35" s="140">
        <v>2.5</v>
      </c>
      <c r="AK35" s="140">
        <v>2.5</v>
      </c>
      <c r="AL35" s="140">
        <v>2.5</v>
      </c>
      <c r="AM35" s="140">
        <v>2.5</v>
      </c>
      <c r="AN35" s="140">
        <v>2.5</v>
      </c>
      <c r="AO35" s="140">
        <v>2.5</v>
      </c>
      <c r="AP35" s="140">
        <v>2.5</v>
      </c>
      <c r="AQ35" s="140">
        <v>2.5</v>
      </c>
      <c r="AR35" s="140">
        <v>2.5</v>
      </c>
      <c r="AS35" s="140">
        <v>2.5</v>
      </c>
      <c r="AT35" s="140">
        <v>2.5</v>
      </c>
      <c r="AU35" s="140">
        <v>2.5</v>
      </c>
      <c r="AV35" s="140">
        <v>2.5</v>
      </c>
      <c r="AW35" s="140">
        <v>2.5</v>
      </c>
      <c r="AX35" s="140">
        <v>2.5</v>
      </c>
      <c r="AY35" s="140">
        <v>2.5</v>
      </c>
      <c r="AZ35" s="140">
        <v>2.5</v>
      </c>
      <c r="BA35" s="140">
        <v>2.5</v>
      </c>
      <c r="BB35" s="140">
        <v>2.5</v>
      </c>
      <c r="BC35" s="140">
        <v>2.5</v>
      </c>
      <c r="BD35" s="140">
        <v>2.5</v>
      </c>
      <c r="BE35" s="140">
        <v>2.5</v>
      </c>
      <c r="BF35" s="140">
        <v>2.5</v>
      </c>
      <c r="BG35" s="140">
        <v>2.5</v>
      </c>
      <c r="BH35" s="140">
        <v>2.5</v>
      </c>
      <c r="BI35" s="140">
        <v>2.5</v>
      </c>
      <c r="BJ35" s="140">
        <v>2.5</v>
      </c>
      <c r="BK35" s="140">
        <v>2.5</v>
      </c>
      <c r="BL35" s="140">
        <v>2.5</v>
      </c>
      <c r="BM35" s="140">
        <v>2.5</v>
      </c>
      <c r="BN35" s="140">
        <v>2.5</v>
      </c>
      <c r="BO35" s="140">
        <v>2.5</v>
      </c>
      <c r="BP35" s="140">
        <v>2.5</v>
      </c>
      <c r="BQ35" s="140">
        <v>2.5</v>
      </c>
      <c r="BR35" s="140">
        <v>2.5</v>
      </c>
      <c r="BS35" s="140">
        <v>2.5</v>
      </c>
      <c r="BT35" s="140">
        <v>2.5</v>
      </c>
      <c r="BU35" s="140">
        <v>2.5</v>
      </c>
    </row>
    <row r="36" spans="9:73" x14ac:dyDescent="0.25">
      <c r="I36" s="140">
        <v>0</v>
      </c>
      <c r="J36" s="140">
        <v>0</v>
      </c>
      <c r="K36" s="140">
        <v>0</v>
      </c>
      <c r="L36" s="140">
        <v>1.6276582022313</v>
      </c>
      <c r="M36" s="140">
        <v>2.3988381912330499</v>
      </c>
      <c r="N36" s="140">
        <v>2.4966951466824798</v>
      </c>
      <c r="O36" s="140">
        <v>2.59201302767522</v>
      </c>
      <c r="P36" s="140">
        <v>2.6847148925610602</v>
      </c>
      <c r="Q36" s="140">
        <v>2.77472379968982</v>
      </c>
      <c r="R36" s="140">
        <v>2.8619628074112899</v>
      </c>
      <c r="S36" s="140">
        <v>2.9463549740752502</v>
      </c>
      <c r="T36" s="140">
        <v>3.0278233580315002</v>
      </c>
      <c r="U36" s="140">
        <v>3.1062910176298599</v>
      </c>
      <c r="V36" s="140">
        <v>3.1816810112201099</v>
      </c>
      <c r="W36" s="140">
        <v>3.2539163971520502</v>
      </c>
      <c r="X36" s="140">
        <v>3.3229202337754802</v>
      </c>
      <c r="Y36" s="140">
        <v>3.38861557944018</v>
      </c>
      <c r="Z36" s="140">
        <v>3.4509254924959798</v>
      </c>
      <c r="AA36" s="140">
        <v>3.5097730312926698</v>
      </c>
      <c r="AB36" s="140">
        <v>3.5650812541800199</v>
      </c>
      <c r="AC36" s="140">
        <v>3.6167732195078299</v>
      </c>
      <c r="AD36" s="140">
        <v>3.6647719856259302</v>
      </c>
      <c r="AE36" s="140">
        <v>3.7090006108840998</v>
      </c>
      <c r="AF36" s="140">
        <v>3.7493821536321401</v>
      </c>
      <c r="AG36" s="140">
        <v>3.78583967221984</v>
      </c>
      <c r="AH36" s="140">
        <v>3.8182962249969998</v>
      </c>
      <c r="AI36" s="140">
        <v>3.8466748703134099</v>
      </c>
      <c r="AJ36" s="140">
        <v>3.87089866651888</v>
      </c>
      <c r="AK36" s="140">
        <v>3.8908906719632199</v>
      </c>
      <c r="AL36" s="140">
        <v>3.9065739449961998</v>
      </c>
      <c r="AM36" s="140">
        <v>3.9178715439676202</v>
      </c>
      <c r="AN36" s="140">
        <v>3.9247065272272899</v>
      </c>
      <c r="AO36" s="140">
        <v>3.927001953125</v>
      </c>
      <c r="AP36" s="140">
        <v>3.9247065272272899</v>
      </c>
      <c r="AQ36" s="140">
        <v>3.9178715439676202</v>
      </c>
      <c r="AR36" s="140">
        <v>3.9065739449961998</v>
      </c>
      <c r="AS36" s="140">
        <v>3.8908906719632199</v>
      </c>
      <c r="AT36" s="140">
        <v>3.87089866651888</v>
      </c>
      <c r="AU36" s="140">
        <v>3.8466748703134099</v>
      </c>
      <c r="AV36" s="140">
        <v>3.8182962249969998</v>
      </c>
      <c r="AW36" s="140">
        <v>3.78583967221984</v>
      </c>
      <c r="AX36" s="140">
        <v>3.7493821536321401</v>
      </c>
      <c r="AY36" s="140">
        <v>3.7090006108840998</v>
      </c>
      <c r="AZ36" s="140">
        <v>3.6647719856259302</v>
      </c>
      <c r="BA36" s="140">
        <v>3.6167732195078299</v>
      </c>
      <c r="BB36" s="140">
        <v>3.5650812541800199</v>
      </c>
      <c r="BC36" s="140">
        <v>3.5097730312926498</v>
      </c>
      <c r="BD36" s="140">
        <v>3.4509254924959798</v>
      </c>
      <c r="BE36" s="140">
        <v>3.38861557944018</v>
      </c>
      <c r="BF36" s="140">
        <v>3.3229202337754802</v>
      </c>
      <c r="BG36" s="140">
        <v>3.2539163971520502</v>
      </c>
      <c r="BH36" s="140">
        <v>3.1816810112201099</v>
      </c>
      <c r="BI36" s="140">
        <v>3.1062910176298599</v>
      </c>
      <c r="BJ36" s="140">
        <v>3.0278233580315002</v>
      </c>
      <c r="BK36" s="140">
        <v>2.9463549740752502</v>
      </c>
      <c r="BL36" s="140">
        <v>2.8619628074112899</v>
      </c>
      <c r="BM36" s="140">
        <v>2.77472379968982</v>
      </c>
      <c r="BN36" s="140">
        <v>2.6847148925610602</v>
      </c>
      <c r="BO36" s="140">
        <v>2.59201302767522</v>
      </c>
      <c r="BP36" s="140">
        <v>2.4966951466824701</v>
      </c>
      <c r="BQ36" s="140">
        <v>2.3988381912330401</v>
      </c>
      <c r="BR36" s="140">
        <v>1.62765820223127</v>
      </c>
      <c r="BS36" s="140">
        <v>0</v>
      </c>
      <c r="BT36" s="140">
        <v>0</v>
      </c>
      <c r="BU36" s="140">
        <v>0</v>
      </c>
    </row>
    <row r="37" spans="9:73" x14ac:dyDescent="0.25">
      <c r="I37" s="140">
        <v>2.5</v>
      </c>
      <c r="J37" s="140">
        <v>2.5</v>
      </c>
      <c r="K37" s="140">
        <v>2.5</v>
      </c>
      <c r="L37" s="140">
        <v>2.5</v>
      </c>
      <c r="M37" s="140">
        <v>2.5</v>
      </c>
      <c r="N37" s="140">
        <v>2.5</v>
      </c>
      <c r="O37" s="140">
        <v>2.5</v>
      </c>
      <c r="P37" s="140">
        <v>2.5</v>
      </c>
      <c r="Q37" s="140">
        <v>2.5</v>
      </c>
      <c r="R37" s="140">
        <v>2.5</v>
      </c>
      <c r="S37" s="140">
        <v>2.5</v>
      </c>
      <c r="T37" s="140">
        <v>2.5</v>
      </c>
      <c r="U37" s="140">
        <v>2.5</v>
      </c>
      <c r="V37" s="140">
        <v>2.5</v>
      </c>
      <c r="W37" s="140">
        <v>2.5</v>
      </c>
      <c r="X37" s="140">
        <v>2.5</v>
      </c>
      <c r="Y37" s="140">
        <v>2.5</v>
      </c>
      <c r="Z37" s="140">
        <v>2.5</v>
      </c>
      <c r="AA37" s="140">
        <v>2.5</v>
      </c>
      <c r="AB37" s="140">
        <v>2.5</v>
      </c>
      <c r="AC37" s="140">
        <v>2.5</v>
      </c>
      <c r="AD37" s="140">
        <v>2.5</v>
      </c>
      <c r="AE37" s="140">
        <v>2.5</v>
      </c>
      <c r="AF37" s="140">
        <v>2.5</v>
      </c>
      <c r="AG37" s="140">
        <v>2.5</v>
      </c>
      <c r="AH37" s="140">
        <v>2.5</v>
      </c>
      <c r="AI37" s="140">
        <v>2.5</v>
      </c>
      <c r="AJ37" s="140">
        <v>2.5</v>
      </c>
      <c r="AK37" s="140">
        <v>2.5</v>
      </c>
      <c r="AL37" s="140">
        <v>2.5</v>
      </c>
      <c r="AM37" s="140">
        <v>2.5</v>
      </c>
      <c r="AN37" s="140">
        <v>2.5</v>
      </c>
      <c r="AO37" s="140">
        <v>2.5</v>
      </c>
      <c r="AP37" s="140">
        <v>2.5</v>
      </c>
      <c r="AQ37" s="140">
        <v>2.5</v>
      </c>
      <c r="AR37" s="140">
        <v>2.5</v>
      </c>
      <c r="AS37" s="140">
        <v>2.5</v>
      </c>
      <c r="AT37" s="140">
        <v>2.5</v>
      </c>
      <c r="AU37" s="140">
        <v>2.5</v>
      </c>
      <c r="AV37" s="140">
        <v>2.5</v>
      </c>
      <c r="AW37" s="140">
        <v>2.5</v>
      </c>
      <c r="AX37" s="140">
        <v>2.5</v>
      </c>
      <c r="AY37" s="140">
        <v>2.5</v>
      </c>
      <c r="AZ37" s="140">
        <v>2.5</v>
      </c>
      <c r="BA37" s="140">
        <v>2.5</v>
      </c>
      <c r="BB37" s="140">
        <v>2.5</v>
      </c>
      <c r="BC37" s="140">
        <v>2.5</v>
      </c>
      <c r="BD37" s="140">
        <v>2.5</v>
      </c>
      <c r="BE37" s="140">
        <v>2.5</v>
      </c>
      <c r="BF37" s="140">
        <v>2.5</v>
      </c>
      <c r="BG37" s="140">
        <v>2.5</v>
      </c>
      <c r="BH37" s="140">
        <v>2.5</v>
      </c>
      <c r="BI37" s="140">
        <v>2.5</v>
      </c>
      <c r="BJ37" s="140">
        <v>2.5</v>
      </c>
      <c r="BK37" s="140">
        <v>2.5</v>
      </c>
      <c r="BL37" s="140">
        <v>2.5</v>
      </c>
      <c r="BM37" s="140">
        <v>2.5</v>
      </c>
      <c r="BN37" s="140">
        <v>2.5</v>
      </c>
      <c r="BO37" s="140">
        <v>2.5</v>
      </c>
      <c r="BP37" s="140">
        <v>2.5</v>
      </c>
      <c r="BQ37" s="140">
        <v>2.5</v>
      </c>
      <c r="BR37" s="140">
        <v>2.5</v>
      </c>
      <c r="BS37" s="140">
        <v>2.5</v>
      </c>
      <c r="BT37" s="140">
        <v>2.5</v>
      </c>
      <c r="BU37" s="140">
        <v>2.5</v>
      </c>
    </row>
    <row r="38" spans="9:73" x14ac:dyDescent="0.25">
      <c r="I38" s="140">
        <v>0</v>
      </c>
      <c r="J38" s="140">
        <v>0</v>
      </c>
      <c r="K38" s="140">
        <v>1.65647524362294</v>
      </c>
      <c r="L38" s="140">
        <v>2.0259325045198602</v>
      </c>
      <c r="M38" s="140">
        <v>2.1303351044207699</v>
      </c>
      <c r="N38" s="140">
        <v>2.2321753498309498</v>
      </c>
      <c r="O38" s="140">
        <v>2.3313731671725701</v>
      </c>
      <c r="P38" s="140">
        <v>2.4278484828677902</v>
      </c>
      <c r="Q38" s="140">
        <v>2.52152122333877</v>
      </c>
      <c r="R38" s="140">
        <v>2.6123113150076702</v>
      </c>
      <c r="S38" s="140">
        <v>2.7001386842966801</v>
      </c>
      <c r="T38" s="140">
        <v>2.7849232576279399</v>
      </c>
      <c r="U38" s="140">
        <v>2.8665849614236301</v>
      </c>
      <c r="V38" s="140">
        <v>2.9450437221058898</v>
      </c>
      <c r="W38" s="140">
        <v>3.0202194660969202</v>
      </c>
      <c r="X38" s="140">
        <v>3.0920321198188701</v>
      </c>
      <c r="Y38" s="140">
        <v>3.1604016096938898</v>
      </c>
      <c r="Z38" s="140">
        <v>3.2252478621441698</v>
      </c>
      <c r="AA38" s="140">
        <v>3.2864908035918599</v>
      </c>
      <c r="AB38" s="140">
        <v>3.3440503604591201</v>
      </c>
      <c r="AC38" s="140">
        <v>3.3978464591681399</v>
      </c>
      <c r="AD38" s="140">
        <v>3.4477990261410398</v>
      </c>
      <c r="AE38" s="140">
        <v>3.4938279878000298</v>
      </c>
      <c r="AF38" s="140">
        <v>3.5358532705672401</v>
      </c>
      <c r="AG38" s="140">
        <v>3.5737948008648601</v>
      </c>
      <c r="AH38" s="140">
        <v>3.6075725051150398</v>
      </c>
      <c r="AI38" s="140">
        <v>3.6371063097399601</v>
      </c>
      <c r="AJ38" s="140">
        <v>3.66231614116177</v>
      </c>
      <c r="AK38" s="140">
        <v>3.6831219258026402</v>
      </c>
      <c r="AL38" s="140">
        <v>3.6994435900847402</v>
      </c>
      <c r="AM38" s="140">
        <v>3.7112010604302101</v>
      </c>
      <c r="AN38" s="140">
        <v>3.71831426326125</v>
      </c>
      <c r="AO38" s="140">
        <v>3.720703125</v>
      </c>
      <c r="AP38" s="140">
        <v>3.71831426326125</v>
      </c>
      <c r="AQ38" s="140">
        <v>3.7112010604302101</v>
      </c>
      <c r="AR38" s="140">
        <v>3.69944359008473</v>
      </c>
      <c r="AS38" s="140">
        <v>3.6831219258026402</v>
      </c>
      <c r="AT38" s="140">
        <v>3.66231614116177</v>
      </c>
      <c r="AU38" s="140">
        <v>3.6371063097399601</v>
      </c>
      <c r="AV38" s="140">
        <v>3.6075725051150398</v>
      </c>
      <c r="AW38" s="140">
        <v>3.5737948008648601</v>
      </c>
      <c r="AX38" s="140">
        <v>3.5358532705672401</v>
      </c>
      <c r="AY38" s="140">
        <v>3.49382798780002</v>
      </c>
      <c r="AZ38" s="140">
        <v>3.4477990261410398</v>
      </c>
      <c r="BA38" s="140">
        <v>3.3978464591681199</v>
      </c>
      <c r="BB38" s="140">
        <v>3.3440503604591201</v>
      </c>
      <c r="BC38" s="140">
        <v>3.2864908035918599</v>
      </c>
      <c r="BD38" s="140">
        <v>3.2252478621441698</v>
      </c>
      <c r="BE38" s="140">
        <v>3.1604016096938898</v>
      </c>
      <c r="BF38" s="140">
        <v>3.0920321198188701</v>
      </c>
      <c r="BG38" s="140">
        <v>3.0202194660969202</v>
      </c>
      <c r="BH38" s="140">
        <v>2.9450437221058898</v>
      </c>
      <c r="BI38" s="140">
        <v>2.8665849614236101</v>
      </c>
      <c r="BJ38" s="140">
        <v>2.7849232576279399</v>
      </c>
      <c r="BK38" s="140">
        <v>2.7001386842966801</v>
      </c>
      <c r="BL38" s="140">
        <v>2.6123113150076702</v>
      </c>
      <c r="BM38" s="140">
        <v>2.52152122333877</v>
      </c>
      <c r="BN38" s="140">
        <v>2.4278484828677902</v>
      </c>
      <c r="BO38" s="140">
        <v>2.3313731671725701</v>
      </c>
      <c r="BP38" s="140">
        <v>2.2321753498309498</v>
      </c>
      <c r="BQ38" s="140">
        <v>2.1303351044207699</v>
      </c>
      <c r="BR38" s="140">
        <v>2.0259325045198602</v>
      </c>
      <c r="BS38" s="140">
        <v>1.65647524362294</v>
      </c>
      <c r="BT38" s="140">
        <v>0</v>
      </c>
      <c r="BU38" s="140">
        <v>0</v>
      </c>
    </row>
    <row r="39" spans="9:73" x14ac:dyDescent="0.25">
      <c r="I39" s="140">
        <v>2.5</v>
      </c>
      <c r="J39" s="140">
        <v>2.5</v>
      </c>
      <c r="K39" s="140">
        <v>2.5</v>
      </c>
      <c r="L39" s="140">
        <v>2.5</v>
      </c>
      <c r="M39" s="140">
        <v>2.5</v>
      </c>
      <c r="N39" s="140">
        <v>2.5</v>
      </c>
      <c r="O39" s="140">
        <v>2.5</v>
      </c>
      <c r="P39" s="140">
        <v>2.5</v>
      </c>
      <c r="Q39" s="140">
        <v>2.5</v>
      </c>
      <c r="R39" s="140">
        <v>2.5</v>
      </c>
      <c r="S39" s="140">
        <v>2.5</v>
      </c>
      <c r="T39" s="140">
        <v>2.5</v>
      </c>
      <c r="U39" s="140">
        <v>2.5</v>
      </c>
      <c r="V39" s="140">
        <v>2.5</v>
      </c>
      <c r="W39" s="140">
        <v>2.5</v>
      </c>
      <c r="X39" s="140">
        <v>2.5</v>
      </c>
      <c r="Y39" s="140">
        <v>2.5</v>
      </c>
      <c r="Z39" s="140">
        <v>2.5</v>
      </c>
      <c r="AA39" s="140">
        <v>2.5</v>
      </c>
      <c r="AB39" s="140">
        <v>2.5</v>
      </c>
      <c r="AC39" s="140">
        <v>2.5</v>
      </c>
      <c r="AD39" s="140">
        <v>2.5</v>
      </c>
      <c r="AE39" s="140">
        <v>2.5</v>
      </c>
      <c r="AF39" s="140">
        <v>2.5</v>
      </c>
      <c r="AG39" s="140">
        <v>2.5</v>
      </c>
      <c r="AH39" s="140">
        <v>2.5</v>
      </c>
      <c r="AI39" s="140">
        <v>2.5</v>
      </c>
      <c r="AJ39" s="140">
        <v>2.5</v>
      </c>
      <c r="AK39" s="140">
        <v>2.5</v>
      </c>
      <c r="AL39" s="140">
        <v>2.5</v>
      </c>
      <c r="AM39" s="140">
        <v>2.5</v>
      </c>
      <c r="AN39" s="140">
        <v>2.5</v>
      </c>
      <c r="AO39" s="140">
        <v>2.5</v>
      </c>
      <c r="AP39" s="140">
        <v>2.5</v>
      </c>
      <c r="AQ39" s="140">
        <v>2.5</v>
      </c>
      <c r="AR39" s="140">
        <v>2.5</v>
      </c>
      <c r="AS39" s="140">
        <v>2.5</v>
      </c>
      <c r="AT39" s="140">
        <v>2.5</v>
      </c>
      <c r="AU39" s="140">
        <v>2.5</v>
      </c>
      <c r="AV39" s="140">
        <v>2.5</v>
      </c>
      <c r="AW39" s="140">
        <v>2.5</v>
      </c>
      <c r="AX39" s="140">
        <v>2.5</v>
      </c>
      <c r="AY39" s="140">
        <v>2.5</v>
      </c>
      <c r="AZ39" s="140">
        <v>2.5</v>
      </c>
      <c r="BA39" s="140">
        <v>2.5</v>
      </c>
      <c r="BB39" s="140">
        <v>2.5</v>
      </c>
      <c r="BC39" s="140">
        <v>2.5</v>
      </c>
      <c r="BD39" s="140">
        <v>2.5</v>
      </c>
      <c r="BE39" s="140">
        <v>2.5</v>
      </c>
      <c r="BF39" s="140">
        <v>2.5</v>
      </c>
      <c r="BG39" s="140">
        <v>2.5</v>
      </c>
      <c r="BH39" s="140">
        <v>2.5</v>
      </c>
      <c r="BI39" s="140">
        <v>2.5</v>
      </c>
      <c r="BJ39" s="140">
        <v>2.5</v>
      </c>
      <c r="BK39" s="140">
        <v>2.5</v>
      </c>
      <c r="BL39" s="140">
        <v>2.5</v>
      </c>
      <c r="BM39" s="140">
        <v>2.5</v>
      </c>
      <c r="BN39" s="140">
        <v>2.5</v>
      </c>
      <c r="BO39" s="140">
        <v>2.5</v>
      </c>
      <c r="BP39" s="140">
        <v>2.5</v>
      </c>
      <c r="BQ39" s="140">
        <v>2.5</v>
      </c>
      <c r="BR39" s="140">
        <v>2.5</v>
      </c>
      <c r="BS39" s="140">
        <v>2.5</v>
      </c>
      <c r="BT39" s="140">
        <v>2.5</v>
      </c>
      <c r="BU39" s="140">
        <v>2.5</v>
      </c>
    </row>
    <row r="40" spans="9:73" x14ac:dyDescent="0.25">
      <c r="I40" s="140">
        <v>0</v>
      </c>
      <c r="J40" s="140">
        <v>1.03356650261003</v>
      </c>
      <c r="K40" s="140">
        <v>1.53238816121572</v>
      </c>
      <c r="L40" s="140">
        <v>1.6431946531430099</v>
      </c>
      <c r="M40" s="140">
        <v>1.75142778915838</v>
      </c>
      <c r="N40" s="140">
        <v>1.8570045577808101</v>
      </c>
      <c r="O40" s="140">
        <v>1.9598419475292701</v>
      </c>
      <c r="P40" s="140">
        <v>2.0598569469227401</v>
      </c>
      <c r="Q40" s="140">
        <v>2.1569665444801802</v>
      </c>
      <c r="R40" s="140">
        <v>2.25108772872056</v>
      </c>
      <c r="S40" s="140">
        <v>2.34213748816288</v>
      </c>
      <c r="T40" s="140">
        <v>2.4300328113260701</v>
      </c>
      <c r="U40" s="140">
        <v>2.5146906867291299</v>
      </c>
      <c r="V40" s="140">
        <v>2.5960281028910099</v>
      </c>
      <c r="W40" s="140">
        <v>2.6739620483306799</v>
      </c>
      <c r="X40" s="140">
        <v>2.7484095115671301</v>
      </c>
      <c r="Y40" s="140">
        <v>2.81928748111932</v>
      </c>
      <c r="Z40" s="140">
        <v>2.88651294550621</v>
      </c>
      <c r="AA40" s="140">
        <v>2.9500028932467899</v>
      </c>
      <c r="AB40" s="140">
        <v>3.0096743128600001</v>
      </c>
      <c r="AC40" s="140">
        <v>3.0654441928648701</v>
      </c>
      <c r="AD40" s="140">
        <v>3.1172295217802999</v>
      </c>
      <c r="AE40" s="140">
        <v>3.1649472881253198</v>
      </c>
      <c r="AF40" s="140">
        <v>3.2085144804188701</v>
      </c>
      <c r="AG40" s="140">
        <v>3.2478480871799</v>
      </c>
      <c r="AH40" s="140">
        <v>3.28286509692742</v>
      </c>
      <c r="AI40" s="140">
        <v>3.3134824981804099</v>
      </c>
      <c r="AJ40" s="140">
        <v>3.3396172794578001</v>
      </c>
      <c r="AK40" s="140">
        <v>3.3611864292785798</v>
      </c>
      <c r="AL40" s="140">
        <v>3.3781069361617102</v>
      </c>
      <c r="AM40" s="140">
        <v>3.3902957886261902</v>
      </c>
      <c r="AN40" s="140">
        <v>3.3976699751909498</v>
      </c>
      <c r="AO40" s="140">
        <v>3.400146484375</v>
      </c>
      <c r="AP40" s="140">
        <v>3.3976699751909498</v>
      </c>
      <c r="AQ40" s="140">
        <v>3.3902957886261902</v>
      </c>
      <c r="AR40" s="140">
        <v>3.3781069361617102</v>
      </c>
      <c r="AS40" s="140">
        <v>3.3611864292785798</v>
      </c>
      <c r="AT40" s="140">
        <v>3.3396172794578001</v>
      </c>
      <c r="AU40" s="140">
        <v>3.3134824981804099</v>
      </c>
      <c r="AV40" s="140">
        <v>3.28286509692742</v>
      </c>
      <c r="AW40" s="140">
        <v>3.2478480871799</v>
      </c>
      <c r="AX40" s="140">
        <v>3.2085144804188701</v>
      </c>
      <c r="AY40" s="140">
        <v>3.1649472881253198</v>
      </c>
      <c r="AZ40" s="140">
        <v>3.1172295217802999</v>
      </c>
      <c r="BA40" s="140">
        <v>3.0654441928648501</v>
      </c>
      <c r="BB40" s="140">
        <v>3.0096743128600001</v>
      </c>
      <c r="BC40" s="140">
        <v>2.9500028932467899</v>
      </c>
      <c r="BD40" s="140">
        <v>2.88651294550621</v>
      </c>
      <c r="BE40" s="140">
        <v>2.8192874811192898</v>
      </c>
      <c r="BF40" s="140">
        <v>2.7484095115670999</v>
      </c>
      <c r="BG40" s="140">
        <v>2.6739620483306799</v>
      </c>
      <c r="BH40" s="140">
        <v>2.5960281028909802</v>
      </c>
      <c r="BI40" s="140">
        <v>2.5146906867291299</v>
      </c>
      <c r="BJ40" s="140">
        <v>2.4300328113260701</v>
      </c>
      <c r="BK40" s="140">
        <v>2.34213748816288</v>
      </c>
      <c r="BL40" s="140">
        <v>2.25108772872056</v>
      </c>
      <c r="BM40" s="140">
        <v>2.1569665444801802</v>
      </c>
      <c r="BN40" s="140">
        <v>2.0598569469227401</v>
      </c>
      <c r="BO40" s="140">
        <v>1.9598419475292701</v>
      </c>
      <c r="BP40" s="140">
        <v>1.8570045577808101</v>
      </c>
      <c r="BQ40" s="140">
        <v>1.75142778915838</v>
      </c>
      <c r="BR40" s="140">
        <v>1.6431946531430099</v>
      </c>
      <c r="BS40" s="140">
        <v>1.53238816121572</v>
      </c>
      <c r="BT40" s="140">
        <v>1.03356650261</v>
      </c>
      <c r="BU40" s="140">
        <v>0</v>
      </c>
    </row>
    <row r="41" spans="9:73" x14ac:dyDescent="0.25">
      <c r="I41" s="140">
        <v>2.5</v>
      </c>
      <c r="J41" s="140">
        <v>2.5</v>
      </c>
      <c r="K41" s="140">
        <v>2.5</v>
      </c>
      <c r="L41" s="140">
        <v>2.5</v>
      </c>
      <c r="M41" s="140">
        <v>2.5</v>
      </c>
      <c r="N41" s="140">
        <v>2.5</v>
      </c>
      <c r="O41" s="140">
        <v>2.5</v>
      </c>
      <c r="P41" s="140">
        <v>2.5</v>
      </c>
      <c r="Q41" s="140">
        <v>2.5</v>
      </c>
      <c r="R41" s="140">
        <v>2.5</v>
      </c>
      <c r="S41" s="140">
        <v>2.5</v>
      </c>
      <c r="T41" s="140">
        <v>2.5</v>
      </c>
      <c r="U41" s="140">
        <v>2.5</v>
      </c>
      <c r="V41" s="140">
        <v>2.5</v>
      </c>
      <c r="W41" s="140">
        <v>2.5</v>
      </c>
      <c r="X41" s="140">
        <v>2.5</v>
      </c>
      <c r="Y41" s="140">
        <v>2.5</v>
      </c>
      <c r="Z41" s="140">
        <v>2.5</v>
      </c>
      <c r="AA41" s="140">
        <v>2.5</v>
      </c>
      <c r="AB41" s="140">
        <v>2.5</v>
      </c>
      <c r="AC41" s="140">
        <v>2.5</v>
      </c>
      <c r="AD41" s="140">
        <v>2.5</v>
      </c>
      <c r="AE41" s="140">
        <v>2.5</v>
      </c>
      <c r="AF41" s="140">
        <v>2.5</v>
      </c>
      <c r="AG41" s="140">
        <v>2.5</v>
      </c>
      <c r="AH41" s="140">
        <v>2.5</v>
      </c>
      <c r="AI41" s="140">
        <v>2.5</v>
      </c>
      <c r="AJ41" s="140">
        <v>2.5</v>
      </c>
      <c r="AK41" s="140">
        <v>2.5</v>
      </c>
      <c r="AL41" s="140">
        <v>2.5</v>
      </c>
      <c r="AM41" s="140">
        <v>2.5</v>
      </c>
      <c r="AN41" s="140">
        <v>2.5</v>
      </c>
      <c r="AO41" s="140">
        <v>2.5</v>
      </c>
      <c r="AP41" s="140">
        <v>2.5</v>
      </c>
      <c r="AQ41" s="140">
        <v>2.5</v>
      </c>
      <c r="AR41" s="140">
        <v>2.5</v>
      </c>
      <c r="AS41" s="140">
        <v>2.5</v>
      </c>
      <c r="AT41" s="140">
        <v>2.5</v>
      </c>
      <c r="AU41" s="140">
        <v>2.5</v>
      </c>
      <c r="AV41" s="140">
        <v>2.5</v>
      </c>
      <c r="AW41" s="140">
        <v>2.5</v>
      </c>
      <c r="AX41" s="140">
        <v>2.5</v>
      </c>
      <c r="AY41" s="140">
        <v>2.5</v>
      </c>
      <c r="AZ41" s="140">
        <v>2.5</v>
      </c>
      <c r="BA41" s="140">
        <v>2.5</v>
      </c>
      <c r="BB41" s="140">
        <v>2.5</v>
      </c>
      <c r="BC41" s="140">
        <v>2.5</v>
      </c>
      <c r="BD41" s="140">
        <v>2.5</v>
      </c>
      <c r="BE41" s="140">
        <v>2.5</v>
      </c>
      <c r="BF41" s="140">
        <v>2.5</v>
      </c>
      <c r="BG41" s="140">
        <v>2.5</v>
      </c>
      <c r="BH41" s="140">
        <v>2.5</v>
      </c>
      <c r="BI41" s="140">
        <v>2.5</v>
      </c>
      <c r="BJ41" s="140">
        <v>2.5</v>
      </c>
      <c r="BK41" s="140">
        <v>2.5</v>
      </c>
      <c r="BL41" s="140">
        <v>2.5</v>
      </c>
      <c r="BM41" s="140">
        <v>2.5</v>
      </c>
      <c r="BN41" s="140">
        <v>2.5</v>
      </c>
      <c r="BO41" s="140">
        <v>2.5</v>
      </c>
      <c r="BP41" s="140">
        <v>2.5</v>
      </c>
      <c r="BQ41" s="140">
        <v>2.5</v>
      </c>
      <c r="BR41" s="140">
        <v>2.5</v>
      </c>
      <c r="BS41" s="140">
        <v>2.5</v>
      </c>
      <c r="BT41" s="140">
        <v>2.5</v>
      </c>
      <c r="BU41" s="140">
        <v>2.5</v>
      </c>
    </row>
    <row r="42" spans="9:73" x14ac:dyDescent="0.25">
      <c r="I42" s="140">
        <v>0</v>
      </c>
      <c r="J42" s="140">
        <v>0.93782466109914298</v>
      </c>
      <c r="K42" s="140">
        <v>1.0548671764129001</v>
      </c>
      <c r="L42" s="140">
        <v>1.16933701462852</v>
      </c>
      <c r="M42" s="140">
        <v>1.2811484198427401</v>
      </c>
      <c r="N42" s="140">
        <v>1.3902156361523299</v>
      </c>
      <c r="O42" s="140">
        <v>1.4964529076539701</v>
      </c>
      <c r="P42" s="140">
        <v>1.5997744784444301</v>
      </c>
      <c r="Q42" s="140">
        <v>1.7000945926204201</v>
      </c>
      <c r="R42" s="140">
        <v>1.7973274942786801</v>
      </c>
      <c r="S42" s="140">
        <v>1.89138742751589</v>
      </c>
      <c r="T42" s="140">
        <v>1.9821886364288399</v>
      </c>
      <c r="U42" s="140">
        <v>2.0696453651142699</v>
      </c>
      <c r="V42" s="140">
        <v>2.1536718576688498</v>
      </c>
      <c r="W42" s="140">
        <v>2.2341823581893401</v>
      </c>
      <c r="X42" s="140">
        <v>2.3110911107724501</v>
      </c>
      <c r="Y42" s="140">
        <v>2.3843123595149498</v>
      </c>
      <c r="Z42" s="140">
        <v>2.4537603485135602</v>
      </c>
      <c r="AA42" s="140">
        <v>2.5193493218649499</v>
      </c>
      <c r="AB42" s="140">
        <v>2.5809935236659398</v>
      </c>
      <c r="AC42" s="140">
        <v>2.6386071980132</v>
      </c>
      <c r="AD42" s="140">
        <v>2.6921045890034598</v>
      </c>
      <c r="AE42" s="140">
        <v>2.7413999407334901</v>
      </c>
      <c r="AF42" s="140">
        <v>2.78640749729996</v>
      </c>
      <c r="AG42" s="140">
        <v>2.82704150279966</v>
      </c>
      <c r="AH42" s="140">
        <v>2.8632162013292701</v>
      </c>
      <c r="AI42" s="140">
        <v>2.8948458369855499</v>
      </c>
      <c r="AJ42" s="140">
        <v>2.9218446538652398</v>
      </c>
      <c r="AK42" s="140">
        <v>2.94412689606503</v>
      </c>
      <c r="AL42" s="140">
        <v>2.9616068076816799</v>
      </c>
      <c r="AM42" s="140">
        <v>2.9741986328118899</v>
      </c>
      <c r="AN42" s="140">
        <v>2.9818166155524501</v>
      </c>
      <c r="AO42" s="140">
        <v>2.984375</v>
      </c>
      <c r="AP42" s="140">
        <v>2.9818166155524199</v>
      </c>
      <c r="AQ42" s="140">
        <v>2.9741986328118899</v>
      </c>
      <c r="AR42" s="140">
        <v>2.9616068076816799</v>
      </c>
      <c r="AS42" s="140">
        <v>2.94412689606503</v>
      </c>
      <c r="AT42" s="140">
        <v>2.9218446538652398</v>
      </c>
      <c r="AU42" s="140">
        <v>2.8948458369855499</v>
      </c>
      <c r="AV42" s="140">
        <v>2.8632162013292701</v>
      </c>
      <c r="AW42" s="140">
        <v>2.82704150279966</v>
      </c>
      <c r="AX42" s="140">
        <v>2.78640749729996</v>
      </c>
      <c r="AY42" s="140">
        <v>2.7413999407334901</v>
      </c>
      <c r="AZ42" s="140">
        <v>2.6921045890034598</v>
      </c>
      <c r="BA42" s="140">
        <v>2.63860719801318</v>
      </c>
      <c r="BB42" s="140">
        <v>2.5809935236659398</v>
      </c>
      <c r="BC42" s="140">
        <v>2.5193493218649499</v>
      </c>
      <c r="BD42" s="140">
        <v>2.4537603485135602</v>
      </c>
      <c r="BE42" s="140">
        <v>2.3843123595149498</v>
      </c>
      <c r="BF42" s="140">
        <v>2.3110911107724501</v>
      </c>
      <c r="BG42" s="140">
        <v>2.2341823581893401</v>
      </c>
      <c r="BH42" s="140">
        <v>2.1536718576688498</v>
      </c>
      <c r="BI42" s="140">
        <v>2.0696453651142699</v>
      </c>
      <c r="BJ42" s="140">
        <v>1.9821886364288399</v>
      </c>
      <c r="BK42" s="140">
        <v>1.89138742751589</v>
      </c>
      <c r="BL42" s="140">
        <v>1.7973274942786801</v>
      </c>
      <c r="BM42" s="140">
        <v>1.7000945926204201</v>
      </c>
      <c r="BN42" s="140">
        <v>1.5997744784444301</v>
      </c>
      <c r="BO42" s="140">
        <v>1.4964529076539701</v>
      </c>
      <c r="BP42" s="140">
        <v>1.3902156361523299</v>
      </c>
      <c r="BQ42" s="140">
        <v>1.2811484198427401</v>
      </c>
      <c r="BR42" s="140">
        <v>1.16933701462852</v>
      </c>
      <c r="BS42" s="140">
        <v>1.0548671764129001</v>
      </c>
      <c r="BT42" s="140">
        <v>0.93782466109914298</v>
      </c>
      <c r="BU42" s="140">
        <v>0</v>
      </c>
    </row>
    <row r="43" spans="9:73" x14ac:dyDescent="0.25">
      <c r="I43" s="140">
        <v>2.5</v>
      </c>
      <c r="J43" s="140">
        <v>2.5</v>
      </c>
      <c r="K43" s="140">
        <v>2.5</v>
      </c>
      <c r="L43" s="140">
        <v>2.5</v>
      </c>
      <c r="M43" s="140">
        <v>2.5</v>
      </c>
      <c r="N43" s="140">
        <v>2.5</v>
      </c>
      <c r="O43" s="140">
        <v>2.5</v>
      </c>
      <c r="P43" s="140">
        <v>2.5</v>
      </c>
      <c r="Q43" s="140">
        <v>2.5</v>
      </c>
      <c r="R43" s="140">
        <v>2.5</v>
      </c>
      <c r="S43" s="140">
        <v>2.5</v>
      </c>
      <c r="T43" s="140">
        <v>2.5</v>
      </c>
      <c r="U43" s="140">
        <v>2.5</v>
      </c>
      <c r="V43" s="140">
        <v>2.5</v>
      </c>
      <c r="W43" s="140">
        <v>2.5</v>
      </c>
      <c r="X43" s="140">
        <v>2.5</v>
      </c>
      <c r="Y43" s="140">
        <v>2.5</v>
      </c>
      <c r="Z43" s="140">
        <v>2.5</v>
      </c>
      <c r="AA43" s="140">
        <v>2.5</v>
      </c>
      <c r="AB43" s="140">
        <v>2.5</v>
      </c>
      <c r="AC43" s="140">
        <v>2.5</v>
      </c>
      <c r="AD43" s="140">
        <v>2.5</v>
      </c>
      <c r="AE43" s="140">
        <v>2.5</v>
      </c>
      <c r="AF43" s="140">
        <v>2.5</v>
      </c>
      <c r="AG43" s="140">
        <v>2.5</v>
      </c>
      <c r="AH43" s="140">
        <v>2.5</v>
      </c>
      <c r="AI43" s="140">
        <v>2.5</v>
      </c>
      <c r="AJ43" s="140">
        <v>2.5</v>
      </c>
      <c r="AK43" s="140">
        <v>2.5</v>
      </c>
      <c r="AL43" s="140">
        <v>2.5</v>
      </c>
      <c r="AM43" s="140">
        <v>2.5</v>
      </c>
      <c r="AN43" s="140">
        <v>2.5</v>
      </c>
      <c r="AO43" s="140">
        <v>2.5</v>
      </c>
      <c r="AP43" s="140">
        <v>2.5</v>
      </c>
      <c r="AQ43" s="140">
        <v>2.5</v>
      </c>
      <c r="AR43" s="140">
        <v>2.5</v>
      </c>
      <c r="AS43" s="140">
        <v>2.5</v>
      </c>
      <c r="AT43" s="140">
        <v>2.5</v>
      </c>
      <c r="AU43" s="140">
        <v>2.5</v>
      </c>
      <c r="AV43" s="140">
        <v>2.5</v>
      </c>
      <c r="AW43" s="140">
        <v>2.5</v>
      </c>
      <c r="AX43" s="140">
        <v>2.5</v>
      </c>
      <c r="AY43" s="140">
        <v>2.5</v>
      </c>
      <c r="AZ43" s="140">
        <v>2.5</v>
      </c>
      <c r="BA43" s="140">
        <v>2.5</v>
      </c>
      <c r="BB43" s="140">
        <v>2.5</v>
      </c>
      <c r="BC43" s="140">
        <v>2.5</v>
      </c>
      <c r="BD43" s="140">
        <v>2.5</v>
      </c>
      <c r="BE43" s="140">
        <v>2.5</v>
      </c>
      <c r="BF43" s="140">
        <v>2.5</v>
      </c>
      <c r="BG43" s="140">
        <v>2.5</v>
      </c>
      <c r="BH43" s="140">
        <v>2.5</v>
      </c>
      <c r="BI43" s="140">
        <v>2.5</v>
      </c>
      <c r="BJ43" s="140">
        <v>2.5</v>
      </c>
      <c r="BK43" s="140">
        <v>2.5</v>
      </c>
      <c r="BL43" s="140">
        <v>2.5</v>
      </c>
      <c r="BM43" s="140">
        <v>2.5</v>
      </c>
      <c r="BN43" s="140">
        <v>2.5</v>
      </c>
      <c r="BO43" s="140">
        <v>2.5</v>
      </c>
      <c r="BP43" s="140">
        <v>2.5</v>
      </c>
      <c r="BQ43" s="140">
        <v>2.5</v>
      </c>
      <c r="BR43" s="140">
        <v>2.5</v>
      </c>
      <c r="BS43" s="140">
        <v>2.5</v>
      </c>
      <c r="BT43" s="140">
        <v>2.5</v>
      </c>
      <c r="BU43" s="140">
        <v>2.5</v>
      </c>
    </row>
    <row r="44" spans="9:73" x14ac:dyDescent="0.25">
      <c r="I44" s="140">
        <v>0</v>
      </c>
      <c r="J44" s="140">
        <v>0.384990542833407</v>
      </c>
      <c r="K44" s="140">
        <v>0.50551540961657804</v>
      </c>
      <c r="L44" s="140">
        <v>0.62339105475839995</v>
      </c>
      <c r="M44" s="140">
        <v>0.73852917087083403</v>
      </c>
      <c r="N44" s="140">
        <v>0.85084145056583804</v>
      </c>
      <c r="O44" s="140">
        <v>0.960239586455373</v>
      </c>
      <c r="P44" s="140">
        <v>1.06663527115137</v>
      </c>
      <c r="Q44" s="140">
        <v>1.1699401972657899</v>
      </c>
      <c r="R44" s="140">
        <v>1.27006605741062</v>
      </c>
      <c r="S44" s="140">
        <v>1.36692454419776</v>
      </c>
      <c r="T44" s="140">
        <v>1.46042735023923</v>
      </c>
      <c r="U44" s="140">
        <v>1.55048616814693</v>
      </c>
      <c r="V44" s="140">
        <v>1.6370126905328599</v>
      </c>
      <c r="W44" s="140">
        <v>1.7199186100089301</v>
      </c>
      <c r="X44" s="140">
        <v>1.79911561918712</v>
      </c>
      <c r="Y44" s="140">
        <v>1.87451541067938</v>
      </c>
      <c r="Z44" s="140">
        <v>1.9460296770976699</v>
      </c>
      <c r="AA44" s="140">
        <v>2.0135701110539501</v>
      </c>
      <c r="AB44" s="140">
        <v>2.0770484051601801</v>
      </c>
      <c r="AC44" s="140">
        <v>2.1363762520282998</v>
      </c>
      <c r="AD44" s="140">
        <v>2.1914653442702599</v>
      </c>
      <c r="AE44" s="140">
        <v>2.2422273744980101</v>
      </c>
      <c r="AF44" s="140">
        <v>2.2885740353235402</v>
      </c>
      <c r="AG44" s="140">
        <v>2.3304170193587801</v>
      </c>
      <c r="AH44" s="140">
        <v>2.36766801921567</v>
      </c>
      <c r="AI44" s="140">
        <v>2.4002387275062098</v>
      </c>
      <c r="AJ44" s="140">
        <v>2.4280408368423099</v>
      </c>
      <c r="AK44" s="140">
        <v>2.4509860398359802</v>
      </c>
      <c r="AL44" s="140">
        <v>2.4689860290991099</v>
      </c>
      <c r="AM44" s="140">
        <v>2.4819524972437002</v>
      </c>
      <c r="AN44" s="140">
        <v>2.48979713688166</v>
      </c>
      <c r="AO44" s="140">
        <v>2.492431640625</v>
      </c>
      <c r="AP44" s="140">
        <v>2.48979713688166</v>
      </c>
      <c r="AQ44" s="140">
        <v>2.48195249724367</v>
      </c>
      <c r="AR44" s="140">
        <v>2.4689860290991099</v>
      </c>
      <c r="AS44" s="140">
        <v>2.45098603983595</v>
      </c>
      <c r="AT44" s="140">
        <v>2.4280408368423099</v>
      </c>
      <c r="AU44" s="140">
        <v>2.4002387275062098</v>
      </c>
      <c r="AV44" s="140">
        <v>2.36766801921567</v>
      </c>
      <c r="AW44" s="140">
        <v>2.3304170193587801</v>
      </c>
      <c r="AX44" s="140">
        <v>2.2885740353235402</v>
      </c>
      <c r="AY44" s="140">
        <v>2.2422273744980101</v>
      </c>
      <c r="AZ44" s="140">
        <v>2.1914653442702599</v>
      </c>
      <c r="BA44" s="140">
        <v>2.1363762520282998</v>
      </c>
      <c r="BB44" s="140">
        <v>2.0770484051601801</v>
      </c>
      <c r="BC44" s="140">
        <v>2.0135701110539501</v>
      </c>
      <c r="BD44" s="140">
        <v>1.9460296770976699</v>
      </c>
      <c r="BE44" s="140">
        <v>1.87451541067938</v>
      </c>
      <c r="BF44" s="140">
        <v>1.79911561918712</v>
      </c>
      <c r="BG44" s="140">
        <v>1.7199186100089301</v>
      </c>
      <c r="BH44" s="140">
        <v>1.6370126905328599</v>
      </c>
      <c r="BI44" s="140">
        <v>1.55048616814693</v>
      </c>
      <c r="BJ44" s="140">
        <v>1.46042735023923</v>
      </c>
      <c r="BK44" s="140">
        <v>1.36692454419776</v>
      </c>
      <c r="BL44" s="140">
        <v>1.27006605741062</v>
      </c>
      <c r="BM44" s="140">
        <v>1.1699401972657899</v>
      </c>
      <c r="BN44" s="140">
        <v>1.06663527115137</v>
      </c>
      <c r="BO44" s="140">
        <v>0.96023958645534402</v>
      </c>
      <c r="BP44" s="140">
        <v>0.85084145056583804</v>
      </c>
      <c r="BQ44" s="140">
        <v>0.73852917087083403</v>
      </c>
      <c r="BR44" s="140">
        <v>0.62339105475839995</v>
      </c>
      <c r="BS44" s="140">
        <v>0.50551540961657804</v>
      </c>
      <c r="BT44" s="140">
        <v>0.384990542833407</v>
      </c>
      <c r="BU44" s="140">
        <v>0</v>
      </c>
    </row>
    <row r="45" spans="9:73" x14ac:dyDescent="0.25">
      <c r="I45" s="140">
        <v>2.5</v>
      </c>
      <c r="J45" s="140">
        <v>2.5</v>
      </c>
      <c r="K45" s="140">
        <v>2.5</v>
      </c>
      <c r="L45" s="140">
        <v>2.5</v>
      </c>
      <c r="M45" s="140">
        <v>2.5</v>
      </c>
      <c r="N45" s="140">
        <v>2.5</v>
      </c>
      <c r="O45" s="140">
        <v>2.5</v>
      </c>
      <c r="P45" s="140">
        <v>2.5</v>
      </c>
      <c r="Q45" s="140">
        <v>2.5</v>
      </c>
      <c r="R45" s="140">
        <v>2.5</v>
      </c>
      <c r="S45" s="140">
        <v>2.5</v>
      </c>
      <c r="T45" s="140">
        <v>2.5</v>
      </c>
      <c r="U45" s="140">
        <v>2.5</v>
      </c>
      <c r="V45" s="140">
        <v>2.5</v>
      </c>
      <c r="W45" s="140">
        <v>2.5</v>
      </c>
      <c r="X45" s="140">
        <v>2.5</v>
      </c>
      <c r="Y45" s="140">
        <v>2.5</v>
      </c>
      <c r="Z45" s="140">
        <v>2.5</v>
      </c>
      <c r="AA45" s="140">
        <v>2.5</v>
      </c>
      <c r="AB45" s="140">
        <v>2.5</v>
      </c>
      <c r="AC45" s="140">
        <v>2.5</v>
      </c>
      <c r="AD45" s="140">
        <v>2.5</v>
      </c>
      <c r="AE45" s="140">
        <v>2.5</v>
      </c>
      <c r="AF45" s="140">
        <v>2.5</v>
      </c>
      <c r="AG45" s="140">
        <v>2.5</v>
      </c>
      <c r="AH45" s="140">
        <v>2.5</v>
      </c>
      <c r="AI45" s="140">
        <v>2.5</v>
      </c>
      <c r="AJ45" s="140">
        <v>2.5</v>
      </c>
      <c r="AK45" s="140">
        <v>2.5</v>
      </c>
      <c r="AL45" s="140">
        <v>2.5</v>
      </c>
      <c r="AM45" s="140">
        <v>2.5</v>
      </c>
      <c r="AN45" s="140">
        <v>2.5</v>
      </c>
      <c r="AO45" s="140">
        <v>2.5</v>
      </c>
      <c r="AP45" s="140">
        <v>2.5</v>
      </c>
      <c r="AQ45" s="140">
        <v>2.5</v>
      </c>
      <c r="AR45" s="140">
        <v>2.5</v>
      </c>
      <c r="AS45" s="140">
        <v>2.5</v>
      </c>
      <c r="AT45" s="140">
        <v>2.5</v>
      </c>
      <c r="AU45" s="140">
        <v>2.5</v>
      </c>
      <c r="AV45" s="140">
        <v>2.5</v>
      </c>
      <c r="AW45" s="140">
        <v>2.5</v>
      </c>
      <c r="AX45" s="140">
        <v>2.5</v>
      </c>
      <c r="AY45" s="140">
        <v>2.5</v>
      </c>
      <c r="AZ45" s="140">
        <v>2.5</v>
      </c>
      <c r="BA45" s="140">
        <v>2.5</v>
      </c>
      <c r="BB45" s="140">
        <v>2.5</v>
      </c>
      <c r="BC45" s="140">
        <v>2.5</v>
      </c>
      <c r="BD45" s="140">
        <v>2.5</v>
      </c>
      <c r="BE45" s="140">
        <v>2.5</v>
      </c>
      <c r="BF45" s="140">
        <v>2.5</v>
      </c>
      <c r="BG45" s="140">
        <v>2.5</v>
      </c>
      <c r="BH45" s="140">
        <v>2.5</v>
      </c>
      <c r="BI45" s="140">
        <v>2.5</v>
      </c>
      <c r="BJ45" s="140">
        <v>2.5</v>
      </c>
      <c r="BK45" s="140">
        <v>2.5</v>
      </c>
      <c r="BL45" s="140">
        <v>2.5</v>
      </c>
      <c r="BM45" s="140">
        <v>2.5</v>
      </c>
      <c r="BN45" s="140">
        <v>2.5</v>
      </c>
      <c r="BO45" s="140">
        <v>2.5</v>
      </c>
      <c r="BP45" s="140">
        <v>2.5</v>
      </c>
      <c r="BQ45" s="140">
        <v>2.5</v>
      </c>
      <c r="BR45" s="140">
        <v>2.5</v>
      </c>
      <c r="BS45" s="140">
        <v>2.5</v>
      </c>
      <c r="BT45" s="140">
        <v>2.5</v>
      </c>
      <c r="BU45" s="140">
        <v>2.5</v>
      </c>
    </row>
    <row r="46" spans="9:73" x14ac:dyDescent="0.25">
      <c r="I46" s="140">
        <v>0</v>
      </c>
      <c r="J46" s="140">
        <v>0</v>
      </c>
      <c r="K46" s="140">
        <v>0</v>
      </c>
      <c r="L46" s="140">
        <v>2.4388239314646398E-2</v>
      </c>
      <c r="M46" s="140">
        <v>0.142602216639546</v>
      </c>
      <c r="N46" s="140">
        <v>0.25791486664161301</v>
      </c>
      <c r="O46" s="140">
        <v>0.37023552284205202</v>
      </c>
      <c r="P46" s="140">
        <v>0.479473518762006</v>
      </c>
      <c r="Q46" s="140">
        <v>0.58553818792262302</v>
      </c>
      <c r="R46" s="140">
        <v>0.68833886384507503</v>
      </c>
      <c r="S46" s="140">
        <v>0.78778488005050895</v>
      </c>
      <c r="T46" s="140">
        <v>0.88378557006009795</v>
      </c>
      <c r="U46" s="140">
        <v>0.97625026739501697</v>
      </c>
      <c r="V46" s="140">
        <v>1.06508830557644</v>
      </c>
      <c r="W46" s="140">
        <v>1.15020901812548</v>
      </c>
      <c r="X46" s="140">
        <v>1.2315217385633199</v>
      </c>
      <c r="Y46" s="140">
        <v>1.30893580041115</v>
      </c>
      <c r="Z46" s="140">
        <v>1.3823605371901</v>
      </c>
      <c r="AA46" s="140">
        <v>1.4517052824213299</v>
      </c>
      <c r="AB46" s="140">
        <v>1.5168793696260301</v>
      </c>
      <c r="AC46" s="140">
        <v>1.5777921323253301</v>
      </c>
      <c r="AD46" s="140">
        <v>1.6343529040404099</v>
      </c>
      <c r="AE46" s="140">
        <v>1.6864710182924201</v>
      </c>
      <c r="AF46" s="140">
        <v>1.7340558086025599</v>
      </c>
      <c r="AG46" s="140">
        <v>1.7770166084919501</v>
      </c>
      <c r="AH46" s="140">
        <v>1.8152627514817501</v>
      </c>
      <c r="AI46" s="140">
        <v>1.8487035710931501</v>
      </c>
      <c r="AJ46" s="140">
        <v>1.87724840084732</v>
      </c>
      <c r="AK46" s="140">
        <v>1.9008065742653699</v>
      </c>
      <c r="AL46" s="140">
        <v>1.9192874248685099</v>
      </c>
      <c r="AM46" s="140">
        <v>1.9326002861778899</v>
      </c>
      <c r="AN46" s="140">
        <v>1.94065449171467</v>
      </c>
      <c r="AO46" s="140">
        <v>1.943359375</v>
      </c>
      <c r="AP46" s="140">
        <v>1.94065449171467</v>
      </c>
      <c r="AQ46" s="140">
        <v>1.9326002861778899</v>
      </c>
      <c r="AR46" s="140">
        <v>1.9192874248685099</v>
      </c>
      <c r="AS46" s="140">
        <v>1.9008065742653699</v>
      </c>
      <c r="AT46" s="140">
        <v>1.87724840084732</v>
      </c>
      <c r="AU46" s="140">
        <v>1.8487035710931501</v>
      </c>
      <c r="AV46" s="140">
        <v>1.8152627514817501</v>
      </c>
      <c r="AW46" s="140">
        <v>1.7770166084919501</v>
      </c>
      <c r="AX46" s="140">
        <v>1.7340558086025599</v>
      </c>
      <c r="AY46" s="140">
        <v>1.6864710182924201</v>
      </c>
      <c r="AZ46" s="140">
        <v>1.6343529040404099</v>
      </c>
      <c r="BA46" s="140">
        <v>1.5777921323253301</v>
      </c>
      <c r="BB46" s="140">
        <v>1.5168793696260301</v>
      </c>
      <c r="BC46" s="140">
        <v>1.4517052824213299</v>
      </c>
      <c r="BD46" s="140">
        <v>1.3823605371901</v>
      </c>
      <c r="BE46" s="140">
        <v>1.30893580041115</v>
      </c>
      <c r="BF46" s="140">
        <v>1.2315217385633199</v>
      </c>
      <c r="BG46" s="140">
        <v>1.15020901812548</v>
      </c>
      <c r="BH46" s="140">
        <v>1.06508830557644</v>
      </c>
      <c r="BI46" s="140">
        <v>0.97625026739501697</v>
      </c>
      <c r="BJ46" s="140">
        <v>0.88378557006009795</v>
      </c>
      <c r="BK46" s="140">
        <v>0.78778488005050895</v>
      </c>
      <c r="BL46" s="140">
        <v>0.68833886384507503</v>
      </c>
      <c r="BM46" s="140">
        <v>0.58553818792262302</v>
      </c>
      <c r="BN46" s="140">
        <v>0.479473518762006</v>
      </c>
      <c r="BO46" s="140">
        <v>0.37023552284205202</v>
      </c>
      <c r="BP46" s="140">
        <v>0.25791486664161301</v>
      </c>
      <c r="BQ46" s="140">
        <v>0.142602216639546</v>
      </c>
      <c r="BR46" s="140">
        <v>2.4388239314646398E-2</v>
      </c>
      <c r="BS46" s="140">
        <v>0</v>
      </c>
      <c r="BT46" s="140">
        <v>0</v>
      </c>
      <c r="BU46" s="140">
        <v>0</v>
      </c>
    </row>
    <row r="47" spans="9:73" x14ac:dyDescent="0.25">
      <c r="I47" s="140">
        <v>2.5</v>
      </c>
      <c r="J47" s="140">
        <v>2.5</v>
      </c>
      <c r="K47" s="140">
        <v>2.5</v>
      </c>
      <c r="L47" s="140">
        <v>2.5</v>
      </c>
      <c r="M47" s="140">
        <v>2.5</v>
      </c>
      <c r="N47" s="140">
        <v>2.5</v>
      </c>
      <c r="O47" s="140">
        <v>2.5</v>
      </c>
      <c r="P47" s="140">
        <v>2.5</v>
      </c>
      <c r="Q47" s="140">
        <v>2.5</v>
      </c>
      <c r="R47" s="140">
        <v>2.5</v>
      </c>
      <c r="S47" s="140">
        <v>2.5</v>
      </c>
      <c r="T47" s="140">
        <v>2.5</v>
      </c>
      <c r="U47" s="140">
        <v>2.5</v>
      </c>
      <c r="V47" s="140">
        <v>2.5</v>
      </c>
      <c r="W47" s="140">
        <v>2.5</v>
      </c>
      <c r="X47" s="140">
        <v>2.5</v>
      </c>
      <c r="Y47" s="140">
        <v>2.5</v>
      </c>
      <c r="Z47" s="140">
        <v>2.5</v>
      </c>
      <c r="AA47" s="140">
        <v>2.5</v>
      </c>
      <c r="AB47" s="140">
        <v>2.5</v>
      </c>
      <c r="AC47" s="140">
        <v>2.5</v>
      </c>
      <c r="AD47" s="140">
        <v>2.5</v>
      </c>
      <c r="AE47" s="140">
        <v>2.5</v>
      </c>
      <c r="AF47" s="140">
        <v>2.5</v>
      </c>
      <c r="AG47" s="140">
        <v>2.5</v>
      </c>
      <c r="AH47" s="140">
        <v>2.5</v>
      </c>
      <c r="AI47" s="140">
        <v>2.5</v>
      </c>
      <c r="AJ47" s="140">
        <v>2.5</v>
      </c>
      <c r="AK47" s="140">
        <v>2.5</v>
      </c>
      <c r="AL47" s="140">
        <v>2.5</v>
      </c>
      <c r="AM47" s="140">
        <v>2.5</v>
      </c>
      <c r="AN47" s="140">
        <v>2.5</v>
      </c>
      <c r="AO47" s="140">
        <v>2.5</v>
      </c>
      <c r="AP47" s="140">
        <v>2.5</v>
      </c>
      <c r="AQ47" s="140">
        <v>2.5</v>
      </c>
      <c r="AR47" s="140">
        <v>2.5</v>
      </c>
      <c r="AS47" s="140">
        <v>2.5</v>
      </c>
      <c r="AT47" s="140">
        <v>2.5</v>
      </c>
      <c r="AU47" s="140">
        <v>2.5</v>
      </c>
      <c r="AV47" s="140">
        <v>2.5</v>
      </c>
      <c r="AW47" s="140">
        <v>2.5</v>
      </c>
      <c r="AX47" s="140">
        <v>2.5</v>
      </c>
      <c r="AY47" s="140">
        <v>2.5</v>
      </c>
      <c r="AZ47" s="140">
        <v>2.5</v>
      </c>
      <c r="BA47" s="140">
        <v>2.5</v>
      </c>
      <c r="BB47" s="140">
        <v>2.5</v>
      </c>
      <c r="BC47" s="140">
        <v>2.5</v>
      </c>
      <c r="BD47" s="140">
        <v>2.5</v>
      </c>
      <c r="BE47" s="140">
        <v>2.5</v>
      </c>
      <c r="BF47" s="140">
        <v>2.5</v>
      </c>
      <c r="BG47" s="140">
        <v>2.5</v>
      </c>
      <c r="BH47" s="140">
        <v>2.5</v>
      </c>
      <c r="BI47" s="140">
        <v>2.5</v>
      </c>
      <c r="BJ47" s="140">
        <v>2.5</v>
      </c>
      <c r="BK47" s="140">
        <v>2.5</v>
      </c>
      <c r="BL47" s="140">
        <v>2.5</v>
      </c>
      <c r="BM47" s="140">
        <v>2.5</v>
      </c>
      <c r="BN47" s="140">
        <v>2.5</v>
      </c>
      <c r="BO47" s="140">
        <v>2.5</v>
      </c>
      <c r="BP47" s="140">
        <v>2.5</v>
      </c>
      <c r="BQ47" s="140">
        <v>2.5</v>
      </c>
      <c r="BR47" s="140">
        <v>2.5</v>
      </c>
      <c r="BS47" s="140">
        <v>2.5</v>
      </c>
      <c r="BT47" s="140">
        <v>2.5</v>
      </c>
      <c r="BU47" s="140">
        <v>2.5</v>
      </c>
    </row>
    <row r="48" spans="9:73" x14ac:dyDescent="0.25">
      <c r="I48" s="140">
        <v>0</v>
      </c>
      <c r="J48" s="140">
        <v>0</v>
      </c>
      <c r="K48" s="140">
        <v>0</v>
      </c>
      <c r="L48" s="140">
        <v>0</v>
      </c>
      <c r="M48" s="140">
        <v>0</v>
      </c>
      <c r="N48" s="140">
        <v>0</v>
      </c>
      <c r="O48" s="140">
        <v>0</v>
      </c>
      <c r="P48" s="140">
        <v>0</v>
      </c>
      <c r="Q48" s="140">
        <v>0</v>
      </c>
      <c r="R48" s="140">
        <v>7.1181359310713802E-2</v>
      </c>
      <c r="S48" s="140">
        <v>0.173004476916162</v>
      </c>
      <c r="T48" s="140">
        <v>0.27129991319444002</v>
      </c>
      <c r="U48" s="140">
        <v>0.36597483442645301</v>
      </c>
      <c r="V48" s="140">
        <v>0.45693640689299297</v>
      </c>
      <c r="W48" s="140">
        <v>0.54409179687499398</v>
      </c>
      <c r="X48" s="140">
        <v>0.62734817065330595</v>
      </c>
      <c r="Y48" s="140">
        <v>0.70661269450874897</v>
      </c>
      <c r="Z48" s="140">
        <v>0.78179253472222898</v>
      </c>
      <c r="AA48" s="140">
        <v>0.85279485757459395</v>
      </c>
      <c r="AB48" s="140">
        <v>0.91952682934672203</v>
      </c>
      <c r="AC48" s="140">
        <v>0.98189561631943401</v>
      </c>
      <c r="AD48" s="140">
        <v>1.0398083847736601</v>
      </c>
      <c r="AE48" s="140">
        <v>1.0931723009902301</v>
      </c>
      <c r="AF48" s="140">
        <v>1.14189453124999</v>
      </c>
      <c r="AG48" s="140">
        <v>1.1858822418338399</v>
      </c>
      <c r="AH48" s="140">
        <v>1.2250425990226299</v>
      </c>
      <c r="AI48" s="140">
        <v>1.2592827690972099</v>
      </c>
      <c r="AJ48" s="140">
        <v>1.28850991833849</v>
      </c>
      <c r="AK48" s="140">
        <v>1.3126312130272599</v>
      </c>
      <c r="AL48" s="140">
        <v>1.3315538194444501</v>
      </c>
      <c r="AM48" s="140">
        <v>1.3451849038708901</v>
      </c>
      <c r="AN48" s="140">
        <v>1.35343163258744</v>
      </c>
      <c r="AO48" s="140">
        <v>1.356201171875</v>
      </c>
      <c r="AP48" s="140">
        <v>1.35343163258744</v>
      </c>
      <c r="AQ48" s="140">
        <v>1.3451849038708901</v>
      </c>
      <c r="AR48" s="140">
        <v>1.3315538194444501</v>
      </c>
      <c r="AS48" s="140">
        <v>1.3126312130272599</v>
      </c>
      <c r="AT48" s="140">
        <v>1.28850991833849</v>
      </c>
      <c r="AU48" s="140">
        <v>1.2592827690972099</v>
      </c>
      <c r="AV48" s="140">
        <v>1.2250425990226299</v>
      </c>
      <c r="AW48" s="140">
        <v>1.1858822418338399</v>
      </c>
      <c r="AX48" s="140">
        <v>1.14189453124999</v>
      </c>
      <c r="AY48" s="140">
        <v>1.0931723009902301</v>
      </c>
      <c r="AZ48" s="140">
        <v>1.0398083847736601</v>
      </c>
      <c r="BA48" s="140">
        <v>0.98189561631943401</v>
      </c>
      <c r="BB48" s="140">
        <v>0.91952682934669405</v>
      </c>
      <c r="BC48" s="140">
        <v>0.85279485757459395</v>
      </c>
      <c r="BD48" s="140">
        <v>0.78179253472222898</v>
      </c>
      <c r="BE48" s="140">
        <v>0.70661269450874897</v>
      </c>
      <c r="BF48" s="140">
        <v>0.62734817065330595</v>
      </c>
      <c r="BG48" s="140">
        <v>0.54409179687499398</v>
      </c>
      <c r="BH48" s="140">
        <v>0.45693640689299297</v>
      </c>
      <c r="BI48" s="140">
        <v>0.36597483442645301</v>
      </c>
      <c r="BJ48" s="140">
        <v>0.27129991319444002</v>
      </c>
      <c r="BK48" s="140">
        <v>0.173004476916162</v>
      </c>
      <c r="BL48" s="140">
        <v>7.1181359310685394E-2</v>
      </c>
      <c r="BM48" s="140">
        <v>0</v>
      </c>
      <c r="BN48" s="140">
        <v>0</v>
      </c>
      <c r="BO48" s="140">
        <v>0</v>
      </c>
      <c r="BP48" s="140">
        <v>0</v>
      </c>
      <c r="BQ48" s="140">
        <v>0</v>
      </c>
      <c r="BR48" s="140">
        <v>0</v>
      </c>
      <c r="BS48" s="140">
        <v>0</v>
      </c>
      <c r="BT48" s="140">
        <v>0</v>
      </c>
      <c r="BU48" s="140">
        <v>0</v>
      </c>
    </row>
    <row r="49" spans="9:73" x14ac:dyDescent="0.25">
      <c r="I49" s="140">
        <v>2.5</v>
      </c>
      <c r="J49" s="140">
        <v>2.5</v>
      </c>
      <c r="K49" s="140">
        <v>2.5</v>
      </c>
      <c r="L49" s="140">
        <v>2.5</v>
      </c>
      <c r="M49" s="140">
        <v>2.5</v>
      </c>
      <c r="N49" s="140">
        <v>2.5</v>
      </c>
      <c r="O49" s="140">
        <v>2.5</v>
      </c>
      <c r="P49" s="140">
        <v>2.5</v>
      </c>
      <c r="Q49" s="140">
        <v>2.5</v>
      </c>
      <c r="R49" s="140">
        <v>2.5</v>
      </c>
      <c r="S49" s="140">
        <v>2.5</v>
      </c>
      <c r="T49" s="140">
        <v>2.5</v>
      </c>
      <c r="U49" s="140">
        <v>2.5</v>
      </c>
      <c r="V49" s="140">
        <v>2.5</v>
      </c>
      <c r="W49" s="140">
        <v>2.5</v>
      </c>
      <c r="X49" s="140">
        <v>2.5</v>
      </c>
      <c r="Y49" s="140">
        <v>2.5</v>
      </c>
      <c r="Z49" s="140">
        <v>2.5</v>
      </c>
      <c r="AA49" s="140">
        <v>2.5</v>
      </c>
      <c r="AB49" s="140">
        <v>2.5</v>
      </c>
      <c r="AC49" s="140">
        <v>2.5</v>
      </c>
      <c r="AD49" s="140">
        <v>2.5</v>
      </c>
      <c r="AE49" s="140">
        <v>2.5</v>
      </c>
      <c r="AF49" s="140">
        <v>2.5</v>
      </c>
      <c r="AG49" s="140">
        <v>2.5</v>
      </c>
      <c r="AH49" s="140">
        <v>2.5</v>
      </c>
      <c r="AI49" s="140">
        <v>2.5</v>
      </c>
      <c r="AJ49" s="140">
        <v>2.5</v>
      </c>
      <c r="AK49" s="140">
        <v>2.5</v>
      </c>
      <c r="AL49" s="140">
        <v>2.5</v>
      </c>
      <c r="AM49" s="140">
        <v>2.5</v>
      </c>
      <c r="AN49" s="140">
        <v>2.5</v>
      </c>
      <c r="AO49" s="140">
        <v>2.5</v>
      </c>
      <c r="AP49" s="140">
        <v>2.5</v>
      </c>
      <c r="AQ49" s="140">
        <v>2.5</v>
      </c>
      <c r="AR49" s="140">
        <v>2.5</v>
      </c>
      <c r="AS49" s="140">
        <v>2.5</v>
      </c>
      <c r="AT49" s="140">
        <v>2.5</v>
      </c>
      <c r="AU49" s="140">
        <v>2.5</v>
      </c>
      <c r="AV49" s="140">
        <v>2.5</v>
      </c>
      <c r="AW49" s="140">
        <v>2.5</v>
      </c>
      <c r="AX49" s="140">
        <v>2.5</v>
      </c>
      <c r="AY49" s="140">
        <v>2.5</v>
      </c>
      <c r="AZ49" s="140">
        <v>2.5</v>
      </c>
      <c r="BA49" s="140">
        <v>2.5</v>
      </c>
      <c r="BB49" s="140">
        <v>2.5</v>
      </c>
      <c r="BC49" s="140">
        <v>2.5</v>
      </c>
      <c r="BD49" s="140">
        <v>2.5</v>
      </c>
      <c r="BE49" s="140">
        <v>2.5</v>
      </c>
      <c r="BF49" s="140">
        <v>2.5</v>
      </c>
      <c r="BG49" s="140">
        <v>2.5</v>
      </c>
      <c r="BH49" s="140">
        <v>2.5</v>
      </c>
      <c r="BI49" s="140">
        <v>2.5</v>
      </c>
      <c r="BJ49" s="140">
        <v>2.5</v>
      </c>
      <c r="BK49" s="140">
        <v>2.5</v>
      </c>
      <c r="BL49" s="140">
        <v>2.5</v>
      </c>
      <c r="BM49" s="140">
        <v>2.5</v>
      </c>
      <c r="BN49" s="140">
        <v>2.5</v>
      </c>
      <c r="BO49" s="140">
        <v>2.5</v>
      </c>
      <c r="BP49" s="140">
        <v>2.5</v>
      </c>
      <c r="BQ49" s="140">
        <v>2.5</v>
      </c>
      <c r="BR49" s="140">
        <v>2.5</v>
      </c>
      <c r="BS49" s="140">
        <v>2.5</v>
      </c>
      <c r="BT49" s="140">
        <v>2.5</v>
      </c>
      <c r="BU49" s="140">
        <v>2.5</v>
      </c>
    </row>
    <row r="50" spans="9:73" x14ac:dyDescent="0.25">
      <c r="I50" s="140">
        <v>0</v>
      </c>
      <c r="J50" s="140">
        <v>0</v>
      </c>
      <c r="K50" s="140">
        <v>0</v>
      </c>
      <c r="L50" s="140">
        <v>0</v>
      </c>
      <c r="M50" s="140">
        <v>0</v>
      </c>
      <c r="N50" s="140">
        <v>0</v>
      </c>
      <c r="O50" s="140">
        <v>0</v>
      </c>
      <c r="P50" s="140">
        <v>0</v>
      </c>
      <c r="Q50" s="140">
        <v>0</v>
      </c>
      <c r="R50" s="140">
        <v>0</v>
      </c>
      <c r="S50" s="140">
        <v>0</v>
      </c>
      <c r="T50" s="140">
        <v>0</v>
      </c>
      <c r="U50" s="140">
        <v>0</v>
      </c>
      <c r="V50" s="140">
        <v>0</v>
      </c>
      <c r="W50" s="140">
        <v>0</v>
      </c>
      <c r="X50" s="140">
        <v>5.63361720926991E-3</v>
      </c>
      <c r="Y50" s="140">
        <v>8.6585258770753598E-2</v>
      </c>
      <c r="Z50" s="140">
        <v>0.16336527562558001</v>
      </c>
      <c r="AA50" s="140">
        <v>0.23587885812131101</v>
      </c>
      <c r="AB50" s="140">
        <v>0.30403119660553601</v>
      </c>
      <c r="AC50" s="140">
        <v>0.36772748142584499</v>
      </c>
      <c r="AD50" s="140">
        <v>0.42687290292977298</v>
      </c>
      <c r="AE50" s="140">
        <v>0.48137265146490898</v>
      </c>
      <c r="AF50" s="140">
        <v>0.53113191737884302</v>
      </c>
      <c r="AG50" s="140">
        <v>0.57605589101916599</v>
      </c>
      <c r="AH50" s="140">
        <v>0.61604976273341105</v>
      </c>
      <c r="AI50" s="140">
        <v>0.65101872286919604</v>
      </c>
      <c r="AJ50" s="140">
        <v>0.68086796177405495</v>
      </c>
      <c r="AK50" s="140">
        <v>0.70550266979560705</v>
      </c>
      <c r="AL50" s="140">
        <v>0.72482803728138401</v>
      </c>
      <c r="AM50" s="140">
        <v>0.73874925457900498</v>
      </c>
      <c r="AN50" s="140">
        <v>0.74717151203600496</v>
      </c>
      <c r="AO50" s="140">
        <v>0.75</v>
      </c>
      <c r="AP50" s="140">
        <v>0.74717151203600496</v>
      </c>
      <c r="AQ50" s="140">
        <v>0.73874925457900498</v>
      </c>
      <c r="AR50" s="140">
        <v>0.72482803728138401</v>
      </c>
      <c r="AS50" s="140">
        <v>0.70550266979560705</v>
      </c>
      <c r="AT50" s="140">
        <v>0.68086796177405495</v>
      </c>
      <c r="AU50" s="140">
        <v>0.65101872286919604</v>
      </c>
      <c r="AV50" s="140">
        <v>0.61604976273341105</v>
      </c>
      <c r="AW50" s="140">
        <v>0.57605589101916599</v>
      </c>
      <c r="AX50" s="140">
        <v>0.53113191737884302</v>
      </c>
      <c r="AY50" s="140">
        <v>0.48137265146490898</v>
      </c>
      <c r="AZ50" s="140">
        <v>0.42687290292977298</v>
      </c>
      <c r="BA50" s="140">
        <v>0.36772748142581702</v>
      </c>
      <c r="BB50" s="140">
        <v>0.30403119660553601</v>
      </c>
      <c r="BC50" s="140">
        <v>0.23587885812131101</v>
      </c>
      <c r="BD50" s="140">
        <v>0.16336527562558001</v>
      </c>
      <c r="BE50" s="140">
        <v>8.6585258770753598E-2</v>
      </c>
      <c r="BF50" s="140">
        <v>5.63361720926991E-3</v>
      </c>
      <c r="BG50" s="140">
        <v>0</v>
      </c>
      <c r="BH50" s="140">
        <v>0</v>
      </c>
      <c r="BI50" s="140">
        <v>0</v>
      </c>
      <c r="BJ50" s="140">
        <v>0</v>
      </c>
      <c r="BK50" s="140">
        <v>0</v>
      </c>
      <c r="BL50" s="140">
        <v>0</v>
      </c>
      <c r="BM50" s="140">
        <v>0</v>
      </c>
      <c r="BN50" s="140">
        <v>0</v>
      </c>
      <c r="BO50" s="140">
        <v>0</v>
      </c>
      <c r="BP50" s="140">
        <v>0</v>
      </c>
      <c r="BQ50" s="140">
        <v>0</v>
      </c>
      <c r="BR50" s="140">
        <v>0</v>
      </c>
      <c r="BS50" s="140">
        <v>0</v>
      </c>
      <c r="BT50" s="140">
        <v>0</v>
      </c>
      <c r="BU50" s="140">
        <v>0</v>
      </c>
    </row>
    <row r="51" spans="9:73" x14ac:dyDescent="0.25">
      <c r="I51" s="140">
        <v>2.5</v>
      </c>
      <c r="J51" s="140">
        <v>2.5</v>
      </c>
      <c r="K51" s="140">
        <v>2.5</v>
      </c>
      <c r="L51" s="140">
        <v>2.5</v>
      </c>
      <c r="M51" s="140">
        <v>2.5</v>
      </c>
      <c r="N51" s="140">
        <v>2.5</v>
      </c>
      <c r="O51" s="140">
        <v>2.5</v>
      </c>
      <c r="P51" s="140">
        <v>2.5</v>
      </c>
      <c r="Q51" s="140">
        <v>2.5</v>
      </c>
      <c r="R51" s="140">
        <v>2.5</v>
      </c>
      <c r="S51" s="140">
        <v>2.5</v>
      </c>
      <c r="T51" s="140">
        <v>2.5</v>
      </c>
      <c r="U51" s="140">
        <v>2.5</v>
      </c>
      <c r="V51" s="140">
        <v>2.5</v>
      </c>
      <c r="W51" s="140">
        <v>2.5</v>
      </c>
      <c r="X51" s="140">
        <v>2.5</v>
      </c>
      <c r="Y51" s="140">
        <v>2.5</v>
      </c>
      <c r="Z51" s="140">
        <v>2.5</v>
      </c>
      <c r="AA51" s="140">
        <v>2.5</v>
      </c>
      <c r="AB51" s="140">
        <v>2.5</v>
      </c>
      <c r="AC51" s="140">
        <v>2.5</v>
      </c>
      <c r="AD51" s="140">
        <v>2.5</v>
      </c>
      <c r="AE51" s="140">
        <v>2.5</v>
      </c>
      <c r="AF51" s="140">
        <v>2.5</v>
      </c>
      <c r="AG51" s="140">
        <v>2.5</v>
      </c>
      <c r="AH51" s="140">
        <v>2.5</v>
      </c>
      <c r="AI51" s="140">
        <v>2.5</v>
      </c>
      <c r="AJ51" s="140">
        <v>2.5</v>
      </c>
      <c r="AK51" s="140">
        <v>2.5</v>
      </c>
      <c r="AL51" s="140">
        <v>2.5</v>
      </c>
      <c r="AM51" s="140">
        <v>2.5</v>
      </c>
      <c r="AN51" s="140">
        <v>2.5</v>
      </c>
      <c r="AO51" s="140">
        <v>2.5</v>
      </c>
      <c r="AP51" s="140">
        <v>2.5</v>
      </c>
      <c r="AQ51" s="140">
        <v>2.5</v>
      </c>
      <c r="AR51" s="140">
        <v>2.5</v>
      </c>
      <c r="AS51" s="140">
        <v>2.5</v>
      </c>
      <c r="AT51" s="140">
        <v>2.5</v>
      </c>
      <c r="AU51" s="140">
        <v>2.5</v>
      </c>
      <c r="AV51" s="140">
        <v>2.5</v>
      </c>
      <c r="AW51" s="140">
        <v>2.5</v>
      </c>
      <c r="AX51" s="140">
        <v>2.5</v>
      </c>
      <c r="AY51" s="140">
        <v>2.5</v>
      </c>
      <c r="AZ51" s="140">
        <v>2.5</v>
      </c>
      <c r="BA51" s="140">
        <v>2.5</v>
      </c>
      <c r="BB51" s="140">
        <v>2.5</v>
      </c>
      <c r="BC51" s="140">
        <v>2.5</v>
      </c>
      <c r="BD51" s="140">
        <v>2.5</v>
      </c>
      <c r="BE51" s="140">
        <v>2.5</v>
      </c>
      <c r="BF51" s="140">
        <v>2.5</v>
      </c>
      <c r="BG51" s="140">
        <v>2.5</v>
      </c>
      <c r="BH51" s="140">
        <v>2.5</v>
      </c>
      <c r="BI51" s="140">
        <v>2.5</v>
      </c>
      <c r="BJ51" s="140">
        <v>2.5</v>
      </c>
      <c r="BK51" s="140">
        <v>2.5</v>
      </c>
      <c r="BL51" s="140">
        <v>2.5</v>
      </c>
      <c r="BM51" s="140">
        <v>2.5</v>
      </c>
      <c r="BN51" s="140">
        <v>2.5</v>
      </c>
      <c r="BO51" s="140">
        <v>2.5</v>
      </c>
      <c r="BP51" s="140">
        <v>2.5</v>
      </c>
      <c r="BQ51" s="140">
        <v>2.5</v>
      </c>
      <c r="BR51" s="140">
        <v>2.5</v>
      </c>
      <c r="BS51" s="140">
        <v>2.5</v>
      </c>
      <c r="BT51" s="140">
        <v>2.5</v>
      </c>
      <c r="BU51" s="140">
        <v>2.5</v>
      </c>
    </row>
    <row r="52" spans="9:73" x14ac:dyDescent="0.25">
      <c r="I52" s="140">
        <v>0</v>
      </c>
      <c r="J52" s="140">
        <v>0</v>
      </c>
      <c r="K52" s="140">
        <v>0</v>
      </c>
      <c r="L52" s="140">
        <v>0</v>
      </c>
      <c r="M52" s="140">
        <v>0</v>
      </c>
      <c r="N52" s="140">
        <v>0</v>
      </c>
      <c r="O52" s="140">
        <v>0</v>
      </c>
      <c r="P52" s="140">
        <v>0</v>
      </c>
      <c r="Q52" s="140">
        <v>0</v>
      </c>
      <c r="R52" s="140">
        <v>0</v>
      </c>
      <c r="S52" s="140">
        <v>0</v>
      </c>
      <c r="T52" s="140">
        <v>0</v>
      </c>
      <c r="U52" s="140">
        <v>0</v>
      </c>
      <c r="V52" s="140">
        <v>0</v>
      </c>
      <c r="W52" s="140">
        <v>0</v>
      </c>
      <c r="X52" s="140">
        <v>0</v>
      </c>
      <c r="Y52" s="140">
        <v>0</v>
      </c>
      <c r="Z52" s="140">
        <v>0</v>
      </c>
      <c r="AA52" s="140">
        <v>0</v>
      </c>
      <c r="AB52" s="140">
        <v>0</v>
      </c>
      <c r="AC52" s="140">
        <v>0</v>
      </c>
      <c r="AD52" s="140">
        <v>0</v>
      </c>
      <c r="AE52" s="140">
        <v>0</v>
      </c>
      <c r="AF52" s="140">
        <v>0</v>
      </c>
      <c r="AG52" s="140">
        <v>0</v>
      </c>
      <c r="AH52" s="140">
        <v>7.3264435092141901E-3</v>
      </c>
      <c r="AI52" s="140">
        <v>4.2953833759867201E-2</v>
      </c>
      <c r="AJ52" s="140">
        <v>7.3365103612303501E-2</v>
      </c>
      <c r="AK52" s="140">
        <v>9.8463658244384106E-2</v>
      </c>
      <c r="AL52" s="140">
        <v>0.118152902833856</v>
      </c>
      <c r="AM52" s="140">
        <v>0.13233624255858001</v>
      </c>
      <c r="AN52" s="140">
        <v>0.14091708259635999</v>
      </c>
      <c r="AO52" s="140">
        <v>0.143798828125</v>
      </c>
      <c r="AP52" s="140">
        <v>0.14091708259635999</v>
      </c>
      <c r="AQ52" s="140">
        <v>0.13233624255858001</v>
      </c>
      <c r="AR52" s="140">
        <v>0.118152902833856</v>
      </c>
      <c r="AS52" s="140">
        <v>9.8463658244384106E-2</v>
      </c>
      <c r="AT52" s="140">
        <v>7.3365103612303501E-2</v>
      </c>
      <c r="AU52" s="140">
        <v>4.2953833759867201E-2</v>
      </c>
      <c r="AV52" s="140">
        <v>7.3264435092141901E-3</v>
      </c>
      <c r="AW52" s="140">
        <v>0</v>
      </c>
      <c r="AX52" s="140">
        <v>0</v>
      </c>
      <c r="AY52" s="140">
        <v>0</v>
      </c>
      <c r="AZ52" s="140">
        <v>0</v>
      </c>
      <c r="BA52" s="140">
        <v>0</v>
      </c>
      <c r="BB52" s="140">
        <v>0</v>
      </c>
      <c r="BC52" s="140">
        <v>0</v>
      </c>
      <c r="BD52" s="140">
        <v>0</v>
      </c>
      <c r="BE52" s="140">
        <v>0</v>
      </c>
      <c r="BF52" s="140">
        <v>0</v>
      </c>
      <c r="BG52" s="140">
        <v>0</v>
      </c>
      <c r="BH52" s="140">
        <v>0</v>
      </c>
      <c r="BI52" s="140">
        <v>0</v>
      </c>
      <c r="BJ52" s="140">
        <v>0</v>
      </c>
      <c r="BK52" s="140">
        <v>0</v>
      </c>
      <c r="BL52" s="140">
        <v>0</v>
      </c>
      <c r="BM52" s="140">
        <v>0</v>
      </c>
      <c r="BN52" s="140">
        <v>0</v>
      </c>
      <c r="BO52" s="140">
        <v>0</v>
      </c>
      <c r="BP52" s="140">
        <v>0</v>
      </c>
      <c r="BQ52" s="140">
        <v>0</v>
      </c>
      <c r="BR52" s="140">
        <v>0</v>
      </c>
      <c r="BS52" s="140">
        <v>0</v>
      </c>
      <c r="BT52" s="140">
        <v>0</v>
      </c>
      <c r="BU52" s="140">
        <v>0</v>
      </c>
    </row>
  </sheetData>
  <mergeCells count="2">
    <mergeCell ref="A1:C8"/>
    <mergeCell ref="F4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Matrix - CLS vs SGR</vt:lpstr>
      <vt:lpstr>Matrix - CLS vs SGR HR</vt:lpstr>
      <vt:lpstr>Matrix - CLS vs SGR TS</vt:lpstr>
      <vt:lpstr>Base - TS - HR</vt:lpstr>
      <vt:lpstr>Area</vt:lpstr>
      <vt:lpstr>J8 - Raw GFD Thickness Data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Christie</dc:creator>
  <cp:lastModifiedBy>Donald Christie</cp:lastModifiedBy>
  <dcterms:created xsi:type="dcterms:W3CDTF">2021-01-22T15:30:35Z</dcterms:created>
  <dcterms:modified xsi:type="dcterms:W3CDTF">2021-05-28T19:10:44Z</dcterms:modified>
</cp:coreProperties>
</file>