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hD\Thesis Master\"/>
    </mc:Choice>
  </mc:AlternateContent>
  <bookViews>
    <workbookView xWindow="0" yWindow="0" windowWidth="38400" windowHeight="17700" activeTab="9"/>
  </bookViews>
  <sheets>
    <sheet name="Line 1" sheetId="11" r:id="rId1"/>
    <sheet name=" Line 1 pt 2" sheetId="7" r:id="rId2"/>
    <sheet name="Sheet3" sheetId="4" r:id="rId3"/>
    <sheet name="SGR" sheetId="2" r:id="rId4"/>
    <sheet name="Line 1 Z1" sheetId="3" r:id="rId5"/>
    <sheet name="Line 1 Z2 " sheetId="5" r:id="rId6"/>
    <sheet name=" Line 1 Z3" sheetId="6" r:id="rId7"/>
    <sheet name=" Line 1 Z4" sheetId="8" r:id="rId8"/>
    <sheet name="Line 1 Z5" sheetId="9" r:id="rId9"/>
    <sheet name="Line 1 Z6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3" l="1"/>
  <c r="Z8" i="3" s="1"/>
  <c r="Z7" i="3"/>
  <c r="Z9" i="3"/>
  <c r="Z10" i="3"/>
  <c r="Z11" i="3"/>
  <c r="AD6" i="3"/>
  <c r="AC7" i="3"/>
  <c r="AC8" i="3"/>
  <c r="AC9" i="3"/>
  <c r="AC10" i="3"/>
  <c r="AC11" i="3"/>
  <c r="AA18" i="3"/>
  <c r="V115" i="7" l="1"/>
  <c r="V114" i="7"/>
  <c r="U115" i="7"/>
  <c r="U119" i="7" s="1"/>
  <c r="U114" i="7"/>
  <c r="U118" i="7"/>
  <c r="K63" i="5"/>
  <c r="H63" i="5"/>
  <c r="G63" i="5"/>
  <c r="F63" i="5"/>
  <c r="C63" i="5"/>
  <c r="K62" i="5"/>
  <c r="I62" i="5"/>
  <c r="G62" i="5"/>
  <c r="F62" i="5"/>
  <c r="C62" i="5"/>
  <c r="L61" i="5"/>
  <c r="L63" i="5" s="1"/>
  <c r="K61" i="5"/>
  <c r="J61" i="5"/>
  <c r="J63" i="5" s="1"/>
  <c r="I61" i="5"/>
  <c r="I63" i="5" s="1"/>
  <c r="H61" i="5"/>
  <c r="H62" i="5" s="1"/>
  <c r="G61" i="5"/>
  <c r="F61" i="5"/>
  <c r="E61" i="5"/>
  <c r="E62" i="5" s="1"/>
  <c r="D61" i="5"/>
  <c r="D63" i="5" s="1"/>
  <c r="C61" i="5"/>
  <c r="B61" i="5"/>
  <c r="B63" i="5" s="1"/>
  <c r="K71" i="3"/>
  <c r="C71" i="3"/>
  <c r="K70" i="3"/>
  <c r="C70" i="3"/>
  <c r="L69" i="3"/>
  <c r="L70" i="3" s="1"/>
  <c r="K69" i="3"/>
  <c r="J69" i="3"/>
  <c r="J71" i="3" s="1"/>
  <c r="I69" i="3"/>
  <c r="I71" i="3" s="1"/>
  <c r="H69" i="3"/>
  <c r="H71" i="3" s="1"/>
  <c r="G69" i="3"/>
  <c r="G71" i="3" s="1"/>
  <c r="F69" i="3"/>
  <c r="F70" i="3" s="1"/>
  <c r="E69" i="3"/>
  <c r="E71" i="3" s="1"/>
  <c r="D69" i="3"/>
  <c r="D70" i="3" s="1"/>
  <c r="C69" i="3"/>
  <c r="B69" i="3"/>
  <c r="B71" i="3" s="1"/>
  <c r="Q59" i="9"/>
  <c r="Q2" i="9"/>
  <c r="E65" i="9"/>
  <c r="I64" i="9"/>
  <c r="H64" i="9"/>
  <c r="L63" i="9"/>
  <c r="L65" i="9" s="1"/>
  <c r="K63" i="9"/>
  <c r="K65" i="9" s="1"/>
  <c r="J63" i="9"/>
  <c r="J65" i="9" s="1"/>
  <c r="I63" i="9"/>
  <c r="I65" i="9" s="1"/>
  <c r="H63" i="9"/>
  <c r="H65" i="9" s="1"/>
  <c r="G63" i="9"/>
  <c r="G64" i="9" s="1"/>
  <c r="F63" i="9"/>
  <c r="F64" i="9" s="1"/>
  <c r="E63" i="9"/>
  <c r="E64" i="9" s="1"/>
  <c r="D63" i="9"/>
  <c r="D65" i="9" s="1"/>
  <c r="C63" i="9"/>
  <c r="C65" i="9" s="1"/>
  <c r="B63" i="9"/>
  <c r="B65" i="9" s="1"/>
  <c r="J53" i="8"/>
  <c r="C53" i="8"/>
  <c r="B53" i="8"/>
  <c r="L52" i="8"/>
  <c r="L54" i="8" s="1"/>
  <c r="K52" i="8"/>
  <c r="K54" i="8" s="1"/>
  <c r="J52" i="8"/>
  <c r="J54" i="8" s="1"/>
  <c r="I52" i="8"/>
  <c r="I54" i="8" s="1"/>
  <c r="H52" i="8"/>
  <c r="H54" i="8" s="1"/>
  <c r="G52" i="8"/>
  <c r="G53" i="8" s="1"/>
  <c r="F52" i="8"/>
  <c r="F53" i="8" s="1"/>
  <c r="E52" i="8"/>
  <c r="E53" i="8" s="1"/>
  <c r="D52" i="8"/>
  <c r="D54" i="8" s="1"/>
  <c r="C52" i="8"/>
  <c r="C54" i="8" s="1"/>
  <c r="B52" i="8"/>
  <c r="B54" i="8" s="1"/>
  <c r="J45" i="8"/>
  <c r="J44" i="8"/>
  <c r="I44" i="8"/>
  <c r="B44" i="8"/>
  <c r="L43" i="8"/>
  <c r="L45" i="8" s="1"/>
  <c r="K43" i="8"/>
  <c r="K45" i="8" s="1"/>
  <c r="J43" i="8"/>
  <c r="I43" i="8"/>
  <c r="I45" i="8" s="1"/>
  <c r="H43" i="8"/>
  <c r="H45" i="8" s="1"/>
  <c r="G43" i="8"/>
  <c r="G44" i="8" s="1"/>
  <c r="F43" i="8"/>
  <c r="F44" i="8" s="1"/>
  <c r="E43" i="8"/>
  <c r="E44" i="8" s="1"/>
  <c r="D43" i="8"/>
  <c r="D45" i="8" s="1"/>
  <c r="C43" i="8"/>
  <c r="C45" i="8" s="1"/>
  <c r="B43" i="8"/>
  <c r="B45" i="8" s="1"/>
  <c r="Q34" i="8"/>
  <c r="Q2" i="8"/>
  <c r="H78" i="6"/>
  <c r="G78" i="6"/>
  <c r="G79" i="6" s="1"/>
  <c r="G80" i="6"/>
  <c r="J79" i="6"/>
  <c r="L78" i="6"/>
  <c r="L80" i="6" s="1"/>
  <c r="K78" i="6"/>
  <c r="K80" i="6" s="1"/>
  <c r="J78" i="6"/>
  <c r="J80" i="6" s="1"/>
  <c r="I78" i="6"/>
  <c r="I80" i="6" s="1"/>
  <c r="H80" i="6"/>
  <c r="F78" i="6"/>
  <c r="F79" i="6" s="1"/>
  <c r="E78" i="6"/>
  <c r="E79" i="6" s="1"/>
  <c r="D78" i="6"/>
  <c r="D80" i="6" s="1"/>
  <c r="C78" i="6"/>
  <c r="C80" i="6" s="1"/>
  <c r="B78" i="6"/>
  <c r="B80" i="6" s="1"/>
  <c r="Q67" i="6"/>
  <c r="Q2" i="6"/>
  <c r="Q52" i="5"/>
  <c r="Q2" i="5"/>
  <c r="D54" i="5"/>
  <c r="F53" i="5"/>
  <c r="L52" i="5"/>
  <c r="L53" i="5" s="1"/>
  <c r="K52" i="5"/>
  <c r="K53" i="5" s="1"/>
  <c r="J52" i="5"/>
  <c r="J54" i="5" s="1"/>
  <c r="I52" i="5"/>
  <c r="I54" i="5" s="1"/>
  <c r="H52" i="5"/>
  <c r="H54" i="5" s="1"/>
  <c r="G52" i="5"/>
  <c r="G54" i="5" s="1"/>
  <c r="F52" i="5"/>
  <c r="F54" i="5" s="1"/>
  <c r="E52" i="5"/>
  <c r="E53" i="5" s="1"/>
  <c r="D52" i="5"/>
  <c r="D53" i="5" s="1"/>
  <c r="C52" i="5"/>
  <c r="C53" i="5" s="1"/>
  <c r="B52" i="5"/>
  <c r="B54" i="5" s="1"/>
  <c r="Q2" i="3"/>
  <c r="H62" i="3"/>
  <c r="L60" i="3"/>
  <c r="L62" i="3" s="1"/>
  <c r="K60" i="3"/>
  <c r="K62" i="3" s="1"/>
  <c r="J60" i="3"/>
  <c r="J62" i="3" s="1"/>
  <c r="I60" i="3"/>
  <c r="I61" i="3" s="1"/>
  <c r="H60" i="3"/>
  <c r="H61" i="3" s="1"/>
  <c r="G60" i="3"/>
  <c r="G62" i="3" s="1"/>
  <c r="F60" i="3"/>
  <c r="F61" i="3" s="1"/>
  <c r="E60" i="3"/>
  <c r="E61" i="3" s="1"/>
  <c r="D60" i="3"/>
  <c r="D62" i="3" s="1"/>
  <c r="C60" i="3"/>
  <c r="C62" i="3" s="1"/>
  <c r="B60" i="3"/>
  <c r="B62" i="3" s="1"/>
  <c r="G61" i="3" l="1"/>
  <c r="F71" i="3"/>
  <c r="I62" i="3"/>
  <c r="D71" i="3"/>
  <c r="E70" i="3"/>
  <c r="L71" i="3"/>
  <c r="F62" i="3"/>
  <c r="G70" i="3"/>
  <c r="H44" i="8"/>
  <c r="B64" i="9"/>
  <c r="C79" i="6"/>
  <c r="E63" i="5"/>
  <c r="B62" i="5"/>
  <c r="J62" i="5"/>
  <c r="D62" i="5"/>
  <c r="L62" i="5"/>
  <c r="H70" i="3"/>
  <c r="I70" i="3"/>
  <c r="B70" i="3"/>
  <c r="J70" i="3"/>
  <c r="J64" i="9"/>
  <c r="F65" i="9"/>
  <c r="G65" i="9"/>
  <c r="C64" i="9"/>
  <c r="K64" i="9"/>
  <c r="D64" i="9"/>
  <c r="L64" i="9"/>
  <c r="K53" i="8"/>
  <c r="I53" i="8"/>
  <c r="G54" i="8"/>
  <c r="F54" i="8"/>
  <c r="H53" i="8"/>
  <c r="E54" i="8"/>
  <c r="D53" i="8"/>
  <c r="L53" i="8"/>
  <c r="G45" i="8"/>
  <c r="F45" i="8"/>
  <c r="E45" i="8"/>
  <c r="C44" i="8"/>
  <c r="K44" i="8"/>
  <c r="D44" i="8"/>
  <c r="L44" i="8"/>
  <c r="I79" i="6"/>
  <c r="L54" i="5"/>
  <c r="J53" i="5"/>
  <c r="G53" i="5"/>
  <c r="E62" i="3"/>
  <c r="H79" i="6"/>
  <c r="F80" i="6"/>
  <c r="E80" i="6"/>
  <c r="B79" i="6"/>
  <c r="D79" i="6"/>
  <c r="L79" i="6"/>
  <c r="K79" i="6"/>
  <c r="K54" i="5"/>
  <c r="H53" i="5"/>
  <c r="B53" i="5"/>
  <c r="C54" i="5"/>
  <c r="E54" i="5"/>
  <c r="I53" i="5"/>
  <c r="B61" i="3"/>
  <c r="J61" i="3"/>
  <c r="C61" i="3"/>
  <c r="K61" i="3"/>
  <c r="D61" i="3"/>
  <c r="L61" i="3"/>
  <c r="B34" i="9" l="1"/>
  <c r="B43" i="9"/>
  <c r="B24" i="8" l="1"/>
  <c r="B29" i="2" l="1"/>
  <c r="B28" i="2"/>
  <c r="B27" i="2"/>
  <c r="E31" i="2"/>
  <c r="D31" i="2"/>
  <c r="F31" i="2"/>
  <c r="G31" i="2"/>
  <c r="H31" i="2"/>
  <c r="I31" i="2"/>
  <c r="J31" i="2"/>
  <c r="K31" i="2"/>
  <c r="L31" i="2"/>
  <c r="B31" i="2"/>
  <c r="I199" i="11" l="1"/>
  <c r="I198" i="11"/>
  <c r="I197" i="11"/>
  <c r="I195" i="11"/>
  <c r="I194" i="11"/>
  <c r="I193" i="11"/>
  <c r="I165" i="11"/>
  <c r="I164" i="11"/>
  <c r="I163" i="11"/>
  <c r="I53" i="11"/>
  <c r="I52" i="11"/>
  <c r="I51" i="11"/>
  <c r="I50" i="11"/>
  <c r="I49" i="11"/>
  <c r="I48" i="11"/>
  <c r="I47" i="11"/>
  <c r="I46" i="11"/>
  <c r="I45" i="11"/>
  <c r="I44" i="11"/>
  <c r="I30" i="11"/>
  <c r="I29" i="11"/>
  <c r="I28" i="11"/>
  <c r="I27" i="11"/>
  <c r="I26" i="11"/>
  <c r="I25" i="11"/>
  <c r="I24" i="11"/>
  <c r="I23" i="11"/>
  <c r="I22" i="11"/>
  <c r="I21" i="11"/>
  <c r="I20" i="11"/>
  <c r="I18" i="11"/>
  <c r="G4" i="11"/>
  <c r="X54" i="6"/>
  <c r="X55" i="6"/>
  <c r="X56" i="6"/>
  <c r="X57" i="6"/>
  <c r="X58" i="6"/>
  <c r="X59" i="6"/>
  <c r="X60" i="6"/>
  <c r="X61" i="6"/>
  <c r="X62" i="6"/>
  <c r="X63" i="6"/>
  <c r="X53" i="6"/>
  <c r="B6" i="10" l="1"/>
  <c r="H16" i="10"/>
  <c r="H17" i="10" s="1"/>
  <c r="C16" i="10"/>
  <c r="C17" i="10" s="1"/>
  <c r="D16" i="10"/>
  <c r="D18" i="10" s="1"/>
  <c r="E16" i="10"/>
  <c r="F16" i="10"/>
  <c r="F17" i="10" s="1"/>
  <c r="G16" i="10"/>
  <c r="G18" i="10" s="1"/>
  <c r="I16" i="10"/>
  <c r="I17" i="10" s="1"/>
  <c r="J16" i="10"/>
  <c r="J18" i="10" s="1"/>
  <c r="K16" i="10"/>
  <c r="K18" i="10" s="1"/>
  <c r="L16" i="10"/>
  <c r="L18" i="10" s="1"/>
  <c r="B16" i="10"/>
  <c r="B17" i="10" s="1"/>
  <c r="E17" i="10"/>
  <c r="Z6" i="10"/>
  <c r="AD11" i="10"/>
  <c r="Z11" i="10"/>
  <c r="AD10" i="10"/>
  <c r="AC10" i="10"/>
  <c r="Z10" i="10"/>
  <c r="AC9" i="10"/>
  <c r="AD9" i="10" s="1"/>
  <c r="Z9" i="10"/>
  <c r="AD8" i="10"/>
  <c r="AC8" i="10"/>
  <c r="AC7" i="10"/>
  <c r="AD7" i="10" s="1"/>
  <c r="Z7" i="10"/>
  <c r="AD6" i="10"/>
  <c r="Q2" i="10"/>
  <c r="Z100" i="7"/>
  <c r="Z101" i="7"/>
  <c r="Z99" i="7"/>
  <c r="AD13" i="9"/>
  <c r="E43" i="9" s="1"/>
  <c r="E44" i="9" s="1"/>
  <c r="AO38" i="9"/>
  <c r="AN38" i="9"/>
  <c r="AM38" i="9"/>
  <c r="AL38" i="9"/>
  <c r="I43" i="9"/>
  <c r="Z26" i="9"/>
  <c r="H53" i="9" s="1"/>
  <c r="H55" i="9" s="1"/>
  <c r="J53" i="9"/>
  <c r="X93" i="2"/>
  <c r="X92" i="2"/>
  <c r="X91" i="2"/>
  <c r="X90" i="2"/>
  <c r="X89" i="2"/>
  <c r="X88" i="2"/>
  <c r="X87" i="2"/>
  <c r="X86" i="2"/>
  <c r="X85" i="2"/>
  <c r="X84" i="2"/>
  <c r="X83" i="2"/>
  <c r="H96" i="2"/>
  <c r="H97" i="2" s="1"/>
  <c r="G96" i="2"/>
  <c r="G97" i="2" s="1"/>
  <c r="L94" i="2"/>
  <c r="L96" i="2" s="1"/>
  <c r="L97" i="2" s="1"/>
  <c r="K94" i="2"/>
  <c r="K96" i="2" s="1"/>
  <c r="K97" i="2" s="1"/>
  <c r="J94" i="2"/>
  <c r="J96" i="2" s="1"/>
  <c r="J97" i="2" s="1"/>
  <c r="I94" i="2"/>
  <c r="I96" i="2" s="1"/>
  <c r="I97" i="2" s="1"/>
  <c r="H94" i="2"/>
  <c r="G94" i="2"/>
  <c r="F94" i="2"/>
  <c r="F96" i="2" s="1"/>
  <c r="F97" i="2" s="1"/>
  <c r="E94" i="2"/>
  <c r="E96" i="2" s="1"/>
  <c r="E97" i="2" s="1"/>
  <c r="D94" i="2"/>
  <c r="D96" i="2" s="1"/>
  <c r="D97" i="2" s="1"/>
  <c r="C94" i="2"/>
  <c r="C96" i="2" s="1"/>
  <c r="C97" i="2" s="1"/>
  <c r="B94" i="2"/>
  <c r="B96" i="2" s="1"/>
  <c r="B97" i="2" s="1"/>
  <c r="F54" i="9"/>
  <c r="F53" i="9"/>
  <c r="F55" i="9" s="1"/>
  <c r="D53" i="9"/>
  <c r="D54" i="9" s="1"/>
  <c r="B53" i="9"/>
  <c r="B54" i="9" s="1"/>
  <c r="K43" i="9"/>
  <c r="K45" i="9" s="1"/>
  <c r="J43" i="9"/>
  <c r="J45" i="9" s="1"/>
  <c r="H43" i="9"/>
  <c r="H45" i="9" s="1"/>
  <c r="G43" i="9"/>
  <c r="G44" i="9" s="1"/>
  <c r="F43" i="9"/>
  <c r="F44" i="9" s="1"/>
  <c r="C43" i="9"/>
  <c r="C45" i="9" s="1"/>
  <c r="B45" i="9"/>
  <c r="L34" i="9"/>
  <c r="L36" i="9" s="1"/>
  <c r="J34" i="9"/>
  <c r="J36" i="9" s="1"/>
  <c r="I34" i="9"/>
  <c r="I36" i="9" s="1"/>
  <c r="H34" i="9"/>
  <c r="H35" i="9" s="1"/>
  <c r="G34" i="9"/>
  <c r="G35" i="9" s="1"/>
  <c r="F34" i="9"/>
  <c r="F35" i="9" s="1"/>
  <c r="E34" i="9"/>
  <c r="E36" i="9" s="1"/>
  <c r="D34" i="9"/>
  <c r="D36" i="9" s="1"/>
  <c r="C34" i="9"/>
  <c r="C36" i="9" s="1"/>
  <c r="B35" i="9"/>
  <c r="E35" i="8"/>
  <c r="I34" i="8"/>
  <c r="L33" i="8"/>
  <c r="L35" i="8" s="1"/>
  <c r="K33" i="8"/>
  <c r="K35" i="8" s="1"/>
  <c r="J33" i="8"/>
  <c r="J35" i="8" s="1"/>
  <c r="I33" i="8"/>
  <c r="I35" i="8" s="1"/>
  <c r="H33" i="8"/>
  <c r="H35" i="8" s="1"/>
  <c r="G33" i="8"/>
  <c r="G34" i="8" s="1"/>
  <c r="F33" i="8"/>
  <c r="F34" i="8" s="1"/>
  <c r="E33" i="8"/>
  <c r="E34" i="8" s="1"/>
  <c r="D33" i="8"/>
  <c r="D35" i="8" s="1"/>
  <c r="C33" i="8"/>
  <c r="C35" i="8" s="1"/>
  <c r="B33" i="8"/>
  <c r="B35" i="8" s="1"/>
  <c r="G26" i="8"/>
  <c r="J25" i="8"/>
  <c r="I25" i="8"/>
  <c r="B25" i="8"/>
  <c r="L24" i="8"/>
  <c r="L26" i="8" s="1"/>
  <c r="K24" i="8"/>
  <c r="K26" i="8" s="1"/>
  <c r="J24" i="8"/>
  <c r="J26" i="8" s="1"/>
  <c r="I24" i="8"/>
  <c r="I26" i="8" s="1"/>
  <c r="H24" i="8"/>
  <c r="H25" i="8" s="1"/>
  <c r="G24" i="8"/>
  <c r="G25" i="8" s="1"/>
  <c r="F24" i="8"/>
  <c r="F25" i="8" s="1"/>
  <c r="E24" i="8"/>
  <c r="E26" i="8" s="1"/>
  <c r="D24" i="8"/>
  <c r="D26" i="8" s="1"/>
  <c r="C24" i="8"/>
  <c r="C26" i="8" s="1"/>
  <c r="B26" i="8"/>
  <c r="J70" i="6"/>
  <c r="B70" i="6"/>
  <c r="L69" i="6"/>
  <c r="L71" i="6" s="1"/>
  <c r="K69" i="6"/>
  <c r="K71" i="6" s="1"/>
  <c r="J69" i="6"/>
  <c r="J71" i="6" s="1"/>
  <c r="I69" i="6"/>
  <c r="I71" i="6" s="1"/>
  <c r="H69" i="6"/>
  <c r="H71" i="6" s="1"/>
  <c r="G69" i="6"/>
  <c r="G70" i="6" s="1"/>
  <c r="F69" i="6"/>
  <c r="F70" i="6" s="1"/>
  <c r="E69" i="6"/>
  <c r="E70" i="6" s="1"/>
  <c r="D69" i="6"/>
  <c r="D71" i="6" s="1"/>
  <c r="C69" i="6"/>
  <c r="C71" i="6" s="1"/>
  <c r="B69" i="6"/>
  <c r="B71" i="6" s="1"/>
  <c r="K62" i="6"/>
  <c r="G62" i="6"/>
  <c r="D62" i="6"/>
  <c r="C62" i="6"/>
  <c r="G61" i="6"/>
  <c r="L60" i="6"/>
  <c r="L61" i="6" s="1"/>
  <c r="K60" i="6"/>
  <c r="K61" i="6" s="1"/>
  <c r="J60" i="6"/>
  <c r="J62" i="6" s="1"/>
  <c r="I60" i="6"/>
  <c r="I62" i="6" s="1"/>
  <c r="H60" i="6"/>
  <c r="H62" i="6" s="1"/>
  <c r="F60" i="6"/>
  <c r="F62" i="6" s="1"/>
  <c r="E60" i="6"/>
  <c r="E61" i="6" s="1"/>
  <c r="D60" i="6"/>
  <c r="D61" i="6" s="1"/>
  <c r="C60" i="6"/>
  <c r="C61" i="6" s="1"/>
  <c r="B60" i="6"/>
  <c r="B62" i="6" s="1"/>
  <c r="L51" i="3"/>
  <c r="L52" i="3" s="1"/>
  <c r="K51" i="3"/>
  <c r="K52" i="3" s="1"/>
  <c r="J51" i="3"/>
  <c r="J53" i="3" s="1"/>
  <c r="I51" i="3"/>
  <c r="I53" i="3" s="1"/>
  <c r="H51" i="3"/>
  <c r="H52" i="3" s="1"/>
  <c r="G51" i="3"/>
  <c r="G52" i="3" s="1"/>
  <c r="F51" i="3"/>
  <c r="F53" i="3" s="1"/>
  <c r="E51" i="3"/>
  <c r="E52" i="3" s="1"/>
  <c r="D51" i="3"/>
  <c r="D52" i="3" s="1"/>
  <c r="C51" i="3"/>
  <c r="C52" i="3" s="1"/>
  <c r="B51" i="3"/>
  <c r="B53" i="3" s="1"/>
  <c r="H45" i="5"/>
  <c r="E45" i="5"/>
  <c r="D45" i="5"/>
  <c r="H44" i="5"/>
  <c r="L43" i="5"/>
  <c r="L44" i="5" s="1"/>
  <c r="K43" i="5"/>
  <c r="K45" i="5" s="1"/>
  <c r="J43" i="5"/>
  <c r="J44" i="5" s="1"/>
  <c r="I43" i="5"/>
  <c r="I45" i="5" s="1"/>
  <c r="H43" i="5"/>
  <c r="G43" i="5"/>
  <c r="G44" i="5" s="1"/>
  <c r="F43" i="5"/>
  <c r="F44" i="5" s="1"/>
  <c r="E43" i="5"/>
  <c r="E44" i="5" s="1"/>
  <c r="D43" i="5"/>
  <c r="D44" i="5" s="1"/>
  <c r="C43" i="5"/>
  <c r="C45" i="5" s="1"/>
  <c r="B43" i="5"/>
  <c r="B45" i="5" s="1"/>
  <c r="D53" i="3" l="1"/>
  <c r="C53" i="3"/>
  <c r="G53" i="3"/>
  <c r="H53" i="3"/>
  <c r="K53" i="3"/>
  <c r="H70" i="6"/>
  <c r="H34" i="8"/>
  <c r="F18" i="10"/>
  <c r="G17" i="10"/>
  <c r="J17" i="10"/>
  <c r="I18" i="10"/>
  <c r="D43" i="9"/>
  <c r="D45" i="9" s="1"/>
  <c r="K17" i="10"/>
  <c r="H18" i="10"/>
  <c r="C18" i="10"/>
  <c r="B18" i="10"/>
  <c r="E18" i="10"/>
  <c r="D17" i="10"/>
  <c r="L17" i="10"/>
  <c r="L45" i="5"/>
  <c r="G45" i="5"/>
  <c r="L62" i="6"/>
  <c r="L53" i="3"/>
  <c r="Z8" i="10"/>
  <c r="K6" i="10"/>
  <c r="E6" i="10"/>
  <c r="F6" i="10"/>
  <c r="I6" i="10"/>
  <c r="C6" i="10"/>
  <c r="D6" i="10"/>
  <c r="L6" i="10"/>
  <c r="J6" i="10"/>
  <c r="G6" i="10"/>
  <c r="H6" i="10"/>
  <c r="J35" i="9"/>
  <c r="I35" i="9"/>
  <c r="K34" i="9"/>
  <c r="K36" i="9" s="1"/>
  <c r="L43" i="9"/>
  <c r="L45" i="9" s="1"/>
  <c r="B44" i="9"/>
  <c r="H44" i="9"/>
  <c r="I44" i="9"/>
  <c r="I45" i="9"/>
  <c r="G36" i="9"/>
  <c r="J44" i="9"/>
  <c r="J55" i="9"/>
  <c r="E45" i="9"/>
  <c r="H54" i="9"/>
  <c r="B36" i="9"/>
  <c r="D55" i="9"/>
  <c r="F36" i="9"/>
  <c r="F61" i="6"/>
  <c r="F45" i="9"/>
  <c r="F26" i="8"/>
  <c r="F35" i="8"/>
  <c r="F71" i="6"/>
  <c r="F52" i="3"/>
  <c r="C35" i="9"/>
  <c r="K35" i="9"/>
  <c r="H36" i="9"/>
  <c r="G45" i="9"/>
  <c r="D35" i="9"/>
  <c r="L35" i="9"/>
  <c r="C44" i="9"/>
  <c r="K44" i="9"/>
  <c r="B55" i="9"/>
  <c r="E35" i="9"/>
  <c r="C25" i="8"/>
  <c r="K25" i="8"/>
  <c r="H26" i="8"/>
  <c r="B34" i="8"/>
  <c r="J34" i="8"/>
  <c r="G35" i="8"/>
  <c r="D25" i="8"/>
  <c r="L25" i="8"/>
  <c r="C34" i="8"/>
  <c r="K34" i="8"/>
  <c r="E25" i="8"/>
  <c r="D34" i="8"/>
  <c r="L34" i="8"/>
  <c r="E71" i="6"/>
  <c r="I70" i="6"/>
  <c r="G71" i="6"/>
  <c r="C70" i="6"/>
  <c r="K70" i="6"/>
  <c r="D70" i="6"/>
  <c r="L70" i="6"/>
  <c r="H61" i="6"/>
  <c r="E62" i="6"/>
  <c r="I61" i="6"/>
  <c r="J61" i="6"/>
  <c r="B61" i="6"/>
  <c r="E53" i="3"/>
  <c r="I52" i="3"/>
  <c r="B52" i="3"/>
  <c r="J52" i="3"/>
  <c r="I44" i="5"/>
  <c r="F45" i="5"/>
  <c r="B44" i="5"/>
  <c r="C44" i="5"/>
  <c r="K44" i="5"/>
  <c r="J45" i="5"/>
  <c r="H25" i="9"/>
  <c r="H27" i="9" s="1"/>
  <c r="B25" i="9"/>
  <c r="B26" i="9" s="1"/>
  <c r="J24" i="9"/>
  <c r="J25" i="9" s="1"/>
  <c r="J26" i="9" s="1"/>
  <c r="F25" i="9"/>
  <c r="D25" i="9"/>
  <c r="D26" i="9" s="1"/>
  <c r="Z25" i="9"/>
  <c r="Z24" i="9"/>
  <c r="F27" i="9"/>
  <c r="AC12" i="9"/>
  <c r="AD12" i="9" s="1"/>
  <c r="AD11" i="9"/>
  <c r="Z15" i="9"/>
  <c r="AD10" i="9"/>
  <c r="Z10" i="9"/>
  <c r="AD9" i="9"/>
  <c r="AC9" i="9"/>
  <c r="Z9" i="9"/>
  <c r="AC8" i="9"/>
  <c r="AD8" i="9" s="1"/>
  <c r="AD7" i="9"/>
  <c r="AC7" i="9"/>
  <c r="Z7" i="9"/>
  <c r="AD6" i="9"/>
  <c r="Z6" i="9"/>
  <c r="Z8" i="9" s="1"/>
  <c r="L51" i="6"/>
  <c r="L53" i="6" s="1"/>
  <c r="K51" i="6"/>
  <c r="K53" i="6" s="1"/>
  <c r="J51" i="6"/>
  <c r="J53" i="6" s="1"/>
  <c r="I51" i="6"/>
  <c r="I53" i="6" s="1"/>
  <c r="H51" i="6"/>
  <c r="H53" i="6" s="1"/>
  <c r="G51" i="6"/>
  <c r="G52" i="6" s="1"/>
  <c r="F51" i="6"/>
  <c r="F52" i="6" s="1"/>
  <c r="E51" i="6"/>
  <c r="E52" i="6" s="1"/>
  <c r="D51" i="6"/>
  <c r="D53" i="6" s="1"/>
  <c r="C51" i="6"/>
  <c r="C53" i="6" s="1"/>
  <c r="B51" i="6"/>
  <c r="B53" i="6" s="1"/>
  <c r="K42" i="6"/>
  <c r="K43" i="6" s="1"/>
  <c r="L42" i="6"/>
  <c r="L44" i="6" s="1"/>
  <c r="J42" i="6"/>
  <c r="J44" i="6" s="1"/>
  <c r="I42" i="6"/>
  <c r="I44" i="6" s="1"/>
  <c r="H42" i="6"/>
  <c r="H44" i="6" s="1"/>
  <c r="G42" i="6"/>
  <c r="G43" i="6" s="1"/>
  <c r="F42" i="6"/>
  <c r="F43" i="6" s="1"/>
  <c r="E42" i="6"/>
  <c r="E43" i="6" s="1"/>
  <c r="D42" i="6"/>
  <c r="D44" i="6" s="1"/>
  <c r="C42" i="6"/>
  <c r="C44" i="6" s="1"/>
  <c r="B42" i="6"/>
  <c r="B44" i="6" s="1"/>
  <c r="C15" i="8"/>
  <c r="C17" i="8" s="1"/>
  <c r="D15" i="8"/>
  <c r="E15" i="8"/>
  <c r="E17" i="8" s="1"/>
  <c r="F15" i="8"/>
  <c r="G15" i="8"/>
  <c r="G17" i="8" s="1"/>
  <c r="H15" i="8"/>
  <c r="H16" i="8" s="1"/>
  <c r="I15" i="8"/>
  <c r="I17" i="8" s="1"/>
  <c r="J15" i="8"/>
  <c r="J17" i="8" s="1"/>
  <c r="K15" i="8"/>
  <c r="K17" i="8" s="1"/>
  <c r="L15" i="8"/>
  <c r="B15" i="8"/>
  <c r="B16" i="8" s="1"/>
  <c r="F17" i="8"/>
  <c r="L17" i="8"/>
  <c r="D17" i="8"/>
  <c r="B6" i="8"/>
  <c r="C6" i="8"/>
  <c r="D6" i="8"/>
  <c r="E6" i="8"/>
  <c r="F6" i="8"/>
  <c r="G6" i="8"/>
  <c r="H6" i="8"/>
  <c r="I6" i="8"/>
  <c r="J6" i="8"/>
  <c r="K6" i="8"/>
  <c r="K8" i="8" s="1"/>
  <c r="L6" i="8"/>
  <c r="L8" i="8" s="1"/>
  <c r="AD10" i="8"/>
  <c r="AD11" i="8"/>
  <c r="AD9" i="8"/>
  <c r="AC11" i="8"/>
  <c r="Z11" i="8"/>
  <c r="AC10" i="8"/>
  <c r="Z10" i="8"/>
  <c r="AC9" i="8"/>
  <c r="Z9" i="8"/>
  <c r="AC8" i="8"/>
  <c r="AD8" i="8" s="1"/>
  <c r="AC7" i="8"/>
  <c r="AD7" i="8" s="1"/>
  <c r="Z7" i="8"/>
  <c r="Z8" i="8" s="1"/>
  <c r="AD6" i="8"/>
  <c r="Z6" i="8"/>
  <c r="G33" i="6"/>
  <c r="D44" i="9" l="1"/>
  <c r="G7" i="10"/>
  <c r="G8" i="10"/>
  <c r="D7" i="10"/>
  <c r="D8" i="10"/>
  <c r="K8" i="10"/>
  <c r="K7" i="10"/>
  <c r="F8" i="10"/>
  <c r="F7" i="10"/>
  <c r="L7" i="10"/>
  <c r="L8" i="10"/>
  <c r="E8" i="10"/>
  <c r="E7" i="10"/>
  <c r="H7" i="10"/>
  <c r="H8" i="10"/>
  <c r="J8" i="10"/>
  <c r="J7" i="10"/>
  <c r="I7" i="10"/>
  <c r="I8" i="10"/>
  <c r="C8" i="10"/>
  <c r="C7" i="10"/>
  <c r="B8" i="10"/>
  <c r="B7" i="10"/>
  <c r="L44" i="9"/>
  <c r="J54" i="9"/>
  <c r="D27" i="9"/>
  <c r="B15" i="9"/>
  <c r="J15" i="9"/>
  <c r="G6" i="9"/>
  <c r="G7" i="9" s="1"/>
  <c r="C15" i="9"/>
  <c r="K15" i="9"/>
  <c r="I6" i="9"/>
  <c r="I7" i="9" s="1"/>
  <c r="F6" i="9"/>
  <c r="F7" i="9" s="1"/>
  <c r="D15" i="9"/>
  <c r="L15" i="9"/>
  <c r="J6" i="9"/>
  <c r="J7" i="9" s="1"/>
  <c r="E15" i="9"/>
  <c r="H6" i="9"/>
  <c r="H7" i="9" s="1"/>
  <c r="K6" i="9"/>
  <c r="F15" i="9"/>
  <c r="C6" i="9"/>
  <c r="L6" i="9"/>
  <c r="G15" i="9"/>
  <c r="D6" i="9"/>
  <c r="D7" i="9" s="1"/>
  <c r="B6" i="9"/>
  <c r="I15" i="9"/>
  <c r="H15" i="9"/>
  <c r="E6" i="9"/>
  <c r="E7" i="9" s="1"/>
  <c r="H26" i="9"/>
  <c r="F26" i="9"/>
  <c r="B27" i="9"/>
  <c r="I52" i="6"/>
  <c r="H52" i="6"/>
  <c r="F53" i="6"/>
  <c r="E53" i="6"/>
  <c r="B52" i="6"/>
  <c r="J52" i="6"/>
  <c r="G53" i="6"/>
  <c r="C52" i="6"/>
  <c r="K52" i="6"/>
  <c r="D52" i="6"/>
  <c r="L52" i="6"/>
  <c r="L43" i="6"/>
  <c r="K44" i="6"/>
  <c r="H43" i="6"/>
  <c r="G44" i="6"/>
  <c r="F44" i="6"/>
  <c r="E44" i="6"/>
  <c r="B43" i="6"/>
  <c r="J43" i="6"/>
  <c r="C43" i="6"/>
  <c r="I43" i="6"/>
  <c r="D43" i="6"/>
  <c r="K7" i="8"/>
  <c r="F16" i="8"/>
  <c r="G16" i="8"/>
  <c r="E16" i="8"/>
  <c r="B17" i="8"/>
  <c r="C16" i="8"/>
  <c r="K16" i="8"/>
  <c r="H17" i="8"/>
  <c r="I16" i="8"/>
  <c r="J16" i="8"/>
  <c r="D16" i="8"/>
  <c r="L16" i="8"/>
  <c r="L7" i="8"/>
  <c r="G35" i="6"/>
  <c r="L33" i="6"/>
  <c r="L35" i="6" s="1"/>
  <c r="K33" i="6"/>
  <c r="K35" i="6" s="1"/>
  <c r="J33" i="6"/>
  <c r="J35" i="6" s="1"/>
  <c r="I33" i="6"/>
  <c r="I35" i="6" s="1"/>
  <c r="H33" i="6"/>
  <c r="H35" i="6" s="1"/>
  <c r="G34" i="6"/>
  <c r="F33" i="6"/>
  <c r="F34" i="6" s="1"/>
  <c r="E33" i="6"/>
  <c r="E34" i="6" s="1"/>
  <c r="D33" i="6"/>
  <c r="D35" i="6" s="1"/>
  <c r="C33" i="6"/>
  <c r="C35" i="6" s="1"/>
  <c r="B33" i="6"/>
  <c r="B35" i="6" s="1"/>
  <c r="I36" i="5"/>
  <c r="H36" i="5"/>
  <c r="I35" i="5"/>
  <c r="H35" i="5"/>
  <c r="B35" i="5"/>
  <c r="L34" i="5"/>
  <c r="L36" i="5" s="1"/>
  <c r="K34" i="5"/>
  <c r="K36" i="5" s="1"/>
  <c r="J34" i="5"/>
  <c r="J36" i="5" s="1"/>
  <c r="I34" i="5"/>
  <c r="H34" i="5"/>
  <c r="G34" i="5"/>
  <c r="G35" i="5" s="1"/>
  <c r="F34" i="5"/>
  <c r="F35" i="5" s="1"/>
  <c r="E34" i="5"/>
  <c r="E35" i="5" s="1"/>
  <c r="D34" i="5"/>
  <c r="D36" i="5" s="1"/>
  <c r="C34" i="5"/>
  <c r="C36" i="5" s="1"/>
  <c r="B34" i="5"/>
  <c r="B36" i="5" s="1"/>
  <c r="S93" i="2"/>
  <c r="S92" i="2"/>
  <c r="S91" i="2"/>
  <c r="S90" i="2"/>
  <c r="S89" i="2"/>
  <c r="S88" i="2"/>
  <c r="S87" i="2"/>
  <c r="S86" i="2"/>
  <c r="S85" i="2"/>
  <c r="S84" i="2"/>
  <c r="S83" i="2"/>
  <c r="D88" i="2"/>
  <c r="C88" i="2"/>
  <c r="F87" i="2"/>
  <c r="F88" i="2" s="1"/>
  <c r="E87" i="2"/>
  <c r="E88" i="2" s="1"/>
  <c r="D87" i="2"/>
  <c r="C87" i="2"/>
  <c r="L85" i="2"/>
  <c r="L87" i="2" s="1"/>
  <c r="L88" i="2" s="1"/>
  <c r="K85" i="2"/>
  <c r="K87" i="2" s="1"/>
  <c r="K88" i="2" s="1"/>
  <c r="J85" i="2"/>
  <c r="J87" i="2" s="1"/>
  <c r="J88" i="2" s="1"/>
  <c r="I85" i="2"/>
  <c r="I87" i="2" s="1"/>
  <c r="I88" i="2" s="1"/>
  <c r="H85" i="2"/>
  <c r="H87" i="2" s="1"/>
  <c r="H88" i="2" s="1"/>
  <c r="G85" i="2"/>
  <c r="G87" i="2" s="1"/>
  <c r="G88" i="2" s="1"/>
  <c r="F85" i="2"/>
  <c r="E85" i="2"/>
  <c r="D85" i="2"/>
  <c r="C85" i="2"/>
  <c r="B85" i="2"/>
  <c r="B87" i="2" s="1"/>
  <c r="B88" i="2" s="1"/>
  <c r="H44" i="3"/>
  <c r="L42" i="3"/>
  <c r="L44" i="3" s="1"/>
  <c r="K42" i="3"/>
  <c r="K43" i="3" s="1"/>
  <c r="J42" i="3"/>
  <c r="J44" i="3" s="1"/>
  <c r="I42" i="3"/>
  <c r="I44" i="3" s="1"/>
  <c r="H42" i="3"/>
  <c r="H43" i="3" s="1"/>
  <c r="G42" i="3"/>
  <c r="G44" i="3" s="1"/>
  <c r="F42" i="3"/>
  <c r="F44" i="3" s="1"/>
  <c r="E42" i="3"/>
  <c r="E43" i="3" s="1"/>
  <c r="D42" i="3"/>
  <c r="D44" i="3" s="1"/>
  <c r="C42" i="3"/>
  <c r="C44" i="3" s="1"/>
  <c r="B42" i="3"/>
  <c r="B44" i="3" s="1"/>
  <c r="X77" i="2"/>
  <c r="X76" i="2"/>
  <c r="X75" i="2"/>
  <c r="X74" i="2"/>
  <c r="X73" i="2"/>
  <c r="X72" i="2"/>
  <c r="X71" i="2"/>
  <c r="X70" i="2"/>
  <c r="X69" i="2"/>
  <c r="X68" i="2"/>
  <c r="X67" i="2"/>
  <c r="K80" i="2"/>
  <c r="K79" i="2"/>
  <c r="L77" i="2"/>
  <c r="L79" i="2" s="1"/>
  <c r="L80" i="2" s="1"/>
  <c r="K77" i="2"/>
  <c r="J77" i="2"/>
  <c r="J79" i="2" s="1"/>
  <c r="J80" i="2" s="1"/>
  <c r="I77" i="2"/>
  <c r="I79" i="2" s="1"/>
  <c r="I80" i="2" s="1"/>
  <c r="H77" i="2"/>
  <c r="H79" i="2" s="1"/>
  <c r="H80" i="2" s="1"/>
  <c r="G77" i="2"/>
  <c r="G79" i="2" s="1"/>
  <c r="G80" i="2" s="1"/>
  <c r="F77" i="2"/>
  <c r="F79" i="2" s="1"/>
  <c r="F80" i="2" s="1"/>
  <c r="E77" i="2"/>
  <c r="E79" i="2" s="1"/>
  <c r="E80" i="2" s="1"/>
  <c r="D77" i="2"/>
  <c r="D79" i="2" s="1"/>
  <c r="D80" i="2" s="1"/>
  <c r="C77" i="2"/>
  <c r="C79" i="2" s="1"/>
  <c r="C80" i="2" s="1"/>
  <c r="B77" i="2"/>
  <c r="B79" i="2" s="1"/>
  <c r="B80" i="2" s="1"/>
  <c r="H10" i="2"/>
  <c r="F26" i="6"/>
  <c r="L24" i="6"/>
  <c r="L25" i="6" s="1"/>
  <c r="K24" i="6"/>
  <c r="K26" i="6" s="1"/>
  <c r="J24" i="6"/>
  <c r="J26" i="6" s="1"/>
  <c r="I24" i="6"/>
  <c r="I26" i="6" s="1"/>
  <c r="H24" i="6"/>
  <c r="H26" i="6" s="1"/>
  <c r="G24" i="6"/>
  <c r="G26" i="6" s="1"/>
  <c r="F24" i="6"/>
  <c r="F25" i="6" s="1"/>
  <c r="E24" i="6"/>
  <c r="E25" i="6" s="1"/>
  <c r="D24" i="6"/>
  <c r="D25" i="6" s="1"/>
  <c r="C24" i="6"/>
  <c r="C26" i="6" s="1"/>
  <c r="B24" i="6"/>
  <c r="B26" i="6" s="1"/>
  <c r="S77" i="2"/>
  <c r="S76" i="2"/>
  <c r="S75" i="2"/>
  <c r="S74" i="2"/>
  <c r="S73" i="2"/>
  <c r="S72" i="2"/>
  <c r="S71" i="2"/>
  <c r="S70" i="2"/>
  <c r="S69" i="2"/>
  <c r="S68" i="2"/>
  <c r="S67" i="2"/>
  <c r="B71" i="2"/>
  <c r="B72" i="2" s="1"/>
  <c r="L69" i="2"/>
  <c r="L71" i="2" s="1"/>
  <c r="L72" i="2" s="1"/>
  <c r="K69" i="2"/>
  <c r="K71" i="2" s="1"/>
  <c r="K72" i="2" s="1"/>
  <c r="J69" i="2"/>
  <c r="J71" i="2" s="1"/>
  <c r="J72" i="2" s="1"/>
  <c r="I69" i="2"/>
  <c r="I71" i="2" s="1"/>
  <c r="I72" i="2" s="1"/>
  <c r="H69" i="2"/>
  <c r="H71" i="2" s="1"/>
  <c r="H72" i="2" s="1"/>
  <c r="G69" i="2"/>
  <c r="G71" i="2" s="1"/>
  <c r="G72" i="2" s="1"/>
  <c r="F69" i="2"/>
  <c r="F71" i="2" s="1"/>
  <c r="F72" i="2" s="1"/>
  <c r="E69" i="2"/>
  <c r="E71" i="2" s="1"/>
  <c r="E72" i="2" s="1"/>
  <c r="D69" i="2"/>
  <c r="D71" i="2" s="1"/>
  <c r="D72" i="2" s="1"/>
  <c r="C69" i="2"/>
  <c r="C71" i="2" s="1"/>
  <c r="C72" i="2" s="1"/>
  <c r="B69" i="2"/>
  <c r="H15" i="6"/>
  <c r="I15" i="6"/>
  <c r="I16" i="6" s="1"/>
  <c r="J15" i="6"/>
  <c r="K15" i="6"/>
  <c r="K17" i="6" s="1"/>
  <c r="L15" i="6"/>
  <c r="L17" i="6" s="1"/>
  <c r="B15" i="6"/>
  <c r="B16" i="6" s="1"/>
  <c r="C15" i="6"/>
  <c r="C16" i="6" s="1"/>
  <c r="D15" i="6"/>
  <c r="D16" i="6" s="1"/>
  <c r="E15" i="6"/>
  <c r="E17" i="6" s="1"/>
  <c r="F15" i="6"/>
  <c r="F16" i="6" s="1"/>
  <c r="K16" i="6"/>
  <c r="J16" i="6"/>
  <c r="H17" i="6"/>
  <c r="G15" i="6"/>
  <c r="G17" i="6" s="1"/>
  <c r="H6" i="6"/>
  <c r="I6" i="6"/>
  <c r="G6" i="6"/>
  <c r="I27" i="5"/>
  <c r="I26" i="5"/>
  <c r="L25" i="5"/>
  <c r="L27" i="5" s="1"/>
  <c r="K25" i="5"/>
  <c r="K27" i="5" s="1"/>
  <c r="J25" i="5"/>
  <c r="J27" i="5" s="1"/>
  <c r="I25" i="5"/>
  <c r="H25" i="5"/>
  <c r="H27" i="5" s="1"/>
  <c r="G25" i="5"/>
  <c r="G26" i="5" s="1"/>
  <c r="F25" i="5"/>
  <c r="F27" i="5" s="1"/>
  <c r="E25" i="5"/>
  <c r="E26" i="5" s="1"/>
  <c r="D25" i="5"/>
  <c r="D27" i="5" s="1"/>
  <c r="C25" i="5"/>
  <c r="C27" i="5" s="1"/>
  <c r="B25" i="5"/>
  <c r="B27" i="5" s="1"/>
  <c r="X62" i="2"/>
  <c r="X61" i="2"/>
  <c r="X60" i="2"/>
  <c r="X59" i="2"/>
  <c r="X58" i="2"/>
  <c r="X57" i="2"/>
  <c r="X56" i="2"/>
  <c r="X55" i="2"/>
  <c r="X54" i="2"/>
  <c r="X53" i="2"/>
  <c r="X52" i="2"/>
  <c r="F63" i="2"/>
  <c r="F64" i="2" s="1"/>
  <c r="E63" i="2"/>
  <c r="E64" i="2" s="1"/>
  <c r="L61" i="2"/>
  <c r="L63" i="2" s="1"/>
  <c r="L64" i="2" s="1"/>
  <c r="K61" i="2"/>
  <c r="K63" i="2" s="1"/>
  <c r="K64" i="2" s="1"/>
  <c r="J61" i="2"/>
  <c r="J63" i="2" s="1"/>
  <c r="J64" i="2" s="1"/>
  <c r="I61" i="2"/>
  <c r="I63" i="2" s="1"/>
  <c r="I64" i="2" s="1"/>
  <c r="H61" i="2"/>
  <c r="H63" i="2" s="1"/>
  <c r="H64" i="2" s="1"/>
  <c r="G61" i="2"/>
  <c r="G63" i="2" s="1"/>
  <c r="G64" i="2" s="1"/>
  <c r="F61" i="2"/>
  <c r="E61" i="2"/>
  <c r="D61" i="2"/>
  <c r="D63" i="2" s="1"/>
  <c r="D64" i="2" s="1"/>
  <c r="C61" i="2"/>
  <c r="C63" i="2" s="1"/>
  <c r="C64" i="2" s="1"/>
  <c r="B61" i="2"/>
  <c r="B63" i="2" s="1"/>
  <c r="B64" i="2" s="1"/>
  <c r="H34" i="3"/>
  <c r="L33" i="3"/>
  <c r="L34" i="3" s="1"/>
  <c r="K33" i="3"/>
  <c r="K34" i="3" s="1"/>
  <c r="J33" i="3"/>
  <c r="J35" i="3" s="1"/>
  <c r="I33" i="3"/>
  <c r="I35" i="3" s="1"/>
  <c r="H33" i="3"/>
  <c r="H35" i="3" s="1"/>
  <c r="G33" i="3"/>
  <c r="G34" i="3" s="1"/>
  <c r="F33" i="3"/>
  <c r="F35" i="3" s="1"/>
  <c r="E33" i="3"/>
  <c r="E34" i="3" s="1"/>
  <c r="D33" i="3"/>
  <c r="D34" i="3" s="1"/>
  <c r="C33" i="3"/>
  <c r="C34" i="3" s="1"/>
  <c r="B33" i="3"/>
  <c r="B35" i="3" s="1"/>
  <c r="S58" i="2"/>
  <c r="H30" i="2"/>
  <c r="H29" i="2"/>
  <c r="H28" i="2"/>
  <c r="H27" i="2"/>
  <c r="H26" i="2"/>
  <c r="C53" i="2"/>
  <c r="D53" i="2"/>
  <c r="E53" i="2"/>
  <c r="F53" i="2"/>
  <c r="G53" i="2"/>
  <c r="H53" i="2"/>
  <c r="I53" i="2"/>
  <c r="J53" i="2"/>
  <c r="K53" i="2"/>
  <c r="L53" i="2"/>
  <c r="B53" i="2"/>
  <c r="C45" i="2"/>
  <c r="D45" i="2"/>
  <c r="E45" i="2"/>
  <c r="F45" i="2"/>
  <c r="G45" i="2"/>
  <c r="H45" i="2"/>
  <c r="I45" i="2"/>
  <c r="J45" i="2"/>
  <c r="K45" i="2"/>
  <c r="L45" i="2"/>
  <c r="B45" i="2"/>
  <c r="C37" i="2"/>
  <c r="D37" i="2"/>
  <c r="E37" i="2"/>
  <c r="F37" i="2"/>
  <c r="G37" i="2"/>
  <c r="H37" i="2"/>
  <c r="I37" i="2"/>
  <c r="J37" i="2"/>
  <c r="K37" i="2"/>
  <c r="B37" i="2"/>
  <c r="E44" i="3" l="1"/>
  <c r="C43" i="3"/>
  <c r="G35" i="3"/>
  <c r="D43" i="3"/>
  <c r="G43" i="3"/>
  <c r="J27" i="9"/>
  <c r="E8" i="9"/>
  <c r="H8" i="9"/>
  <c r="C7" i="9"/>
  <c r="C8" i="9"/>
  <c r="G8" i="9"/>
  <c r="K8" i="9"/>
  <c r="K7" i="9"/>
  <c r="B16" i="9"/>
  <c r="B17" i="9"/>
  <c r="H17" i="9"/>
  <c r="H16" i="9"/>
  <c r="F8" i="9"/>
  <c r="L8" i="9"/>
  <c r="L7" i="9"/>
  <c r="L17" i="9"/>
  <c r="L16" i="9"/>
  <c r="D8" i="9"/>
  <c r="J8" i="9"/>
  <c r="D17" i="9"/>
  <c r="D16" i="9"/>
  <c r="F16" i="9"/>
  <c r="F17" i="9"/>
  <c r="B7" i="9"/>
  <c r="B8" i="9"/>
  <c r="C17" i="9"/>
  <c r="C16" i="9"/>
  <c r="E16" i="9"/>
  <c r="E17" i="9"/>
  <c r="G16" i="9"/>
  <c r="G17" i="9"/>
  <c r="K17" i="9"/>
  <c r="K16" i="9"/>
  <c r="I17" i="9"/>
  <c r="I16" i="9"/>
  <c r="I8" i="9"/>
  <c r="J17" i="9"/>
  <c r="J16" i="9"/>
  <c r="E8" i="8"/>
  <c r="E7" i="8"/>
  <c r="H7" i="8"/>
  <c r="H8" i="8"/>
  <c r="J7" i="8"/>
  <c r="J8" i="8"/>
  <c r="I7" i="8"/>
  <c r="I8" i="8"/>
  <c r="D8" i="8"/>
  <c r="D7" i="8"/>
  <c r="F7" i="8"/>
  <c r="F8" i="8"/>
  <c r="C7" i="8"/>
  <c r="C8" i="8"/>
  <c r="B7" i="8"/>
  <c r="B8" i="8"/>
  <c r="G8" i="8"/>
  <c r="G7" i="8"/>
  <c r="H34" i="6"/>
  <c r="J34" i="6"/>
  <c r="E35" i="6"/>
  <c r="B34" i="6"/>
  <c r="I34" i="6"/>
  <c r="F35" i="6"/>
  <c r="C34" i="6"/>
  <c r="K34" i="6"/>
  <c r="D34" i="6"/>
  <c r="L34" i="6"/>
  <c r="J35" i="5"/>
  <c r="E36" i="5"/>
  <c r="F36" i="5"/>
  <c r="G36" i="5"/>
  <c r="C35" i="5"/>
  <c r="K35" i="5"/>
  <c r="D35" i="5"/>
  <c r="L35" i="5"/>
  <c r="L43" i="3"/>
  <c r="K44" i="3"/>
  <c r="F43" i="3"/>
  <c r="I43" i="3"/>
  <c r="B43" i="3"/>
  <c r="J43" i="3"/>
  <c r="I25" i="6"/>
  <c r="H25" i="6"/>
  <c r="G25" i="6"/>
  <c r="E26" i="6"/>
  <c r="D26" i="6"/>
  <c r="L26" i="6"/>
  <c r="C25" i="6"/>
  <c r="K25" i="6"/>
  <c r="B25" i="6"/>
  <c r="J25" i="6"/>
  <c r="L16" i="6"/>
  <c r="D17" i="6"/>
  <c r="C17" i="6"/>
  <c r="B17" i="6"/>
  <c r="I17" i="6"/>
  <c r="E16" i="6"/>
  <c r="J17" i="6"/>
  <c r="G16" i="6"/>
  <c r="H16" i="6"/>
  <c r="F17" i="6"/>
  <c r="J26" i="5"/>
  <c r="F26" i="5"/>
  <c r="E27" i="5"/>
  <c r="L26" i="5"/>
  <c r="D26" i="5"/>
  <c r="B26" i="5"/>
  <c r="D35" i="3"/>
  <c r="C35" i="3"/>
  <c r="G27" i="5"/>
  <c r="H26" i="5"/>
  <c r="C26" i="5"/>
  <c r="K26" i="5"/>
  <c r="L35" i="3"/>
  <c r="K35" i="3"/>
  <c r="F34" i="3"/>
  <c r="E35" i="3"/>
  <c r="I34" i="3"/>
  <c r="B34" i="3"/>
  <c r="J34" i="3"/>
  <c r="S62" i="2" l="1"/>
  <c r="S61" i="2"/>
  <c r="S60" i="2"/>
  <c r="S59" i="2"/>
  <c r="S57" i="2"/>
  <c r="S56" i="2"/>
  <c r="S55" i="2"/>
  <c r="S54" i="2"/>
  <c r="S53" i="2"/>
  <c r="S52" i="2"/>
  <c r="F55" i="2"/>
  <c r="F56" i="2" s="1"/>
  <c r="E55" i="2"/>
  <c r="E56" i="2" s="1"/>
  <c r="L55" i="2"/>
  <c r="L56" i="2" s="1"/>
  <c r="K55" i="2"/>
  <c r="K56" i="2" s="1"/>
  <c r="J55" i="2"/>
  <c r="J56" i="2" s="1"/>
  <c r="I55" i="2"/>
  <c r="I56" i="2" s="1"/>
  <c r="H55" i="2"/>
  <c r="H56" i="2" s="1"/>
  <c r="G55" i="2"/>
  <c r="G56" i="2" s="1"/>
  <c r="D55" i="2"/>
  <c r="D56" i="2" s="1"/>
  <c r="C55" i="2"/>
  <c r="C56" i="2" s="1"/>
  <c r="B55" i="2"/>
  <c r="B56" i="2" s="1"/>
  <c r="AD8" i="6" l="1"/>
  <c r="AC11" i="6"/>
  <c r="Z11" i="6"/>
  <c r="AC10" i="6"/>
  <c r="Z10" i="6"/>
  <c r="AC9" i="6"/>
  <c r="Z9" i="6"/>
  <c r="AC8" i="6"/>
  <c r="Z8" i="6"/>
  <c r="F8" i="6"/>
  <c r="AD7" i="6"/>
  <c r="AC7" i="6"/>
  <c r="Z7" i="6"/>
  <c r="AD6" i="6"/>
  <c r="Z6" i="6"/>
  <c r="L7" i="6"/>
  <c r="J6" i="6"/>
  <c r="J8" i="6" s="1"/>
  <c r="I8" i="6"/>
  <c r="H7" i="6"/>
  <c r="G7" i="6"/>
  <c r="F6" i="6"/>
  <c r="F7" i="6" s="1"/>
  <c r="E6" i="6"/>
  <c r="E8" i="6" s="1"/>
  <c r="D6" i="6"/>
  <c r="D7" i="6" s="1"/>
  <c r="B6" i="6"/>
  <c r="B8" i="6" s="1"/>
  <c r="I18" i="5"/>
  <c r="H18" i="5"/>
  <c r="G18" i="5"/>
  <c r="E18" i="5"/>
  <c r="J17" i="5"/>
  <c r="I17" i="5"/>
  <c r="H17" i="5"/>
  <c r="B17" i="5"/>
  <c r="L16" i="5"/>
  <c r="L18" i="5" s="1"/>
  <c r="K16" i="5"/>
  <c r="K17" i="5" s="1"/>
  <c r="J16" i="5"/>
  <c r="J18" i="5" s="1"/>
  <c r="I16" i="5"/>
  <c r="H16" i="5"/>
  <c r="G16" i="5"/>
  <c r="G17" i="5" s="1"/>
  <c r="F16" i="5"/>
  <c r="F17" i="5" s="1"/>
  <c r="E16" i="5"/>
  <c r="E17" i="5" s="1"/>
  <c r="D16" i="5"/>
  <c r="D18" i="5" s="1"/>
  <c r="C16" i="5"/>
  <c r="C18" i="5" s="1"/>
  <c r="B16" i="5"/>
  <c r="B18" i="5" s="1"/>
  <c r="H26" i="3"/>
  <c r="L24" i="3"/>
  <c r="L25" i="3" s="1"/>
  <c r="K24" i="3"/>
  <c r="K25" i="3" s="1"/>
  <c r="J24" i="3"/>
  <c r="J26" i="3" s="1"/>
  <c r="I24" i="3"/>
  <c r="I26" i="3" s="1"/>
  <c r="H24" i="3"/>
  <c r="H25" i="3" s="1"/>
  <c r="G24" i="3"/>
  <c r="G26" i="3" s="1"/>
  <c r="F24" i="3"/>
  <c r="F25" i="3" s="1"/>
  <c r="E24" i="3"/>
  <c r="E25" i="3" s="1"/>
  <c r="D24" i="3"/>
  <c r="D26" i="3" s="1"/>
  <c r="C24" i="3"/>
  <c r="C25" i="3" s="1"/>
  <c r="B24" i="3"/>
  <c r="B26" i="3" s="1"/>
  <c r="S39" i="2"/>
  <c r="S40" i="2"/>
  <c r="S41" i="2"/>
  <c r="S42" i="2"/>
  <c r="S43" i="2"/>
  <c r="S44" i="2"/>
  <c r="S45" i="2"/>
  <c r="S46" i="2"/>
  <c r="S47" i="2"/>
  <c r="S38" i="2"/>
  <c r="C47" i="2"/>
  <c r="C48" i="2" s="1"/>
  <c r="D47" i="2"/>
  <c r="D48" i="2" s="1"/>
  <c r="E47" i="2"/>
  <c r="E48" i="2" s="1"/>
  <c r="F47" i="2"/>
  <c r="F48" i="2" s="1"/>
  <c r="G47" i="2"/>
  <c r="G48" i="2" s="1"/>
  <c r="H47" i="2"/>
  <c r="H48" i="2" s="1"/>
  <c r="I47" i="2"/>
  <c r="I48" i="2" s="1"/>
  <c r="J47" i="2"/>
  <c r="J48" i="2" s="1"/>
  <c r="K47" i="2"/>
  <c r="K48" i="2" s="1"/>
  <c r="L47" i="2"/>
  <c r="L48" i="2" s="1"/>
  <c r="C6" i="2"/>
  <c r="D6" i="2"/>
  <c r="E6" i="2"/>
  <c r="F6" i="2"/>
  <c r="G6" i="2"/>
  <c r="H6" i="2"/>
  <c r="I6" i="2"/>
  <c r="J6" i="2"/>
  <c r="K6" i="2"/>
  <c r="L6" i="2"/>
  <c r="G10" i="2"/>
  <c r="C30" i="2"/>
  <c r="D30" i="2"/>
  <c r="E30" i="2"/>
  <c r="F30" i="2"/>
  <c r="G30" i="2"/>
  <c r="I30" i="2"/>
  <c r="J30" i="2"/>
  <c r="K30" i="2"/>
  <c r="L30" i="2"/>
  <c r="B30" i="2"/>
  <c r="B47" i="2"/>
  <c r="B48" i="2" s="1"/>
  <c r="C6" i="5"/>
  <c r="D6" i="5"/>
  <c r="E6" i="5"/>
  <c r="E7" i="5" s="1"/>
  <c r="F6" i="5"/>
  <c r="F7" i="5" s="1"/>
  <c r="G6" i="5"/>
  <c r="G7" i="5" s="1"/>
  <c r="H6" i="5"/>
  <c r="I6" i="5"/>
  <c r="J6" i="5"/>
  <c r="K6" i="5"/>
  <c r="L6" i="5"/>
  <c r="B6" i="5"/>
  <c r="AD7" i="5"/>
  <c r="AA18" i="5"/>
  <c r="AC11" i="5"/>
  <c r="Z11" i="5"/>
  <c r="AC10" i="5"/>
  <c r="Z10" i="5"/>
  <c r="AC9" i="5"/>
  <c r="Z9" i="5"/>
  <c r="AC8" i="5"/>
  <c r="AC7" i="5"/>
  <c r="Z7" i="5"/>
  <c r="AD6" i="5"/>
  <c r="Z6" i="5"/>
  <c r="Z8" i="5" s="1"/>
  <c r="E15" i="3"/>
  <c r="E16" i="3" s="1"/>
  <c r="D15" i="3"/>
  <c r="D16" i="3" s="1"/>
  <c r="G6" i="3"/>
  <c r="G8" i="3" s="1"/>
  <c r="H6" i="3"/>
  <c r="H7" i="3" s="1"/>
  <c r="K15" i="3"/>
  <c r="K17" i="3" s="1"/>
  <c r="D25" i="3" l="1"/>
  <c r="G25" i="3"/>
  <c r="L26" i="3"/>
  <c r="K26" i="3"/>
  <c r="C26" i="3"/>
  <c r="L8" i="6"/>
  <c r="E7" i="6"/>
  <c r="D8" i="6"/>
  <c r="I7" i="6"/>
  <c r="B7" i="6"/>
  <c r="J7" i="6"/>
  <c r="G8" i="6"/>
  <c r="C6" i="6"/>
  <c r="H8" i="6"/>
  <c r="F18" i="5"/>
  <c r="D17" i="5"/>
  <c r="L17" i="5"/>
  <c r="C17" i="5"/>
  <c r="K18" i="5"/>
  <c r="E26" i="3"/>
  <c r="I25" i="3"/>
  <c r="F26" i="3"/>
  <c r="B25" i="3"/>
  <c r="J25" i="3"/>
  <c r="G8" i="5"/>
  <c r="E8" i="5"/>
  <c r="F8" i="5"/>
  <c r="F15" i="3"/>
  <c r="F16" i="3" s="1"/>
  <c r="G15" i="3"/>
  <c r="J6" i="3"/>
  <c r="J7" i="3" s="1"/>
  <c r="L15" i="3"/>
  <c r="L16" i="3" s="1"/>
  <c r="I6" i="3"/>
  <c r="I8" i="3" s="1"/>
  <c r="H8" i="3"/>
  <c r="E6" i="3"/>
  <c r="E8" i="3" s="1"/>
  <c r="G7" i="3"/>
  <c r="I15" i="3"/>
  <c r="F6" i="3"/>
  <c r="L6" i="3"/>
  <c r="D6" i="3"/>
  <c r="D7" i="3" s="1"/>
  <c r="B15" i="3"/>
  <c r="B17" i="3" s="1"/>
  <c r="J15" i="3"/>
  <c r="J17" i="3" s="1"/>
  <c r="H15" i="3"/>
  <c r="K6" i="3"/>
  <c r="C6" i="3"/>
  <c r="C7" i="3" s="1"/>
  <c r="C15" i="3"/>
  <c r="C17" i="3" s="1"/>
  <c r="E17" i="3"/>
  <c r="D17" i="3"/>
  <c r="K16" i="3"/>
  <c r="B6" i="3"/>
  <c r="J8" i="3" l="1"/>
  <c r="J16" i="3"/>
  <c r="F17" i="3"/>
  <c r="L17" i="3"/>
  <c r="I7" i="3"/>
  <c r="C7" i="6"/>
  <c r="C8" i="6"/>
  <c r="K7" i="6"/>
  <c r="K8" i="6"/>
  <c r="C8" i="5"/>
  <c r="C7" i="5"/>
  <c r="B8" i="5"/>
  <c r="B7" i="5"/>
  <c r="L7" i="5"/>
  <c r="L8" i="5"/>
  <c r="I8" i="5"/>
  <c r="I7" i="5"/>
  <c r="D7" i="5"/>
  <c r="D8" i="5"/>
  <c r="H8" i="5"/>
  <c r="H7" i="5"/>
  <c r="J8" i="5"/>
  <c r="J7" i="5"/>
  <c r="K7" i="5"/>
  <c r="K8" i="5"/>
  <c r="D8" i="3"/>
  <c r="G17" i="3"/>
  <c r="G16" i="3"/>
  <c r="B16" i="3"/>
  <c r="I17" i="3"/>
  <c r="I16" i="3"/>
  <c r="C8" i="3"/>
  <c r="F7" i="3"/>
  <c r="F8" i="3"/>
  <c r="C16" i="3"/>
  <c r="K7" i="3"/>
  <c r="K8" i="3"/>
  <c r="H17" i="3"/>
  <c r="H16" i="3"/>
  <c r="E7" i="3"/>
  <c r="L8" i="3"/>
  <c r="L7" i="3"/>
  <c r="B8" i="3"/>
  <c r="B7" i="3"/>
  <c r="G29" i="2" l="1"/>
  <c r="B18" i="2"/>
  <c r="G11" i="2"/>
  <c r="G18" i="2" s="1"/>
  <c r="B11" i="2"/>
  <c r="G28" i="2"/>
  <c r="C27" i="2"/>
  <c r="C28" i="2" s="1"/>
  <c r="C29" i="2" s="1"/>
  <c r="D27" i="2"/>
  <c r="D28" i="2" s="1"/>
  <c r="D29" i="2" s="1"/>
  <c r="E27" i="2"/>
  <c r="E28" i="2" s="1"/>
  <c r="E29" i="2" s="1"/>
  <c r="F27" i="2"/>
  <c r="F28" i="2" s="1"/>
  <c r="F29" i="2" s="1"/>
  <c r="G27" i="2"/>
  <c r="I27" i="2"/>
  <c r="I28" i="2" s="1"/>
  <c r="I29" i="2" s="1"/>
  <c r="C26" i="2"/>
  <c r="D26" i="2"/>
  <c r="E26" i="2"/>
  <c r="F26" i="2"/>
  <c r="G26" i="2"/>
  <c r="I26" i="2"/>
  <c r="J26" i="2"/>
  <c r="J27" i="2" s="1"/>
  <c r="J28" i="2" s="1"/>
  <c r="J29" i="2" s="1"/>
  <c r="K26" i="2"/>
  <c r="K27" i="2" s="1"/>
  <c r="K28" i="2" s="1"/>
  <c r="K29" i="2" s="1"/>
  <c r="L26" i="2"/>
  <c r="L27" i="2" s="1"/>
  <c r="L28" i="2" s="1"/>
  <c r="L29" i="2" s="1"/>
  <c r="B26" i="2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B39" i="2"/>
  <c r="B40" i="2" s="1"/>
  <c r="C16" i="2" l="1"/>
  <c r="D16" i="2"/>
  <c r="E16" i="2"/>
  <c r="F16" i="2"/>
  <c r="G16" i="2"/>
  <c r="I16" i="2"/>
  <c r="J16" i="2"/>
  <c r="K16" i="2"/>
  <c r="L16" i="2"/>
  <c r="B16" i="2"/>
  <c r="D15" i="2"/>
  <c r="E15" i="2"/>
  <c r="F15" i="2"/>
  <c r="G15" i="2"/>
  <c r="I15" i="2"/>
  <c r="J15" i="2"/>
  <c r="K15" i="2"/>
  <c r="L15" i="2"/>
  <c r="B15" i="2"/>
  <c r="G13" i="2"/>
  <c r="F13" i="2"/>
  <c r="B13" i="2"/>
  <c r="C10" i="2"/>
  <c r="C11" i="2" s="1"/>
  <c r="C18" i="2" s="1"/>
  <c r="D10" i="2"/>
  <c r="D11" i="2" s="1"/>
  <c r="D18" i="2" s="1"/>
  <c r="E10" i="2"/>
  <c r="E11" i="2" s="1"/>
  <c r="E18" i="2" s="1"/>
  <c r="F10" i="2"/>
  <c r="F11" i="2" s="1"/>
  <c r="F18" i="2" s="1"/>
  <c r="I10" i="2"/>
  <c r="I11" i="2" s="1"/>
  <c r="I18" i="2" s="1"/>
  <c r="J10" i="2"/>
  <c r="J11" i="2" s="1"/>
  <c r="J18" i="2" s="1"/>
  <c r="K10" i="2"/>
  <c r="K11" i="2" s="1"/>
  <c r="K18" i="2" s="1"/>
  <c r="L10" i="2"/>
  <c r="L11" i="2" s="1"/>
  <c r="L18" i="2" s="1"/>
  <c r="B10" i="2"/>
  <c r="B6" i="2"/>
  <c r="D13" i="2" l="1"/>
  <c r="E13" i="2"/>
  <c r="K13" i="2"/>
  <c r="L13" i="2"/>
  <c r="J13" i="2"/>
  <c r="C13" i="2"/>
  <c r="I13" i="2"/>
</calcChain>
</file>

<file path=xl/comments1.xml><?xml version="1.0" encoding="utf-8"?>
<comments xmlns="http://schemas.openxmlformats.org/spreadsheetml/2006/main">
  <authors>
    <author>Donald Christie</author>
  </authors>
  <commentList>
    <comment ref="I5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Slightly too long. Used thickness of UM10.5 to MM.</t>
        </r>
      </text>
    </comment>
    <comment ref="A137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167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201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234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367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Fixed Basin Length.
Moved SGR position
Fixed position for 0 growth at Col 336.</t>
        </r>
      </text>
    </comment>
  </commentList>
</comments>
</file>

<file path=xl/comments2.xml><?xml version="1.0" encoding="utf-8"?>
<comments xmlns="http://schemas.openxmlformats.org/spreadsheetml/2006/main">
  <authors>
    <author>Donald Christie</author>
  </authors>
  <commentList>
    <comment ref="A28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68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133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201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234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367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Fixed Basin Length.
Moved SGR position
Fixed position for 0 growth at Col 336.</t>
        </r>
      </text>
    </comment>
  </commentList>
</comments>
</file>

<file path=xl/comments3.xml><?xml version="1.0" encoding="utf-8"?>
<comments xmlns="http://schemas.openxmlformats.org/spreadsheetml/2006/main">
  <authors>
    <author>Donald Christie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 xml:space="preserve">Donald Christie:
</t>
        </r>
        <r>
          <rPr>
            <sz val="9"/>
            <color indexed="81"/>
            <rFont val="Tahoma"/>
            <family val="2"/>
          </rPr>
          <t xml:space="preserve">UM10.5 not found so thickness is incorrect
</t>
        </r>
      </text>
    </comment>
  </commentList>
</comments>
</file>

<file path=xl/comments4.xml><?xml version="1.0" encoding="utf-8"?>
<comments xmlns="http://schemas.openxmlformats.org/spreadsheetml/2006/main">
  <authors>
    <author>Donald Christie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78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</commentList>
</comments>
</file>

<file path=xl/comments5.xml><?xml version="1.0" encoding="utf-8"?>
<comments xmlns="http://schemas.openxmlformats.org/spreadsheetml/2006/main">
  <authors>
    <author>Donald Christie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</commentList>
</comments>
</file>

<file path=xl/comments6.xml><?xml version="1.0" encoding="utf-8"?>
<comments xmlns="http://schemas.openxmlformats.org/spreadsheetml/2006/main">
  <authors>
    <author>Donald Christie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D5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F5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J5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</commentList>
</comments>
</file>

<file path=xl/comments7.xml><?xml version="1.0" encoding="utf-8"?>
<comments xmlns="http://schemas.openxmlformats.org/spreadsheetml/2006/main">
  <authors>
    <author>Donald Christie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</commentList>
</comments>
</file>

<file path=xl/sharedStrings.xml><?xml version="1.0" encoding="utf-8"?>
<sst xmlns="http://schemas.openxmlformats.org/spreadsheetml/2006/main" count="1201" uniqueCount="199">
  <si>
    <t>Basin Length</t>
  </si>
  <si>
    <t>Horizontal Resolution</t>
  </si>
  <si>
    <t>Simulation Time</t>
  </si>
  <si>
    <t>Time per step</t>
  </si>
  <si>
    <t>Total TS</t>
  </si>
  <si>
    <t>HR</t>
  </si>
  <si>
    <t>Initial Basin Height</t>
  </si>
  <si>
    <t>IBH Position</t>
  </si>
  <si>
    <t>SGR Position</t>
  </si>
  <si>
    <t xml:space="preserve">Amplificiation Rate SGR </t>
  </si>
  <si>
    <t>Amp SGR Position</t>
  </si>
  <si>
    <t>Regional Tilt</t>
  </si>
  <si>
    <t>Initial Clastic Limiting Surface</t>
  </si>
  <si>
    <t>Initial CLS Position</t>
  </si>
  <si>
    <t>CLS Growth Per Time Step (mm/y)</t>
  </si>
  <si>
    <t>CLS Growth Position</t>
  </si>
  <si>
    <t>CLS Amplficiation Rate</t>
  </si>
  <si>
    <t>CLS Amplification Rate Position</t>
  </si>
  <si>
    <t>Background Sediment Growth Rate (mm/year)</t>
  </si>
  <si>
    <t>Background Sediment Growth Rate position</t>
  </si>
  <si>
    <t>Background Sediment Growth Rate Amp</t>
  </si>
  <si>
    <t>Background Sediment Amp Position</t>
  </si>
  <si>
    <t>12.2ma</t>
  </si>
  <si>
    <t>50ka</t>
  </si>
  <si>
    <t>with 244 time steps total BST = 571m.</t>
  </si>
  <si>
    <t>Initial Basin Height Caluculated @ 12.2 Ma</t>
  </si>
  <si>
    <t>% drop</t>
  </si>
  <si>
    <t>Structural Height @ 10.5ma</t>
  </si>
  <si>
    <t>Distance From Start Point</t>
  </si>
  <si>
    <t>Col</t>
  </si>
  <si>
    <t>Height From Lowest Point</t>
  </si>
  <si>
    <t>Depth in Seismic</t>
  </si>
  <si>
    <t>Initial Sea Floor Topograhy - Mid Miocene Structural Height @ present day</t>
  </si>
  <si>
    <t>Structural Height @ PD</t>
  </si>
  <si>
    <t>Difference</t>
  </si>
  <si>
    <t>Meters Per Time Step  (assume constant) when 1 TS = 50ky</t>
  </si>
  <si>
    <t xml:space="preserve">M/TS to mm/yr </t>
  </si>
  <si>
    <t>Time per Time step</t>
  </si>
  <si>
    <t>Height Diff % 10.5/pd</t>
  </si>
  <si>
    <t>14% of Final Height</t>
  </si>
  <si>
    <t>Run 1.0</t>
  </si>
  <si>
    <t>Onlapse Raw</t>
  </si>
  <si>
    <t>Onlapse Dif</t>
  </si>
  <si>
    <t>Data</t>
  </si>
  <si>
    <t>Onlapse and Data Difference</t>
  </si>
  <si>
    <t xml:space="preserve">% Difference </t>
  </si>
  <si>
    <t>80% Height for T0</t>
  </si>
  <si>
    <t>M/PT (constant)</t>
  </si>
  <si>
    <t>1.1 Thickness of UM10. to MM</t>
  </si>
  <si>
    <t>Structural Height @ 10ma</t>
  </si>
  <si>
    <t>Thickness of UM10 to MM</t>
  </si>
  <si>
    <t>10 MA to 12.2 (44 TS)</t>
  </si>
  <si>
    <t>MM/y</t>
  </si>
  <si>
    <t xml:space="preserve">Absolute Structural Growth Rate (mm/y) </t>
  </si>
  <si>
    <t>UM10.5</t>
  </si>
  <si>
    <t>UM9.5</t>
  </si>
  <si>
    <t>UM9.0</t>
  </si>
  <si>
    <t>UM10.0</t>
  </si>
  <si>
    <t>UM5.3</t>
  </si>
  <si>
    <t>TS</t>
  </si>
  <si>
    <t>MM 12.2</t>
  </si>
  <si>
    <t>Eroded</t>
  </si>
  <si>
    <t>Over</t>
  </si>
  <si>
    <t xml:space="preserve">Under </t>
  </si>
  <si>
    <t>Basin Position</t>
  </si>
  <si>
    <t>Seismic Thickness</t>
  </si>
  <si>
    <t>Onlapse Thickness Clastic</t>
  </si>
  <si>
    <t>Time Step</t>
  </si>
  <si>
    <t>Drape Thickness (estimated)</t>
  </si>
  <si>
    <t>Total Time Step</t>
  </si>
  <si>
    <t>Drape Thickness (estimated) 1.0</t>
  </si>
  <si>
    <t>BSAB (m)</t>
  </si>
  <si>
    <t>Onlapse Thickness Total</t>
  </si>
  <si>
    <t>Z4</t>
  </si>
  <si>
    <t>Difference (S - O) (m)</t>
  </si>
  <si>
    <t>Z3</t>
  </si>
  <si>
    <t>Difference (O/S) %</t>
  </si>
  <si>
    <t>Z2</t>
  </si>
  <si>
    <t>Z1</t>
  </si>
  <si>
    <t xml:space="preserve">BST </t>
  </si>
  <si>
    <t>GFD Total</t>
  </si>
  <si>
    <t xml:space="preserve">Onlapse Thickness </t>
  </si>
  <si>
    <t>Z5</t>
  </si>
  <si>
    <t>Z6</t>
  </si>
  <si>
    <t>TS 80 BSR inc</t>
  </si>
  <si>
    <t xml:space="preserve">CLS </t>
  </si>
  <si>
    <t>Pos</t>
  </si>
  <si>
    <t>Z1 1.0</t>
  </si>
  <si>
    <t>Run 1.1</t>
  </si>
  <si>
    <t>Z2 1.0</t>
  </si>
  <si>
    <t>Run 1.2</t>
  </si>
  <si>
    <t>Run 1.3</t>
  </si>
  <si>
    <t>60% Height for T0</t>
  </si>
  <si>
    <t>SGR 1.3</t>
  </si>
  <si>
    <t>SGR New</t>
  </si>
  <si>
    <t>Multi factor</t>
  </si>
  <si>
    <t>Z3 1.0</t>
  </si>
  <si>
    <t>Z 1 = 12.2 - 10.5</t>
  </si>
  <si>
    <t>Z2 = 10.5 - 10</t>
  </si>
  <si>
    <t>Z3 = 10 - 9.5</t>
  </si>
  <si>
    <t>Z4 = 9.5 - 9.0</t>
  </si>
  <si>
    <t xml:space="preserve">Z5 = 9.0 - 5.3 </t>
  </si>
  <si>
    <t xml:space="preserve"> Z1 = 1 - 34</t>
  </si>
  <si>
    <t>Z2 = 35 - 44</t>
  </si>
  <si>
    <t>Z3 = 45 - 54</t>
  </si>
  <si>
    <t>Z 4 = 55 - 64</t>
  </si>
  <si>
    <t>Zones (ma)</t>
  </si>
  <si>
    <t>Zones(TS)</t>
  </si>
  <si>
    <t>Z 5 = 65 - 138</t>
  </si>
  <si>
    <t>Run 1.4</t>
  </si>
  <si>
    <t>SGR 1.4</t>
  </si>
  <si>
    <t>Run 1.4.1</t>
  </si>
  <si>
    <t>SGR 1.4.1</t>
  </si>
  <si>
    <t>Z1 no thickness</t>
  </si>
  <si>
    <t>180 - 268</t>
  </si>
  <si>
    <t>Z2 no thickness</t>
  </si>
  <si>
    <t>207-248</t>
  </si>
  <si>
    <t>1.4 Z1 before</t>
  </si>
  <si>
    <t>1.4 Z2 before</t>
  </si>
  <si>
    <t>Z1 - Z3 1.0</t>
  </si>
  <si>
    <t>Run 1.5</t>
  </si>
  <si>
    <t>SGR 1.5</t>
  </si>
  <si>
    <t>Run 1.5.1 - new IST</t>
  </si>
  <si>
    <t>SGR 1.5.1</t>
  </si>
  <si>
    <t>Run 1.5.1</t>
  </si>
  <si>
    <t>Run 1.5.2 - IST 2 electric boogaloo</t>
  </si>
  <si>
    <t>SGR 1.5.2</t>
  </si>
  <si>
    <t>1.5.1</t>
  </si>
  <si>
    <t>Run 1.6</t>
  </si>
  <si>
    <t>Z1 - Z4</t>
  </si>
  <si>
    <t>Run 1.5.2</t>
  </si>
  <si>
    <t>Upper package is 1 Time Step lower than above</t>
  </si>
  <si>
    <t>Run 1.7</t>
  </si>
  <si>
    <t>Z1 - Z5</t>
  </si>
  <si>
    <t>Z5.1</t>
  </si>
  <si>
    <t>Z5.2 (cal)</t>
  </si>
  <si>
    <t>Z5.1ish</t>
  </si>
  <si>
    <t>UM7.8</t>
  </si>
  <si>
    <t>Z5.2</t>
  </si>
  <si>
    <t>UM7.4</t>
  </si>
  <si>
    <t>BST Inc 80-88</t>
  </si>
  <si>
    <t>Z5 Total</t>
  </si>
  <si>
    <t>Z5.3</t>
  </si>
  <si>
    <t>Z5.4</t>
  </si>
  <si>
    <t xml:space="preserve">Z5 </t>
  </si>
  <si>
    <t>Thickness</t>
  </si>
  <si>
    <t>TS Start</t>
  </si>
  <si>
    <t>UM5.8</t>
  </si>
  <si>
    <t xml:space="preserve">Z5.1 </t>
  </si>
  <si>
    <t>UM 9.0 - UM7.8</t>
  </si>
  <si>
    <t>UM7.8 - UM7.4</t>
  </si>
  <si>
    <t>UM7.4 - UM5.8</t>
  </si>
  <si>
    <t>UM5.8 - UM 5.3</t>
  </si>
  <si>
    <t>Well Thickness</t>
  </si>
  <si>
    <t>Z5 Well Thickness</t>
  </si>
  <si>
    <t>1.7.1</t>
  </si>
  <si>
    <t>Increase to BP160</t>
  </si>
  <si>
    <t>POS</t>
  </si>
  <si>
    <t>Run 1.7.2</t>
  </si>
  <si>
    <t xml:space="preserve">Run 1.7.2 - </t>
  </si>
  <si>
    <t>SGR 1.7.2</t>
  </si>
  <si>
    <t>TS 64 - TS 88</t>
  </si>
  <si>
    <t xml:space="preserve">TS 88 - TS 96 </t>
  </si>
  <si>
    <t>TS 96 - TS 128</t>
  </si>
  <si>
    <t>TS 128 - TS 138</t>
  </si>
  <si>
    <t>BSR 128-138</t>
  </si>
  <si>
    <t>BSR Thick</t>
  </si>
  <si>
    <t>BSR Thickness</t>
  </si>
  <si>
    <t>TS 64 -88</t>
  </si>
  <si>
    <t>TS 89 - 96</t>
  </si>
  <si>
    <t>TS 97- 128</t>
  </si>
  <si>
    <t>Total</t>
  </si>
  <si>
    <t>TS 129 - 138</t>
  </si>
  <si>
    <t>1.7.2</t>
  </si>
  <si>
    <t>1.8.1</t>
  </si>
  <si>
    <t>PL3.2</t>
  </si>
  <si>
    <t>PL2.4</t>
  </si>
  <si>
    <t>119m</t>
  </si>
  <si>
    <t>136m</t>
  </si>
  <si>
    <t>Well</t>
  </si>
  <si>
    <t>138-182 Thickness</t>
  </si>
  <si>
    <t>138 - 196 Thickness</t>
  </si>
  <si>
    <t>Z6 Pl2.4</t>
  </si>
  <si>
    <t>1..8.2</t>
  </si>
  <si>
    <t>Z6 - TS 138 - 186</t>
  </si>
  <si>
    <t>Z3 Seis</t>
  </si>
  <si>
    <t>Z3 Model</t>
  </si>
  <si>
    <t>Overthickness</t>
  </si>
  <si>
    <t>60% height to PD</t>
  </si>
  <si>
    <t>Z4 Eroded</t>
  </si>
  <si>
    <t>Run 2.0 V2 Old CLS</t>
  </si>
  <si>
    <t>Run 2.0 V2 Normalized</t>
  </si>
  <si>
    <t>Z2 2.0</t>
  </si>
  <si>
    <t>Run 2.0 V2 Normalized L2 CLS</t>
  </si>
  <si>
    <t>CLS Growth per TS (mm/y)</t>
  </si>
  <si>
    <t xml:space="preserve"> Line 1</t>
  </si>
  <si>
    <t>Line 1</t>
  </si>
  <si>
    <t xml:space="preserve">Line 1 </t>
  </si>
  <si>
    <t>Well -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</si>
</sst>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i/>
      <sz val="16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9C0006"/>
      <name val="Calibri"/>
      <family val="2"/>
      <scheme val="minor"/>
    </font>
    <font>
      <b/>
      <sz val="1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00CC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FF9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0" borderId="0" applyNumberFormat="0" applyFill="0" applyBorder="0" applyAlignment="0" applyProtection="0"/>
    <xf numFmtId="0" fontId="7" fillId="7" borderId="7" applyNumberFormat="0" applyFont="0" applyAlignment="0" applyProtection="0"/>
    <xf numFmtId="0" fontId="12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14" fillId="15" borderId="0" applyNumberFormat="0" applyBorder="0" applyAlignment="0" applyProtection="0"/>
    <xf numFmtId="0" fontId="7" fillId="16" borderId="0" applyNumberFormat="0" applyBorder="0" applyAlignment="0" applyProtection="0"/>
    <xf numFmtId="0" fontId="14" fillId="17" borderId="0" applyNumberFormat="0" applyBorder="0" applyAlignment="0" applyProtection="0"/>
  </cellStyleXfs>
  <cellXfs count="98">
    <xf numFmtId="0" fontId="0" fillId="0" borderId="0" xfId="0"/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0" xfId="1" applyFont="1" applyFill="1"/>
    <xf numFmtId="0" fontId="4" fillId="0" borderId="4" xfId="1" applyFont="1" applyFill="1" applyBorder="1"/>
    <xf numFmtId="0" fontId="4" fillId="0" borderId="3" xfId="1" applyFont="1" applyFill="1" applyBorder="1"/>
    <xf numFmtId="0" fontId="4" fillId="0" borderId="0" xfId="1" applyFont="1" applyFill="1" applyBorder="1" applyAlignment="1">
      <alignment horizontal="center"/>
    </xf>
    <xf numFmtId="0" fontId="1" fillId="0" borderId="0" xfId="1" applyFill="1"/>
    <xf numFmtId="0" fontId="1" fillId="0" borderId="0" xfId="1" applyFill="1" applyBorder="1"/>
    <xf numFmtId="0" fontId="0" fillId="0" borderId="0" xfId="0"/>
    <xf numFmtId="0" fontId="0" fillId="0" borderId="0" xfId="0" applyAlignment="1"/>
    <xf numFmtId="0" fontId="0" fillId="0" borderId="0" xfId="0"/>
    <xf numFmtId="0" fontId="8" fillId="4" borderId="0" xfId="3"/>
    <xf numFmtId="0" fontId="7" fillId="9" borderId="0" xfId="10"/>
    <xf numFmtId="0" fontId="7" fillId="9" borderId="9" xfId="10" applyBorder="1"/>
    <xf numFmtId="0" fontId="7" fillId="9" borderId="10" xfId="10" applyBorder="1"/>
    <xf numFmtId="0" fontId="7" fillId="9" borderId="12" xfId="10" applyBorder="1"/>
    <xf numFmtId="0" fontId="7" fillId="9" borderId="8" xfId="10" applyBorder="1"/>
    <xf numFmtId="0" fontId="7" fillId="9" borderId="2" xfId="10" applyBorder="1"/>
    <xf numFmtId="0" fontId="7" fillId="9" borderId="11" xfId="10" applyBorder="1"/>
    <xf numFmtId="0" fontId="0" fillId="9" borderId="0" xfId="10" applyFont="1" applyAlignment="1">
      <alignment horizontal="center" vertical="center"/>
    </xf>
    <xf numFmtId="0" fontId="7" fillId="14" borderId="0" xfId="15"/>
    <xf numFmtId="0" fontId="15" fillId="0" borderId="0" xfId="0" applyFont="1"/>
    <xf numFmtId="0" fontId="0" fillId="0" borderId="13" xfId="0" applyBorder="1"/>
    <xf numFmtId="0" fontId="0" fillId="0" borderId="14" xfId="0" applyBorder="1"/>
    <xf numFmtId="0" fontId="0" fillId="0" borderId="15" xfId="0" applyBorder="1"/>
    <xf numFmtId="2" fontId="0" fillId="0" borderId="0" xfId="0" applyNumberFormat="1" applyBorder="1"/>
    <xf numFmtId="2" fontId="0" fillId="0" borderId="0" xfId="0" applyNumberFormat="1"/>
    <xf numFmtId="2" fontId="9" fillId="5" borderId="5" xfId="4" applyNumberFormat="1" applyBorder="1"/>
    <xf numFmtId="0" fontId="0" fillId="0" borderId="0" xfId="0" applyFill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6" fillId="0" borderId="0" xfId="8" applyFont="1"/>
    <xf numFmtId="0" fontId="11" fillId="0" borderId="0" xfId="6"/>
    <xf numFmtId="0" fontId="7" fillId="8" borderId="0" xfId="9"/>
    <xf numFmtId="0" fontId="17" fillId="0" borderId="3" xfId="0" applyFont="1" applyBorder="1"/>
    <xf numFmtId="0" fontId="13" fillId="7" borderId="7" xfId="7" applyNumberFormat="1" applyFont="1"/>
    <xf numFmtId="0" fontId="13" fillId="0" borderId="3" xfId="0" applyNumberFormat="1" applyFont="1" applyBorder="1"/>
    <xf numFmtId="0" fontId="13" fillId="0" borderId="2" xfId="0" applyNumberFormat="1" applyFont="1" applyFill="1" applyBorder="1"/>
    <xf numFmtId="2" fontId="0" fillId="0" borderId="3" xfId="0" applyNumberFormat="1" applyBorder="1"/>
    <xf numFmtId="2" fontId="0" fillId="0" borderId="16" xfId="0" applyNumberFormat="1" applyFill="1" applyBorder="1"/>
    <xf numFmtId="49" fontId="0" fillId="0" borderId="0" xfId="0" applyNumberFormat="1"/>
    <xf numFmtId="2" fontId="7" fillId="9" borderId="3" xfId="10" applyNumberFormat="1" applyBorder="1"/>
    <xf numFmtId="0" fontId="10" fillId="6" borderId="6" xfId="5"/>
    <xf numFmtId="0" fontId="14" fillId="11" borderId="0" xfId="12"/>
    <xf numFmtId="0" fontId="13" fillId="0" borderId="3" xfId="0" applyNumberFormat="1" applyFont="1" applyFill="1" applyBorder="1"/>
    <xf numFmtId="2" fontId="0" fillId="0" borderId="3" xfId="0" applyNumberFormat="1" applyFill="1" applyBorder="1"/>
    <xf numFmtId="2" fontId="0" fillId="0" borderId="0" xfId="0" applyNumberFormat="1" applyFill="1" applyBorder="1"/>
    <xf numFmtId="0" fontId="7" fillId="8" borderId="0" xfId="9" applyBorder="1"/>
    <xf numFmtId="0" fontId="7" fillId="9" borderId="0" xfId="10" applyBorder="1"/>
    <xf numFmtId="0" fontId="7" fillId="12" borderId="0" xfId="13" applyBorder="1"/>
    <xf numFmtId="0" fontId="7" fillId="13" borderId="0" xfId="14" applyBorder="1"/>
    <xf numFmtId="0" fontId="14" fillId="10" borderId="0" xfId="11" applyBorder="1"/>
    <xf numFmtId="0" fontId="7" fillId="12" borderId="0" xfId="13"/>
    <xf numFmtId="2" fontId="10" fillId="6" borderId="6" xfId="5" applyNumberFormat="1"/>
    <xf numFmtId="0" fontId="16" fillId="7" borderId="7" xfId="7" applyFont="1"/>
    <xf numFmtId="0" fontId="13" fillId="0" borderId="3" xfId="7" applyNumberFormat="1" applyFont="1" applyFill="1" applyBorder="1"/>
    <xf numFmtId="0" fontId="13" fillId="0" borderId="17" xfId="0" applyNumberFormat="1" applyFont="1" applyBorder="1"/>
    <xf numFmtId="2" fontId="0" fillId="0" borderId="17" xfId="0" applyNumberFormat="1" applyBorder="1"/>
    <xf numFmtId="2" fontId="7" fillId="9" borderId="17" xfId="10" applyNumberFormat="1" applyBorder="1"/>
    <xf numFmtId="0" fontId="16" fillId="0" borderId="3" xfId="8" applyFont="1" applyBorder="1"/>
    <xf numFmtId="0" fontId="18" fillId="4" borderId="0" xfId="3" applyFont="1"/>
    <xf numFmtId="2" fontId="0" fillId="7" borderId="7" xfId="7" applyNumberFormat="1" applyFont="1"/>
    <xf numFmtId="2" fontId="7" fillId="7" borderId="7" xfId="7" applyNumberFormat="1"/>
    <xf numFmtId="0" fontId="0" fillId="0" borderId="0" xfId="0"/>
    <xf numFmtId="0" fontId="13" fillId="0" borderId="7" xfId="7" applyNumberFormat="1" applyFont="1" applyFill="1"/>
    <xf numFmtId="2" fontId="0" fillId="0" borderId="7" xfId="7" applyNumberFormat="1" applyFont="1" applyFill="1"/>
    <xf numFmtId="0" fontId="10" fillId="6" borderId="6" xfId="5" applyNumberFormat="1"/>
    <xf numFmtId="0" fontId="7" fillId="13" borderId="0" xfId="14"/>
    <xf numFmtId="0" fontId="7" fillId="16" borderId="0" xfId="17"/>
    <xf numFmtId="0" fontId="17" fillId="0" borderId="0" xfId="0" applyFont="1" applyFill="1" applyBorder="1"/>
    <xf numFmtId="0" fontId="14" fillId="17" borderId="3" xfId="18" applyBorder="1"/>
    <xf numFmtId="2" fontId="14" fillId="15" borderId="3" xfId="16" applyNumberFormat="1" applyBorder="1"/>
    <xf numFmtId="0" fontId="0" fillId="0" borderId="0" xfId="0"/>
    <xf numFmtId="0" fontId="0" fillId="0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7" fillId="22" borderId="0" xfId="17" applyFill="1"/>
    <xf numFmtId="2" fontId="7" fillId="9" borderId="7" xfId="10" applyNumberFormat="1" applyBorder="1"/>
    <xf numFmtId="0" fontId="14" fillId="21" borderId="0" xfId="0" applyFont="1" applyFill="1"/>
    <xf numFmtId="0" fontId="0" fillId="8" borderId="0" xfId="9" applyFont="1"/>
    <xf numFmtId="0" fontId="0" fillId="0" borderId="0" xfId="0"/>
    <xf numFmtId="0" fontId="0" fillId="0" borderId="0" xfId="0"/>
    <xf numFmtId="0" fontId="0" fillId="0" borderId="0" xfId="0"/>
    <xf numFmtId="2" fontId="19" fillId="7" borderId="7" xfId="7" applyNumberFormat="1" applyFont="1"/>
    <xf numFmtId="0" fontId="0" fillId="0" borderId="0" xfId="0"/>
    <xf numFmtId="0" fontId="0" fillId="0" borderId="0" xfId="0"/>
    <xf numFmtId="0" fontId="3" fillId="2" borderId="0" xfId="1" applyFont="1" applyAlignment="1">
      <alignment horizontal="center"/>
    </xf>
    <xf numFmtId="0" fontId="3" fillId="2" borderId="1" xfId="1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19">
    <cellStyle name="20% - Accent1" xfId="9" builtinId="30"/>
    <cellStyle name="20% - Accent2" xfId="10" builtinId="34"/>
    <cellStyle name="20% - Accent3" xfId="13" builtinId="38"/>
    <cellStyle name="20% - Accent4" xfId="14" builtinId="42"/>
    <cellStyle name="20% - Accent6" xfId="15" builtinId="50"/>
    <cellStyle name="40% - Accent2" xfId="17" builtinId="35"/>
    <cellStyle name="60% - Accent2" xfId="11" builtinId="36"/>
    <cellStyle name="Accent2" xfId="16" builtinId="33"/>
    <cellStyle name="Accent3" xfId="12" builtinId="37"/>
    <cellStyle name="Accent6" xfId="18" builtinId="49"/>
    <cellStyle name="Bad" xfId="3" builtinId="27"/>
    <cellStyle name="Check Cell" xfId="5" builtinId="23"/>
    <cellStyle name="Explanatory Text" xfId="8" builtinId="53"/>
    <cellStyle name="Good" xfId="1" builtinId="26"/>
    <cellStyle name="Input" xfId="4" builtinId="20"/>
    <cellStyle name="Neutral 2" xfId="2"/>
    <cellStyle name="Normal" xfId="0" builtinId="0"/>
    <cellStyle name="Note" xfId="7" builtinId="10"/>
    <cellStyle name="Warning Text" xfId="6" builtinId="11"/>
  </cellStyles>
  <dxfs count="0"/>
  <tableStyles count="0" defaultTableStyle="TableStyleMedium2" defaultPivotStyle="PivotStyleLight16"/>
  <colors>
    <mruColors>
      <color rgb="FFCCFF99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255952301378286E-2"/>
          <c:y val="9.8721400832090231E-2"/>
          <c:w val="0.94494721691197769"/>
          <c:h val="0.81751115642918737"/>
        </c:manualLayout>
      </c:layout>
      <c:scatterChart>
        <c:scatterStyle val="smoothMarker"/>
        <c:varyColors val="0"/>
        <c:ser>
          <c:idx val="3"/>
          <c:order val="3"/>
          <c:tx>
            <c:v>1.5.2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SGR!$Q$83:$Q$93</c:f>
              <c:numCache>
                <c:formatCode>General</c:formatCode>
                <c:ptCount val="11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218</c:v>
                </c:pt>
                <c:pt idx="7">
                  <c:v>240</c:v>
                </c:pt>
                <c:pt idx="8">
                  <c:v>280</c:v>
                </c:pt>
                <c:pt idx="9">
                  <c:v>320</c:v>
                </c:pt>
                <c:pt idx="10">
                  <c:v>342</c:v>
                </c:pt>
              </c:numCache>
            </c:numRef>
          </c:xVal>
          <c:yVal>
            <c:numRef>
              <c:f>SGR!$S$83:$S$93</c:f>
              <c:numCache>
                <c:formatCode>General</c:formatCode>
                <c:ptCount val="11"/>
                <c:pt idx="0">
                  <c:v>1.9834426229508196E-3</c:v>
                </c:pt>
                <c:pt idx="1">
                  <c:v>0</c:v>
                </c:pt>
                <c:pt idx="2">
                  <c:v>3.6229508196721316E-3</c:v>
                </c:pt>
                <c:pt idx="3">
                  <c:v>1.7092622950819675E-2</c:v>
                </c:pt>
                <c:pt idx="4">
                  <c:v>6.2007442622950819E-2</c:v>
                </c:pt>
                <c:pt idx="5">
                  <c:v>0.10465824836065574</c:v>
                </c:pt>
                <c:pt idx="6">
                  <c:v>0.10601049245075408</c:v>
                </c:pt>
                <c:pt idx="7">
                  <c:v>0.10535628031967212</c:v>
                </c:pt>
                <c:pt idx="8">
                  <c:v>8.2578200370491808E-2</c:v>
                </c:pt>
                <c:pt idx="9">
                  <c:v>6.9052311379147552E-2</c:v>
                </c:pt>
                <c:pt idx="10">
                  <c:v>5.9869362688524587E-2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07-4CC8-9D6A-7D81261B1ABC}"/>
            </c:ext>
          </c:extLst>
        </c:ser>
        <c:ser>
          <c:idx val="4"/>
          <c:order val="4"/>
          <c:tx>
            <c:v>1.5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SGR!$Q$67:$Q$77</c:f>
              <c:numCache>
                <c:formatCode>General</c:formatCode>
                <c:ptCount val="11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218</c:v>
                </c:pt>
                <c:pt idx="7">
                  <c:v>240</c:v>
                </c:pt>
                <c:pt idx="8">
                  <c:v>280</c:v>
                </c:pt>
                <c:pt idx="9">
                  <c:v>320</c:v>
                </c:pt>
                <c:pt idx="10">
                  <c:v>342</c:v>
                </c:pt>
              </c:numCache>
            </c:numRef>
          </c:xVal>
          <c:yVal>
            <c:numRef>
              <c:f>SGR!$S$67:$S$77</c:f>
              <c:numCache>
                <c:formatCode>General</c:formatCode>
                <c:ptCount val="11"/>
                <c:pt idx="0">
                  <c:v>1.9834426229508196E-3</c:v>
                </c:pt>
                <c:pt idx="1">
                  <c:v>0</c:v>
                </c:pt>
                <c:pt idx="2">
                  <c:v>3.6229508196721316E-3</c:v>
                </c:pt>
                <c:pt idx="3">
                  <c:v>1.7092622950819675E-2</c:v>
                </c:pt>
                <c:pt idx="4">
                  <c:v>5.9622540983606552E-2</c:v>
                </c:pt>
                <c:pt idx="5">
                  <c:v>9.9202131147540992E-2</c:v>
                </c:pt>
                <c:pt idx="6">
                  <c:v>0.10193316581803277</c:v>
                </c:pt>
                <c:pt idx="7">
                  <c:v>0.10329047090163933</c:v>
                </c:pt>
                <c:pt idx="8">
                  <c:v>8.2578200370491808E-2</c:v>
                </c:pt>
                <c:pt idx="9">
                  <c:v>7.1187949875409842E-2</c:v>
                </c:pt>
                <c:pt idx="10">
                  <c:v>5.9869362688524587E-2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907-4CC8-9D6A-7D81261B1ABC}"/>
            </c:ext>
          </c:extLst>
        </c:ser>
        <c:ser>
          <c:idx val="5"/>
          <c:order val="5"/>
          <c:tx>
            <c:v>1.5.1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SGR!$V$67:$V$77</c:f>
              <c:numCache>
                <c:formatCode>General</c:formatCode>
                <c:ptCount val="11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218</c:v>
                </c:pt>
                <c:pt idx="7">
                  <c:v>240</c:v>
                </c:pt>
                <c:pt idx="8">
                  <c:v>280</c:v>
                </c:pt>
                <c:pt idx="9">
                  <c:v>320</c:v>
                </c:pt>
                <c:pt idx="10">
                  <c:v>342</c:v>
                </c:pt>
              </c:numCache>
            </c:numRef>
          </c:xVal>
          <c:yVal>
            <c:numRef>
              <c:f>SGR!$X$67:$X$77</c:f>
              <c:numCache>
                <c:formatCode>General</c:formatCode>
                <c:ptCount val="11"/>
                <c:pt idx="0">
                  <c:v>1.9834426229508196E-3</c:v>
                </c:pt>
                <c:pt idx="1">
                  <c:v>0</c:v>
                </c:pt>
                <c:pt idx="2">
                  <c:v>3.6229508196721316E-3</c:v>
                </c:pt>
                <c:pt idx="3">
                  <c:v>1.7092622950819675E-2</c:v>
                </c:pt>
                <c:pt idx="4">
                  <c:v>6.2007442622950819E-2</c:v>
                </c:pt>
                <c:pt idx="5">
                  <c:v>0.10465824836065574</c:v>
                </c:pt>
                <c:pt idx="6">
                  <c:v>0.10601049245075408</c:v>
                </c:pt>
                <c:pt idx="7">
                  <c:v>0.10535628031967212</c:v>
                </c:pt>
                <c:pt idx="8">
                  <c:v>8.2578200370491808E-2</c:v>
                </c:pt>
                <c:pt idx="9">
                  <c:v>7.1187949875409842E-2</c:v>
                </c:pt>
                <c:pt idx="10">
                  <c:v>5.9869362688524587E-2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907-4CC8-9D6A-7D81261B1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651792"/>
        <c:axId val="52865244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1.3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SGR!$Q$38:$Q$47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240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342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SGR!$S$38:$S$47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1.9834426229508196E-3</c:v>
                      </c:pt>
                      <c:pt idx="1">
                        <c:v>0</c:v>
                      </c:pt>
                      <c:pt idx="2">
                        <c:v>3.6229508196721316E-3</c:v>
                      </c:pt>
                      <c:pt idx="3">
                        <c:v>1.7092622950819675E-2</c:v>
                      </c:pt>
                      <c:pt idx="4">
                        <c:v>5.9622540983606552E-2</c:v>
                      </c:pt>
                      <c:pt idx="5">
                        <c:v>9.9202131147540992E-2</c:v>
                      </c:pt>
                      <c:pt idx="6">
                        <c:v>0.10354934426229508</c:v>
                      </c:pt>
                      <c:pt idx="7">
                        <c:v>7.8653770491803277E-2</c:v>
                      </c:pt>
                      <c:pt idx="8">
                        <c:v>6.393606557377049E-2</c:v>
                      </c:pt>
                      <c:pt idx="9">
                        <c:v>5.5398688524590158E-2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A905-4092-A923-DF331447D9B7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1.4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SGR!$Q$52:$Q$62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218</c:v>
                      </c:pt>
                      <c:pt idx="7">
                        <c:v>240</c:v>
                      </c:pt>
                      <c:pt idx="8">
                        <c:v>280</c:v>
                      </c:pt>
                      <c:pt idx="9">
                        <c:v>320</c:v>
                      </c:pt>
                      <c:pt idx="10">
                        <c:v>342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SGR!$S$52:$S$62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1.9834426229508196E-3</c:v>
                      </c:pt>
                      <c:pt idx="1">
                        <c:v>0</c:v>
                      </c:pt>
                      <c:pt idx="2">
                        <c:v>3.6229508196721316E-3</c:v>
                      </c:pt>
                      <c:pt idx="3">
                        <c:v>1.7092622950819675E-2</c:v>
                      </c:pt>
                      <c:pt idx="4">
                        <c:v>5.9622540983606552E-2</c:v>
                      </c:pt>
                      <c:pt idx="5">
                        <c:v>9.9202131147540992E-2</c:v>
                      </c:pt>
                      <c:pt idx="6">
                        <c:v>0.10401343450819671</c:v>
                      </c:pt>
                      <c:pt idx="7">
                        <c:v>0.10872681147540983</c:v>
                      </c:pt>
                      <c:pt idx="8">
                        <c:v>8.3412323606557384E-2</c:v>
                      </c:pt>
                      <c:pt idx="9">
                        <c:v>6.8449951803278689E-2</c:v>
                      </c:pt>
                      <c:pt idx="10">
                        <c:v>5.9869362688524587E-2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905-4092-A923-DF331447D9B7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1.4.1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SGR!$V$52:$V$62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218</c:v>
                      </c:pt>
                      <c:pt idx="7">
                        <c:v>240</c:v>
                      </c:pt>
                      <c:pt idx="8">
                        <c:v>280</c:v>
                      </c:pt>
                      <c:pt idx="9">
                        <c:v>320</c:v>
                      </c:pt>
                      <c:pt idx="10">
                        <c:v>342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SGR!$X$52:$X$62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1.9834426229508196E-3</c:v>
                      </c:pt>
                      <c:pt idx="1">
                        <c:v>0</c:v>
                      </c:pt>
                      <c:pt idx="2">
                        <c:v>3.6229508196721316E-3</c:v>
                      </c:pt>
                      <c:pt idx="3">
                        <c:v>1.7092622950819675E-2</c:v>
                      </c:pt>
                      <c:pt idx="4">
                        <c:v>5.9622540983606552E-2</c:v>
                      </c:pt>
                      <c:pt idx="5">
                        <c:v>9.9202131147540992E-2</c:v>
                      </c:pt>
                      <c:pt idx="6">
                        <c:v>0.10193316581803277</c:v>
                      </c:pt>
                      <c:pt idx="7">
                        <c:v>0.10329047090163933</c:v>
                      </c:pt>
                      <c:pt idx="8">
                        <c:v>8.3412323606557384E-2</c:v>
                      </c:pt>
                      <c:pt idx="9">
                        <c:v>6.8449951803278689E-2</c:v>
                      </c:pt>
                      <c:pt idx="10">
                        <c:v>5.9869362688524587E-2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905-4092-A923-DF331447D9B7}"/>
                  </c:ext>
                </c:extLst>
              </c15:ser>
            </c15:filteredScatterSeries>
          </c:ext>
        </c:extLst>
      </c:scatterChart>
      <c:valAx>
        <c:axId val="528651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652448"/>
        <c:crosses val="autoZero"/>
        <c:crossBetween val="midCat"/>
      </c:valAx>
      <c:valAx>
        <c:axId val="52865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65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Seismic Thickness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'Line 1 Z1'!$B$3:$L$3</c:f>
              <c:numCache>
                <c:formatCode>General</c:formatCode>
                <c:ptCount val="11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218</c:v>
                </c:pt>
                <c:pt idx="7">
                  <c:v>240</c:v>
                </c:pt>
                <c:pt idx="8">
                  <c:v>280</c:v>
                </c:pt>
                <c:pt idx="9">
                  <c:v>320</c:v>
                </c:pt>
                <c:pt idx="10">
                  <c:v>342</c:v>
                </c:pt>
              </c:numCache>
            </c:numRef>
          </c:xVal>
          <c:yVal>
            <c:numRef>
              <c:f>'Line 1 Z1'!$B$4:$L$4</c:f>
              <c:numCache>
                <c:formatCode>0.00</c:formatCode>
                <c:ptCount val="11"/>
                <c:pt idx="0">
                  <c:v>252</c:v>
                </c:pt>
                <c:pt idx="1">
                  <c:v>266</c:v>
                </c:pt>
                <c:pt idx="2">
                  <c:v>275</c:v>
                </c:pt>
                <c:pt idx="3">
                  <c:v>211</c:v>
                </c:pt>
                <c:pt idx="4">
                  <c:v>49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35</c:v>
                </c:pt>
                <c:pt idx="9">
                  <c:v>53</c:v>
                </c:pt>
                <c:pt idx="10">
                  <c:v>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2E-45A2-BB77-653E130C00CB}"/>
            </c:ext>
          </c:extLst>
        </c:ser>
        <c:ser>
          <c:idx val="5"/>
          <c:order val="5"/>
          <c:tx>
            <c:v>Z1 R1.5.1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'Line 1 Z1'!$B$39:$L$39</c:f>
              <c:numCache>
                <c:formatCode>General</c:formatCode>
                <c:ptCount val="11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218</c:v>
                </c:pt>
                <c:pt idx="7">
                  <c:v>240</c:v>
                </c:pt>
                <c:pt idx="8">
                  <c:v>280</c:v>
                </c:pt>
                <c:pt idx="9">
                  <c:v>320</c:v>
                </c:pt>
                <c:pt idx="10">
                  <c:v>342</c:v>
                </c:pt>
              </c:numCache>
            </c:numRef>
          </c:xVal>
          <c:yVal>
            <c:numRef>
              <c:f>'Line 1 Z1'!$B$42:$L$42</c:f>
              <c:numCache>
                <c:formatCode>0.00</c:formatCode>
                <c:ptCount val="11"/>
                <c:pt idx="0">
                  <c:v>251.4</c:v>
                </c:pt>
                <c:pt idx="1">
                  <c:v>266.39999999999998</c:v>
                </c:pt>
                <c:pt idx="2">
                  <c:v>260.39999999999998</c:v>
                </c:pt>
                <c:pt idx="3">
                  <c:v>203.4</c:v>
                </c:pt>
                <c:pt idx="4">
                  <c:v>67.400000000000006</c:v>
                </c:pt>
                <c:pt idx="5">
                  <c:v>37.400000000000006</c:v>
                </c:pt>
                <c:pt idx="6">
                  <c:v>37.400000000000006</c:v>
                </c:pt>
                <c:pt idx="7">
                  <c:v>37.400000000000006</c:v>
                </c:pt>
                <c:pt idx="8">
                  <c:v>37.400000000000006</c:v>
                </c:pt>
                <c:pt idx="9">
                  <c:v>54.400000000000006</c:v>
                </c:pt>
                <c:pt idx="10">
                  <c:v>66.400000000000006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69-4D06-8516-D2F6DAA33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473072"/>
        <c:axId val="552476024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Z1.0 Thickness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'Line 1 Z1'!$B$3:$L$3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218</c:v>
                      </c:pt>
                      <c:pt idx="7">
                        <c:v>240</c:v>
                      </c:pt>
                      <c:pt idx="8">
                        <c:v>280</c:v>
                      </c:pt>
                      <c:pt idx="9">
                        <c:v>320</c:v>
                      </c:pt>
                      <c:pt idx="10">
                        <c:v>342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1 Z1'!$B$6:$L$6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227.4</c:v>
                      </c:pt>
                      <c:pt idx="1">
                        <c:v>245.4</c:v>
                      </c:pt>
                      <c:pt idx="2">
                        <c:v>239.4</c:v>
                      </c:pt>
                      <c:pt idx="3">
                        <c:v>169.4</c:v>
                      </c:pt>
                      <c:pt idx="4">
                        <c:v>37.400000000000006</c:v>
                      </c:pt>
                      <c:pt idx="5">
                        <c:v>37.400000000000006</c:v>
                      </c:pt>
                      <c:pt idx="6">
                        <c:v>37.400000000000006</c:v>
                      </c:pt>
                      <c:pt idx="7">
                        <c:v>37.400000000000006</c:v>
                      </c:pt>
                      <c:pt idx="8">
                        <c:v>37.400000000000006</c:v>
                      </c:pt>
                      <c:pt idx="9">
                        <c:v>37.400000000000006</c:v>
                      </c:pt>
                      <c:pt idx="10">
                        <c:v>37.400000000000006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1B2E-45A2-BB77-653E130C00CB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Z1.1 Thickness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1 Z1'!$B$12:$L$12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218</c:v>
                      </c:pt>
                      <c:pt idx="7">
                        <c:v>240</c:v>
                      </c:pt>
                      <c:pt idx="8">
                        <c:v>280</c:v>
                      </c:pt>
                      <c:pt idx="9">
                        <c:v>320</c:v>
                      </c:pt>
                      <c:pt idx="10">
                        <c:v>342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1 Z1'!$B$15:$L$15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244.4</c:v>
                      </c:pt>
                      <c:pt idx="1">
                        <c:v>264.39999999999998</c:v>
                      </c:pt>
                      <c:pt idx="2">
                        <c:v>257.39999999999998</c:v>
                      </c:pt>
                      <c:pt idx="3">
                        <c:v>186.4</c:v>
                      </c:pt>
                      <c:pt idx="4">
                        <c:v>37.400000000000006</c:v>
                      </c:pt>
                      <c:pt idx="5">
                        <c:v>37.400000000000006</c:v>
                      </c:pt>
                      <c:pt idx="6">
                        <c:v>37.400000000000006</c:v>
                      </c:pt>
                      <c:pt idx="7">
                        <c:v>37.400000000000006</c:v>
                      </c:pt>
                      <c:pt idx="8">
                        <c:v>37.400000000000006</c:v>
                      </c:pt>
                      <c:pt idx="9">
                        <c:v>37.400000000000006</c:v>
                      </c:pt>
                      <c:pt idx="10">
                        <c:v>37.400000000000006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2E-45A2-BB77-653E130C00C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Z1 R1.3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1 Z1'!$B$21:$L$21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218</c:v>
                      </c:pt>
                      <c:pt idx="7">
                        <c:v>240</c:v>
                      </c:pt>
                      <c:pt idx="8">
                        <c:v>280</c:v>
                      </c:pt>
                      <c:pt idx="9">
                        <c:v>320</c:v>
                      </c:pt>
                      <c:pt idx="10">
                        <c:v>342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1 Z1'!$B$24:$L$24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247.4</c:v>
                      </c:pt>
                      <c:pt idx="1">
                        <c:v>264.39999999999998</c:v>
                      </c:pt>
                      <c:pt idx="2">
                        <c:v>257.39999999999998</c:v>
                      </c:pt>
                      <c:pt idx="3">
                        <c:v>197.4</c:v>
                      </c:pt>
                      <c:pt idx="4">
                        <c:v>54.400000000000006</c:v>
                      </c:pt>
                      <c:pt idx="5">
                        <c:v>37.400000000000006</c:v>
                      </c:pt>
                      <c:pt idx="6">
                        <c:v>37.400000000000006</c:v>
                      </c:pt>
                      <c:pt idx="7">
                        <c:v>37.400000000000006</c:v>
                      </c:pt>
                      <c:pt idx="8">
                        <c:v>37.400000000000006</c:v>
                      </c:pt>
                      <c:pt idx="9">
                        <c:v>37.400000000000006</c:v>
                      </c:pt>
                      <c:pt idx="10">
                        <c:v>39.400000000000006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2E-45A2-BB77-653E130C00CB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Z1 1.4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1 Z1'!$B$30:$L$30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218</c:v>
                      </c:pt>
                      <c:pt idx="7">
                        <c:v>240</c:v>
                      </c:pt>
                      <c:pt idx="8">
                        <c:v>280</c:v>
                      </c:pt>
                      <c:pt idx="9">
                        <c:v>320</c:v>
                      </c:pt>
                      <c:pt idx="10">
                        <c:v>342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1 Z1'!$B$33:$L$33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250.4</c:v>
                      </c:pt>
                      <c:pt idx="1">
                        <c:v>266.39999999999998</c:v>
                      </c:pt>
                      <c:pt idx="2">
                        <c:v>260.39999999999998</c:v>
                      </c:pt>
                      <c:pt idx="3">
                        <c:v>203.4</c:v>
                      </c:pt>
                      <c:pt idx="4">
                        <c:v>40.400000000000006</c:v>
                      </c:pt>
                      <c:pt idx="5">
                        <c:v>37.400000000000006</c:v>
                      </c:pt>
                      <c:pt idx="6">
                        <c:v>37.400000000000006</c:v>
                      </c:pt>
                      <c:pt idx="7">
                        <c:v>37.400000000000006</c:v>
                      </c:pt>
                      <c:pt idx="8">
                        <c:v>37.400000000000006</c:v>
                      </c:pt>
                      <c:pt idx="9">
                        <c:v>54.400000000000006</c:v>
                      </c:pt>
                      <c:pt idx="10">
                        <c:v>67.400000000000006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2E-45A2-BB77-653E130C00CB}"/>
                  </c:ext>
                </c:extLst>
              </c15:ser>
            </c15:filteredScatterSeries>
          </c:ext>
        </c:extLst>
      </c:scatterChart>
      <c:valAx>
        <c:axId val="55247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476024"/>
        <c:crosses val="autoZero"/>
        <c:crossBetween val="midCat"/>
      </c:valAx>
      <c:valAx>
        <c:axId val="55247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473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Seismic Thickness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'Line 1 Z2 '!$B$3:$L$3</c:f>
              <c:numCache>
                <c:formatCode>General</c:formatCode>
                <c:ptCount val="11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218</c:v>
                </c:pt>
                <c:pt idx="7">
                  <c:v>240</c:v>
                </c:pt>
                <c:pt idx="8">
                  <c:v>280</c:v>
                </c:pt>
                <c:pt idx="9">
                  <c:v>320</c:v>
                </c:pt>
                <c:pt idx="10">
                  <c:v>342</c:v>
                </c:pt>
              </c:numCache>
            </c:numRef>
          </c:xVal>
          <c:yVal>
            <c:numRef>
              <c:f>'Line 1 Z2 '!$B$4:$L$4</c:f>
              <c:numCache>
                <c:formatCode>0.00</c:formatCode>
                <c:ptCount val="11"/>
                <c:pt idx="0">
                  <c:v>144</c:v>
                </c:pt>
                <c:pt idx="1">
                  <c:v>145</c:v>
                </c:pt>
                <c:pt idx="2">
                  <c:v>137</c:v>
                </c:pt>
                <c:pt idx="3">
                  <c:v>138</c:v>
                </c:pt>
                <c:pt idx="4">
                  <c:v>113</c:v>
                </c:pt>
                <c:pt idx="5">
                  <c:v>34</c:v>
                </c:pt>
                <c:pt idx="6">
                  <c:v>0.01</c:v>
                </c:pt>
                <c:pt idx="7">
                  <c:v>29</c:v>
                </c:pt>
                <c:pt idx="8">
                  <c:v>53</c:v>
                </c:pt>
                <c:pt idx="9">
                  <c:v>68</c:v>
                </c:pt>
                <c:pt idx="10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3E-4C79-89A9-EC3AB5C5457D}"/>
            </c:ext>
          </c:extLst>
        </c:ser>
        <c:ser>
          <c:idx val="4"/>
          <c:order val="4"/>
          <c:tx>
            <c:v>Z2 R1.5.1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'Line 1 Z2 '!$B$31:$L$31</c:f>
              <c:numCache>
                <c:formatCode>General</c:formatCode>
                <c:ptCount val="11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218</c:v>
                </c:pt>
                <c:pt idx="7">
                  <c:v>240</c:v>
                </c:pt>
                <c:pt idx="8">
                  <c:v>280</c:v>
                </c:pt>
                <c:pt idx="9">
                  <c:v>320</c:v>
                </c:pt>
                <c:pt idx="10">
                  <c:v>342</c:v>
                </c:pt>
              </c:numCache>
            </c:numRef>
          </c:xVal>
          <c:yVal>
            <c:numRef>
              <c:f>'Line 1 Z2 '!$B$34:$L$34</c:f>
              <c:numCache>
                <c:formatCode>0.00</c:formatCode>
                <c:ptCount val="11"/>
                <c:pt idx="0">
                  <c:v>132</c:v>
                </c:pt>
                <c:pt idx="1">
                  <c:v>133</c:v>
                </c:pt>
                <c:pt idx="2">
                  <c:v>130</c:v>
                </c:pt>
                <c:pt idx="3">
                  <c:v>122</c:v>
                </c:pt>
                <c:pt idx="4">
                  <c:v>84</c:v>
                </c:pt>
                <c:pt idx="5">
                  <c:v>12</c:v>
                </c:pt>
                <c:pt idx="6">
                  <c:v>11</c:v>
                </c:pt>
                <c:pt idx="7">
                  <c:v>11</c:v>
                </c:pt>
                <c:pt idx="8">
                  <c:v>45</c:v>
                </c:pt>
                <c:pt idx="9">
                  <c:v>76</c:v>
                </c:pt>
                <c:pt idx="10">
                  <c:v>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B3-465A-9811-9E3DCA11C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473072"/>
        <c:axId val="552476024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Z1.0 Thickness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'Line 1 Z2 '!$B$3:$L$3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218</c:v>
                      </c:pt>
                      <c:pt idx="7">
                        <c:v>240</c:v>
                      </c:pt>
                      <c:pt idx="8">
                        <c:v>280</c:v>
                      </c:pt>
                      <c:pt idx="9">
                        <c:v>320</c:v>
                      </c:pt>
                      <c:pt idx="10">
                        <c:v>342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1 Z2 '!$B$6:$L$6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159</c:v>
                      </c:pt>
                      <c:pt idx="1">
                        <c:v>160</c:v>
                      </c:pt>
                      <c:pt idx="2">
                        <c:v>158</c:v>
                      </c:pt>
                      <c:pt idx="3">
                        <c:v>151</c:v>
                      </c:pt>
                      <c:pt idx="4">
                        <c:v>75</c:v>
                      </c:pt>
                      <c:pt idx="5">
                        <c:v>11</c:v>
                      </c:pt>
                      <c:pt idx="6">
                        <c:v>11</c:v>
                      </c:pt>
                      <c:pt idx="7">
                        <c:v>11</c:v>
                      </c:pt>
                      <c:pt idx="8">
                        <c:v>11</c:v>
                      </c:pt>
                      <c:pt idx="9">
                        <c:v>27</c:v>
                      </c:pt>
                      <c:pt idx="10">
                        <c:v>53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AB3E-4C79-89A9-EC3AB5C5457D}"/>
                  </c:ext>
                </c:extLst>
              </c15:ser>
            </c15:filteredScatterSeries>
            <c15:filteredScatterSeries>
              <c15:ser>
                <c:idx val="2"/>
                <c:order val="2"/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1 Z2 '!$B$13:$L$13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218</c:v>
                      </c:pt>
                      <c:pt idx="7">
                        <c:v>240</c:v>
                      </c:pt>
                      <c:pt idx="8">
                        <c:v>280</c:v>
                      </c:pt>
                      <c:pt idx="9">
                        <c:v>320</c:v>
                      </c:pt>
                      <c:pt idx="10">
                        <c:v>342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1 Z2 '!$B$16:$L$16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159</c:v>
                      </c:pt>
                      <c:pt idx="1">
                        <c:v>160</c:v>
                      </c:pt>
                      <c:pt idx="2">
                        <c:v>158</c:v>
                      </c:pt>
                      <c:pt idx="3">
                        <c:v>151</c:v>
                      </c:pt>
                      <c:pt idx="4">
                        <c:v>92</c:v>
                      </c:pt>
                      <c:pt idx="5">
                        <c:v>11</c:v>
                      </c:pt>
                      <c:pt idx="6">
                        <c:v>11</c:v>
                      </c:pt>
                      <c:pt idx="7">
                        <c:v>11</c:v>
                      </c:pt>
                      <c:pt idx="8">
                        <c:v>32</c:v>
                      </c:pt>
                      <c:pt idx="9">
                        <c:v>75</c:v>
                      </c:pt>
                      <c:pt idx="10">
                        <c:v>99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B3E-4C79-89A9-EC3AB5C5457D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Z2 1.4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1 Z2 '!$B$22:$L$22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218</c:v>
                      </c:pt>
                      <c:pt idx="7">
                        <c:v>240</c:v>
                      </c:pt>
                      <c:pt idx="8">
                        <c:v>280</c:v>
                      </c:pt>
                      <c:pt idx="9">
                        <c:v>320</c:v>
                      </c:pt>
                      <c:pt idx="10">
                        <c:v>342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1 Z2 '!$B$25:$L$25</c15:sqref>
                        </c15:formulaRef>
                      </c:ext>
                    </c:extLst>
                    <c:numCache>
                      <c:formatCode>0.00</c:formatCode>
                      <c:ptCount val="11"/>
                      <c:pt idx="0">
                        <c:v>130</c:v>
                      </c:pt>
                      <c:pt idx="1">
                        <c:v>132</c:v>
                      </c:pt>
                      <c:pt idx="2">
                        <c:v>129</c:v>
                      </c:pt>
                      <c:pt idx="3">
                        <c:v>119</c:v>
                      </c:pt>
                      <c:pt idx="4">
                        <c:v>83</c:v>
                      </c:pt>
                      <c:pt idx="5">
                        <c:v>11</c:v>
                      </c:pt>
                      <c:pt idx="6">
                        <c:v>11</c:v>
                      </c:pt>
                      <c:pt idx="7">
                        <c:v>11</c:v>
                      </c:pt>
                      <c:pt idx="8">
                        <c:v>39</c:v>
                      </c:pt>
                      <c:pt idx="9">
                        <c:v>64</c:v>
                      </c:pt>
                      <c:pt idx="10">
                        <c:v>83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B3E-4C79-89A9-EC3AB5C5457D}"/>
                  </c:ext>
                </c:extLst>
              </c15:ser>
            </c15:filteredScatterSeries>
          </c:ext>
        </c:extLst>
      </c:scatterChart>
      <c:valAx>
        <c:axId val="55247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476024"/>
        <c:crosses val="autoZero"/>
        <c:crossBetween val="midCat"/>
      </c:valAx>
      <c:valAx>
        <c:axId val="55247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473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Thickness</a:t>
            </a:r>
            <a:r>
              <a:rPr lang="en-GB" baseline="0"/>
              <a:t> Comparisson Seismic vs Model Z3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Seismic thickness Z3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 Line 1 Z3'!$T$53:$T$63</c:f>
              <c:numCache>
                <c:formatCode>General</c:formatCode>
                <c:ptCount val="11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218</c:v>
                </c:pt>
                <c:pt idx="7">
                  <c:v>240</c:v>
                </c:pt>
                <c:pt idx="8">
                  <c:v>280</c:v>
                </c:pt>
                <c:pt idx="9">
                  <c:v>320</c:v>
                </c:pt>
                <c:pt idx="10">
                  <c:v>342</c:v>
                </c:pt>
              </c:numCache>
            </c:numRef>
          </c:xVal>
          <c:yVal>
            <c:numRef>
              <c:f>' Line 1 Z3'!$U$53:$U$63</c:f>
              <c:numCache>
                <c:formatCode>General</c:formatCode>
                <c:ptCount val="11"/>
                <c:pt idx="0">
                  <c:v>144</c:v>
                </c:pt>
                <c:pt idx="1">
                  <c:v>150</c:v>
                </c:pt>
                <c:pt idx="2">
                  <c:v>149</c:v>
                </c:pt>
                <c:pt idx="3">
                  <c:v>135</c:v>
                </c:pt>
                <c:pt idx="4">
                  <c:v>100</c:v>
                </c:pt>
                <c:pt idx="5">
                  <c:v>85</c:v>
                </c:pt>
                <c:pt idx="6">
                  <c:v>80</c:v>
                </c:pt>
                <c:pt idx="7">
                  <c:v>56</c:v>
                </c:pt>
                <c:pt idx="8">
                  <c:v>40</c:v>
                </c:pt>
                <c:pt idx="9">
                  <c:v>20</c:v>
                </c:pt>
                <c:pt idx="10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81-4C38-9231-00571A0DB9ED}"/>
            </c:ext>
          </c:extLst>
        </c:ser>
        <c:ser>
          <c:idx val="1"/>
          <c:order val="1"/>
          <c:tx>
            <c:v>Onlapse Thickness Z3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 Line 1 Z3'!$T$53:$T$63</c:f>
              <c:numCache>
                <c:formatCode>General</c:formatCode>
                <c:ptCount val="11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218</c:v>
                </c:pt>
                <c:pt idx="7">
                  <c:v>240</c:v>
                </c:pt>
                <c:pt idx="8">
                  <c:v>280</c:v>
                </c:pt>
                <c:pt idx="9">
                  <c:v>320</c:v>
                </c:pt>
                <c:pt idx="10">
                  <c:v>342</c:v>
                </c:pt>
              </c:numCache>
            </c:numRef>
          </c:xVal>
          <c:yVal>
            <c:numRef>
              <c:f>' Line 1 Z3'!$V$53:$V$63</c:f>
              <c:numCache>
                <c:formatCode>General</c:formatCode>
                <c:ptCount val="11"/>
                <c:pt idx="0">
                  <c:v>151</c:v>
                </c:pt>
                <c:pt idx="1">
                  <c:v>153</c:v>
                </c:pt>
                <c:pt idx="2">
                  <c:v>151</c:v>
                </c:pt>
                <c:pt idx="3">
                  <c:v>143</c:v>
                </c:pt>
                <c:pt idx="4">
                  <c:v>112</c:v>
                </c:pt>
                <c:pt idx="5">
                  <c:v>103</c:v>
                </c:pt>
                <c:pt idx="6">
                  <c:v>93.4</c:v>
                </c:pt>
                <c:pt idx="7">
                  <c:v>82.4</c:v>
                </c:pt>
                <c:pt idx="8">
                  <c:v>102</c:v>
                </c:pt>
                <c:pt idx="9">
                  <c:v>110</c:v>
                </c:pt>
                <c:pt idx="10">
                  <c:v>113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A81-4C38-9231-00571A0DB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328384"/>
        <c:axId val="281332320"/>
      </c:scatterChart>
      <c:valAx>
        <c:axId val="28132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Basin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32320"/>
        <c:crosses val="autoZero"/>
        <c:crossBetween val="midCat"/>
      </c:valAx>
      <c:valAx>
        <c:axId val="28133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28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Zone 4 Thickness Comparisons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Onlapse Thickness Z4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 Line 1 Z4'!$W$38:$W$48</c:f>
              <c:numCache>
                <c:formatCode>General</c:formatCode>
                <c:ptCount val="11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218</c:v>
                </c:pt>
                <c:pt idx="7">
                  <c:v>240</c:v>
                </c:pt>
                <c:pt idx="8">
                  <c:v>280</c:v>
                </c:pt>
                <c:pt idx="9">
                  <c:v>320</c:v>
                </c:pt>
                <c:pt idx="10">
                  <c:v>342</c:v>
                </c:pt>
              </c:numCache>
            </c:numRef>
          </c:xVal>
          <c:yVal>
            <c:numRef>
              <c:f>' Line 1 Z4'!$X$38:$X$48</c:f>
              <c:numCache>
                <c:formatCode>General</c:formatCode>
                <c:ptCount val="11"/>
                <c:pt idx="0">
                  <c:v>102</c:v>
                </c:pt>
                <c:pt idx="1">
                  <c:v>103</c:v>
                </c:pt>
                <c:pt idx="2">
                  <c:v>92</c:v>
                </c:pt>
                <c:pt idx="3">
                  <c:v>99</c:v>
                </c:pt>
                <c:pt idx="4">
                  <c:v>90</c:v>
                </c:pt>
                <c:pt idx="5">
                  <c:v>82</c:v>
                </c:pt>
                <c:pt idx="6">
                  <c:v>81</c:v>
                </c:pt>
                <c:pt idx="7">
                  <c:v>82</c:v>
                </c:pt>
                <c:pt idx="8">
                  <c:v>86</c:v>
                </c:pt>
                <c:pt idx="9">
                  <c:v>89</c:v>
                </c:pt>
                <c:pt idx="10">
                  <c:v>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EA-4195-B6B7-D6A786E4F8FF}"/>
            </c:ext>
          </c:extLst>
        </c:ser>
        <c:ser>
          <c:idx val="1"/>
          <c:order val="1"/>
          <c:tx>
            <c:v>Seismic Thickness Z4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 Line 1 Z4'!$W$26:$W$36</c:f>
              <c:numCache>
                <c:formatCode>General</c:formatCode>
                <c:ptCount val="11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218</c:v>
                </c:pt>
                <c:pt idx="7">
                  <c:v>240</c:v>
                </c:pt>
                <c:pt idx="8">
                  <c:v>280</c:v>
                </c:pt>
                <c:pt idx="9">
                  <c:v>320</c:v>
                </c:pt>
                <c:pt idx="10">
                  <c:v>342</c:v>
                </c:pt>
              </c:numCache>
            </c:numRef>
          </c:xVal>
          <c:yVal>
            <c:numRef>
              <c:f>' Line 1 Z4'!$X$26:$X$36</c:f>
              <c:numCache>
                <c:formatCode>0.00</c:formatCode>
                <c:ptCount val="11"/>
                <c:pt idx="0">
                  <c:v>111</c:v>
                </c:pt>
                <c:pt idx="1">
                  <c:v>100</c:v>
                </c:pt>
                <c:pt idx="2">
                  <c:v>85</c:v>
                </c:pt>
                <c:pt idx="3">
                  <c:v>85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65</c:v>
                </c:pt>
                <c:pt idx="8">
                  <c:v>35</c:v>
                </c:pt>
                <c:pt idx="9">
                  <c:v>46</c:v>
                </c:pt>
                <c:pt idx="10">
                  <c:v>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1EA-4195-B6B7-D6A786E4F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858872"/>
        <c:axId val="321859200"/>
      </c:scatterChart>
      <c:valAx>
        <c:axId val="321858872"/>
        <c:scaling>
          <c:orientation val="minMax"/>
          <c:max val="34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Basin</a:t>
                </a:r>
                <a:r>
                  <a:rPr lang="en-GB" baseline="0"/>
                  <a:t> Position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859200"/>
        <c:crosses val="autoZero"/>
        <c:crossBetween val="midCat"/>
      </c:valAx>
      <c:valAx>
        <c:axId val="3218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Thickness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858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29</xdr:row>
      <xdr:rowOff>114300</xdr:rowOff>
    </xdr:from>
    <xdr:to>
      <xdr:col>30</xdr:col>
      <xdr:colOff>209550</xdr:colOff>
      <xdr:row>50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264583</xdr:colOff>
      <xdr:row>32</xdr:row>
      <xdr:rowOff>137584</xdr:rowOff>
    </xdr:from>
    <xdr:to>
      <xdr:col>41</xdr:col>
      <xdr:colOff>63500</xdr:colOff>
      <xdr:row>63</xdr:row>
      <xdr:rowOff>158750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941916</xdr:colOff>
      <xdr:row>13</xdr:row>
      <xdr:rowOff>57150</xdr:rowOff>
    </xdr:from>
    <xdr:to>
      <xdr:col>29</xdr:col>
      <xdr:colOff>1545166</xdr:colOff>
      <xdr:row>23</xdr:row>
      <xdr:rowOff>84667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206373</xdr:colOff>
      <xdr:row>27</xdr:row>
      <xdr:rowOff>141816</xdr:rowOff>
    </xdr:from>
    <xdr:to>
      <xdr:col>24</xdr:col>
      <xdr:colOff>698499</xdr:colOff>
      <xdr:row>47</xdr:row>
      <xdr:rowOff>126999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529166</xdr:colOff>
      <xdr:row>43</xdr:row>
      <xdr:rowOff>46567</xdr:rowOff>
    </xdr:from>
    <xdr:to>
      <xdr:col>25</xdr:col>
      <xdr:colOff>306918</xdr:colOff>
      <xdr:row>67</xdr:row>
      <xdr:rowOff>52916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73"/>
  <sheetViews>
    <sheetView topLeftCell="N1" zoomScale="59" zoomScaleNormal="59" workbookViewId="0">
      <selection activeCell="E198" sqref="E198"/>
    </sheetView>
  </sheetViews>
  <sheetFormatPr defaultRowHeight="15" x14ac:dyDescent="0.25"/>
  <cols>
    <col min="1" max="1" width="9.140625" style="73"/>
    <col min="2" max="2" width="29.140625" style="73" customWidth="1"/>
    <col min="3" max="3" width="34.5703125" style="73" customWidth="1"/>
    <col min="4" max="4" width="23.140625" style="73" customWidth="1"/>
    <col min="5" max="5" width="29.28515625" style="73" customWidth="1"/>
    <col min="6" max="6" width="20.7109375" style="73" customWidth="1"/>
    <col min="7" max="7" width="12.7109375" style="73" customWidth="1"/>
    <col min="8" max="8" width="4.85546875" style="73" customWidth="1"/>
    <col min="9" max="9" width="54" style="73" customWidth="1"/>
    <col min="10" max="10" width="47" style="73" customWidth="1"/>
    <col min="11" max="11" width="34.28515625" style="73" customWidth="1"/>
    <col min="12" max="12" width="59.140625" style="73" customWidth="1"/>
    <col min="13" max="13" width="27.85546875" style="73" customWidth="1"/>
    <col min="14" max="14" width="36" style="73" customWidth="1"/>
    <col min="15" max="15" width="23.42578125" style="73" customWidth="1"/>
    <col min="16" max="16" width="50.5703125" style="73" customWidth="1"/>
    <col min="17" max="17" width="3.7109375" style="73" customWidth="1"/>
    <col min="18" max="18" width="4.140625" style="73" customWidth="1"/>
    <col min="19" max="19" width="47.85546875" style="73" customWidth="1"/>
    <col min="20" max="20" width="31.85546875" style="73" customWidth="1"/>
    <col min="21" max="21" width="48.5703125" style="73" customWidth="1"/>
    <col min="22" max="22" width="51.140625" style="73" customWidth="1"/>
    <col min="23" max="23" width="44.28515625" style="73" customWidth="1"/>
    <col min="24" max="24" width="44" style="73" customWidth="1"/>
    <col min="25" max="25" width="4.85546875" style="73" customWidth="1"/>
    <col min="26" max="26" width="62.85546875" style="73" customWidth="1"/>
    <col min="27" max="27" width="61.7109375" style="73" customWidth="1"/>
    <col min="28" max="28" width="52.7109375" style="73" customWidth="1"/>
    <col min="29" max="29" width="47.28515625" style="73" customWidth="1"/>
    <col min="30" max="30" width="24.7109375" style="73" customWidth="1"/>
    <col min="31" max="31" width="60" style="73" customWidth="1"/>
    <col min="32" max="32" width="41.140625" style="73" customWidth="1"/>
    <col min="33" max="33" width="38.85546875" style="73" customWidth="1"/>
    <col min="34" max="34" width="40.42578125" style="73" customWidth="1"/>
    <col min="35" max="35" width="17.85546875" style="73" customWidth="1"/>
    <col min="36" max="16384" width="9.140625" style="73"/>
  </cols>
  <sheetData>
    <row r="1" spans="1:34" ht="15" customHeight="1" x14ac:dyDescent="0.25">
      <c r="B1" s="90" t="s">
        <v>195</v>
      </c>
      <c r="C1" s="90"/>
      <c r="D1" s="90"/>
      <c r="E1" s="90"/>
      <c r="F1" s="90"/>
      <c r="G1" s="90"/>
    </row>
    <row r="2" spans="1:34" ht="15" customHeight="1" x14ac:dyDescent="0.25">
      <c r="B2" s="91"/>
      <c r="C2" s="91"/>
      <c r="D2" s="91"/>
      <c r="E2" s="91"/>
      <c r="F2" s="91"/>
      <c r="G2" s="91"/>
    </row>
    <row r="3" spans="1:34" s="7" customFormat="1" x14ac:dyDescent="0.25">
      <c r="A3" s="1">
        <v>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3"/>
      <c r="I3" s="2" t="s">
        <v>6</v>
      </c>
      <c r="J3" s="2" t="s">
        <v>7</v>
      </c>
      <c r="K3" s="4"/>
      <c r="L3" s="2" t="s">
        <v>53</v>
      </c>
      <c r="M3" s="2" t="s">
        <v>8</v>
      </c>
      <c r="N3" s="5" t="s">
        <v>9</v>
      </c>
      <c r="O3" s="5" t="s">
        <v>10</v>
      </c>
      <c r="P3" s="2" t="s">
        <v>11</v>
      </c>
      <c r="Q3" s="2"/>
      <c r="R3" s="6"/>
      <c r="S3" s="2" t="s">
        <v>12</v>
      </c>
      <c r="T3" s="2" t="s">
        <v>13</v>
      </c>
      <c r="U3" s="2" t="s">
        <v>14</v>
      </c>
      <c r="V3" s="2" t="s">
        <v>15</v>
      </c>
      <c r="W3" s="2" t="s">
        <v>16</v>
      </c>
      <c r="X3" s="2" t="s">
        <v>17</v>
      </c>
      <c r="Y3" s="6"/>
      <c r="Z3" s="2" t="s">
        <v>18</v>
      </c>
      <c r="AA3" s="2" t="s">
        <v>19</v>
      </c>
      <c r="AB3" s="2" t="s">
        <v>20</v>
      </c>
      <c r="AC3" s="2" t="s">
        <v>21</v>
      </c>
      <c r="AD3" s="73"/>
      <c r="AE3" s="73"/>
      <c r="AF3" s="73"/>
      <c r="AG3" s="73"/>
      <c r="AH3" s="2" t="s">
        <v>21</v>
      </c>
    </row>
    <row r="4" spans="1:34" x14ac:dyDescent="0.25">
      <c r="A4" s="73">
        <v>1</v>
      </c>
      <c r="B4" s="12">
        <v>9850</v>
      </c>
      <c r="C4" s="12">
        <v>25</v>
      </c>
      <c r="D4" s="12" t="s">
        <v>22</v>
      </c>
      <c r="E4" s="12" t="s">
        <v>23</v>
      </c>
      <c r="F4" s="12">
        <v>244</v>
      </c>
      <c r="G4" s="12">
        <f>SUM(B4/C4)</f>
        <v>394</v>
      </c>
      <c r="I4" s="20" t="s">
        <v>50</v>
      </c>
      <c r="J4" s="13"/>
      <c r="L4" s="73">
        <v>1.8196721311475408E-3</v>
      </c>
      <c r="M4" s="73">
        <v>1</v>
      </c>
      <c r="N4" s="73">
        <v>1</v>
      </c>
      <c r="O4" s="73">
        <v>1</v>
      </c>
      <c r="P4" s="73">
        <v>0</v>
      </c>
      <c r="S4" s="73">
        <v>0</v>
      </c>
      <c r="T4" s="73">
        <v>1</v>
      </c>
      <c r="U4" s="73">
        <v>0.16</v>
      </c>
      <c r="V4" s="73">
        <v>1</v>
      </c>
      <c r="W4" s="73">
        <v>9</v>
      </c>
      <c r="X4" s="73">
        <v>1</v>
      </c>
      <c r="Z4" s="73">
        <v>2.1999999999999999E-2</v>
      </c>
      <c r="AA4" s="73">
        <v>1</v>
      </c>
      <c r="AB4" s="73">
        <v>1</v>
      </c>
      <c r="AC4" s="73">
        <v>1</v>
      </c>
    </row>
    <row r="5" spans="1:34" x14ac:dyDescent="0.25">
      <c r="A5" s="73">
        <v>1.1000000000000001</v>
      </c>
      <c r="B5" s="73">
        <v>8550</v>
      </c>
      <c r="C5" s="73">
        <v>25</v>
      </c>
      <c r="D5" s="73">
        <v>12200000</v>
      </c>
      <c r="E5" s="73">
        <v>500000</v>
      </c>
      <c r="F5" s="73">
        <v>244</v>
      </c>
      <c r="G5" s="73">
        <v>342</v>
      </c>
      <c r="I5" s="17">
        <v>18</v>
      </c>
      <c r="J5" s="14">
        <v>1</v>
      </c>
      <c r="L5" s="73">
        <v>0</v>
      </c>
      <c r="M5" s="73">
        <v>40</v>
      </c>
      <c r="N5" s="29">
        <v>1</v>
      </c>
      <c r="O5" s="29">
        <v>244</v>
      </c>
      <c r="P5" s="29">
        <v>0</v>
      </c>
      <c r="S5" s="73">
        <v>0</v>
      </c>
      <c r="T5" s="73">
        <v>342</v>
      </c>
      <c r="U5" s="73">
        <v>0.16</v>
      </c>
      <c r="V5" s="73">
        <v>342</v>
      </c>
      <c r="W5" s="73">
        <v>0</v>
      </c>
      <c r="X5" s="73">
        <v>2</v>
      </c>
      <c r="Z5" s="73">
        <v>2.1999999999999999E-2</v>
      </c>
      <c r="AA5" s="73">
        <v>342</v>
      </c>
      <c r="AB5" s="73">
        <v>1</v>
      </c>
      <c r="AC5" s="73">
        <v>80</v>
      </c>
    </row>
    <row r="6" spans="1:34" x14ac:dyDescent="0.25">
      <c r="I6" s="18">
        <v>0</v>
      </c>
      <c r="J6" s="15">
        <v>40</v>
      </c>
      <c r="L6" s="73">
        <v>3.6229508196721316E-3</v>
      </c>
      <c r="M6" s="73">
        <v>80</v>
      </c>
      <c r="W6" s="73">
        <v>0</v>
      </c>
      <c r="X6" s="73">
        <v>5</v>
      </c>
      <c r="AB6" s="73">
        <v>2.1269999999999998</v>
      </c>
      <c r="AC6" s="73">
        <v>88</v>
      </c>
    </row>
    <row r="7" spans="1:34" x14ac:dyDescent="0.25">
      <c r="C7" s="73" t="s">
        <v>59</v>
      </c>
      <c r="I7" s="18">
        <v>0</v>
      </c>
      <c r="J7" s="15">
        <v>80</v>
      </c>
      <c r="L7" s="73">
        <v>1.6278688524590166E-2</v>
      </c>
      <c r="M7" s="73">
        <v>120</v>
      </c>
      <c r="W7" s="73">
        <v>8</v>
      </c>
      <c r="X7" s="73">
        <v>6</v>
      </c>
      <c r="AB7" s="73">
        <v>3</v>
      </c>
      <c r="AC7" s="73">
        <v>244</v>
      </c>
    </row>
    <row r="8" spans="1:34" x14ac:dyDescent="0.25">
      <c r="B8" s="73" t="s">
        <v>60</v>
      </c>
      <c r="C8" s="73">
        <v>1</v>
      </c>
      <c r="I8" s="18">
        <v>28</v>
      </c>
      <c r="J8" s="15">
        <v>120</v>
      </c>
      <c r="L8" s="73">
        <v>5.5983606557377046E-2</v>
      </c>
      <c r="M8" s="73">
        <v>160</v>
      </c>
      <c r="W8" s="73">
        <v>0</v>
      </c>
      <c r="X8" s="73">
        <v>7</v>
      </c>
    </row>
    <row r="9" spans="1:34" x14ac:dyDescent="0.25">
      <c r="B9" s="73" t="s">
        <v>54</v>
      </c>
      <c r="C9" s="73">
        <v>34</v>
      </c>
      <c r="I9" s="18">
        <v>238</v>
      </c>
      <c r="J9" s="15">
        <v>160</v>
      </c>
      <c r="L9" s="73">
        <v>9.3147540983606572E-2</v>
      </c>
      <c r="M9" s="73">
        <v>200</v>
      </c>
      <c r="W9" s="73">
        <v>0</v>
      </c>
      <c r="X9" s="73">
        <v>10</v>
      </c>
    </row>
    <row r="10" spans="1:34" x14ac:dyDescent="0.25">
      <c r="B10" s="73" t="s">
        <v>57</v>
      </c>
      <c r="C10" s="73">
        <v>44</v>
      </c>
      <c r="I10" s="18">
        <v>381</v>
      </c>
      <c r="J10" s="15">
        <v>200</v>
      </c>
      <c r="L10" s="73">
        <v>9.8524590163934431E-2</v>
      </c>
      <c r="M10" s="73">
        <v>240</v>
      </c>
      <c r="W10" s="73">
        <v>7.5</v>
      </c>
      <c r="X10" s="73">
        <v>11</v>
      </c>
      <c r="Z10" s="73" t="s">
        <v>24</v>
      </c>
    </row>
    <row r="11" spans="1:34" x14ac:dyDescent="0.25">
      <c r="B11" s="73" t="s">
        <v>55</v>
      </c>
      <c r="C11" s="73">
        <v>54</v>
      </c>
      <c r="I11" s="18">
        <v>412</v>
      </c>
      <c r="J11" s="15">
        <v>240</v>
      </c>
      <c r="L11" s="73">
        <v>7.3508196721311467E-2</v>
      </c>
      <c r="M11" s="73">
        <v>280</v>
      </c>
      <c r="W11" s="73">
        <v>0</v>
      </c>
      <c r="X11" s="73">
        <v>12</v>
      </c>
    </row>
    <row r="12" spans="1:34" x14ac:dyDescent="0.25">
      <c r="B12" s="73" t="s">
        <v>56</v>
      </c>
      <c r="C12" s="73">
        <v>64</v>
      </c>
      <c r="I12" s="18">
        <v>315</v>
      </c>
      <c r="J12" s="15">
        <v>280</v>
      </c>
      <c r="L12" s="73">
        <v>5.9475409836065571E-2</v>
      </c>
      <c r="M12" s="73">
        <v>320</v>
      </c>
      <c r="W12" s="73">
        <v>0</v>
      </c>
      <c r="X12" s="73">
        <v>34</v>
      </c>
    </row>
    <row r="13" spans="1:34" x14ac:dyDescent="0.25">
      <c r="B13" s="73" t="s">
        <v>58</v>
      </c>
      <c r="C13" s="73">
        <v>138</v>
      </c>
      <c r="I13" s="18">
        <v>292</v>
      </c>
      <c r="J13" s="15">
        <v>320</v>
      </c>
      <c r="L13" s="73">
        <v>5.1295081967213108E-2</v>
      </c>
      <c r="M13" s="73">
        <v>342</v>
      </c>
      <c r="W13" s="73">
        <v>6.5</v>
      </c>
      <c r="X13" s="73">
        <v>35</v>
      </c>
    </row>
    <row r="14" spans="1:34" x14ac:dyDescent="0.25">
      <c r="I14" s="18">
        <v>271</v>
      </c>
      <c r="J14" s="15">
        <v>360</v>
      </c>
      <c r="W14" s="73">
        <v>0</v>
      </c>
      <c r="X14" s="73">
        <v>36</v>
      </c>
    </row>
    <row r="15" spans="1:34" x14ac:dyDescent="0.25">
      <c r="I15" s="19">
        <v>281</v>
      </c>
      <c r="J15" s="16">
        <v>394</v>
      </c>
      <c r="W15" s="73">
        <v>0</v>
      </c>
      <c r="X15" s="73">
        <v>244</v>
      </c>
    </row>
    <row r="18" spans="2:10" x14ac:dyDescent="0.25">
      <c r="I18" s="73">
        <f>SUM(128/412)*100</f>
        <v>31.067961165048541</v>
      </c>
      <c r="J18" s="73" t="s">
        <v>26</v>
      </c>
    </row>
    <row r="19" spans="2:10" x14ac:dyDescent="0.25">
      <c r="I19" s="73" t="s">
        <v>25</v>
      </c>
    </row>
    <row r="20" spans="2:10" x14ac:dyDescent="0.25">
      <c r="I20" s="17">
        <f t="shared" ref="I20:I30" si="0">SUM(I5*0.31)</f>
        <v>5.58</v>
      </c>
      <c r="J20" s="14">
        <v>1</v>
      </c>
    </row>
    <row r="21" spans="2:10" x14ac:dyDescent="0.25">
      <c r="I21" s="18">
        <f t="shared" si="0"/>
        <v>0</v>
      </c>
      <c r="J21" s="15">
        <v>40</v>
      </c>
    </row>
    <row r="22" spans="2:10" x14ac:dyDescent="0.25">
      <c r="I22" s="18">
        <f t="shared" si="0"/>
        <v>0</v>
      </c>
      <c r="J22" s="15">
        <v>80</v>
      </c>
    </row>
    <row r="23" spans="2:10" x14ac:dyDescent="0.25">
      <c r="I23" s="18">
        <f t="shared" si="0"/>
        <v>8.68</v>
      </c>
      <c r="J23" s="15">
        <v>120</v>
      </c>
    </row>
    <row r="24" spans="2:10" x14ac:dyDescent="0.25">
      <c r="I24" s="18">
        <f t="shared" si="0"/>
        <v>73.78</v>
      </c>
      <c r="J24" s="15">
        <v>160</v>
      </c>
    </row>
    <row r="25" spans="2:10" x14ac:dyDescent="0.25">
      <c r="I25" s="18">
        <f t="shared" si="0"/>
        <v>118.11</v>
      </c>
      <c r="J25" s="15">
        <v>200</v>
      </c>
    </row>
    <row r="26" spans="2:10" x14ac:dyDescent="0.25">
      <c r="I26" s="18">
        <f t="shared" si="0"/>
        <v>127.72</v>
      </c>
      <c r="J26" s="15">
        <v>240</v>
      </c>
    </row>
    <row r="27" spans="2:10" ht="15" customHeight="1" x14ac:dyDescent="0.25">
      <c r="B27" s="10"/>
      <c r="C27" s="10"/>
      <c r="D27" s="10"/>
      <c r="E27" s="10"/>
      <c r="F27" s="10"/>
      <c r="G27" s="10"/>
      <c r="I27" s="18">
        <f t="shared" si="0"/>
        <v>97.65</v>
      </c>
      <c r="J27" s="15">
        <v>280</v>
      </c>
    </row>
    <row r="28" spans="2:10" ht="15" customHeight="1" x14ac:dyDescent="0.25">
      <c r="B28" s="10"/>
      <c r="C28" s="10"/>
      <c r="D28" s="10"/>
      <c r="E28" s="10"/>
      <c r="F28" s="10"/>
      <c r="G28" s="10"/>
      <c r="I28" s="18">
        <f t="shared" si="0"/>
        <v>90.52</v>
      </c>
      <c r="J28" s="15">
        <v>320</v>
      </c>
    </row>
    <row r="29" spans="2:10" x14ac:dyDescent="0.25">
      <c r="I29" s="18">
        <f t="shared" si="0"/>
        <v>84.01</v>
      </c>
      <c r="J29" s="15">
        <v>360</v>
      </c>
    </row>
    <row r="30" spans="2:10" x14ac:dyDescent="0.25">
      <c r="I30" s="19">
        <f t="shared" si="0"/>
        <v>87.11</v>
      </c>
      <c r="J30" s="16">
        <v>394</v>
      </c>
    </row>
    <row r="32" spans="2:10" x14ac:dyDescent="0.25">
      <c r="I32" s="73" t="s">
        <v>48</v>
      </c>
    </row>
    <row r="33" spans="9:10" x14ac:dyDescent="0.25">
      <c r="I33" s="21">
        <v>393</v>
      </c>
      <c r="J33" s="21">
        <v>1</v>
      </c>
    </row>
    <row r="34" spans="9:10" x14ac:dyDescent="0.25">
      <c r="I34" s="21">
        <v>414</v>
      </c>
      <c r="J34" s="21">
        <v>40</v>
      </c>
    </row>
    <row r="35" spans="9:10" x14ac:dyDescent="0.25">
      <c r="I35" s="21">
        <v>413</v>
      </c>
      <c r="J35" s="21">
        <v>80</v>
      </c>
    </row>
    <row r="36" spans="9:10" x14ac:dyDescent="0.25">
      <c r="I36" s="21">
        <v>351</v>
      </c>
      <c r="J36" s="21">
        <v>120</v>
      </c>
    </row>
    <row r="37" spans="9:10" x14ac:dyDescent="0.25">
      <c r="I37" s="21">
        <v>174</v>
      </c>
      <c r="J37" s="21">
        <v>160</v>
      </c>
    </row>
    <row r="38" spans="9:10" x14ac:dyDescent="0.25">
      <c r="I38" s="21">
        <v>32</v>
      </c>
      <c r="J38" s="21">
        <v>200</v>
      </c>
    </row>
    <row r="39" spans="9:10" x14ac:dyDescent="0.25">
      <c r="I39" s="21">
        <v>79</v>
      </c>
      <c r="J39" s="21">
        <v>240</v>
      </c>
    </row>
    <row r="40" spans="9:10" x14ac:dyDescent="0.25">
      <c r="I40" s="21">
        <v>100</v>
      </c>
      <c r="J40" s="21">
        <v>280</v>
      </c>
    </row>
    <row r="41" spans="9:10" x14ac:dyDescent="0.25">
      <c r="I41" s="21">
        <v>121</v>
      </c>
      <c r="J41" s="21">
        <v>320</v>
      </c>
    </row>
    <row r="42" spans="9:10" x14ac:dyDescent="0.25">
      <c r="I42" s="21">
        <v>135</v>
      </c>
      <c r="J42" s="21">
        <v>342</v>
      </c>
    </row>
    <row r="43" spans="9:10" x14ac:dyDescent="0.25">
      <c r="I43" s="73" t="s">
        <v>49</v>
      </c>
    </row>
    <row r="44" spans="9:10" x14ac:dyDescent="0.25">
      <c r="I44" s="21">
        <f t="shared" ref="I44:I53" si="1">SUM($I$34-I33)</f>
        <v>21</v>
      </c>
      <c r="J44" s="21">
        <v>1</v>
      </c>
    </row>
    <row r="45" spans="9:10" x14ac:dyDescent="0.25">
      <c r="I45" s="21">
        <f t="shared" si="1"/>
        <v>0</v>
      </c>
      <c r="J45" s="21">
        <v>40</v>
      </c>
    </row>
    <row r="46" spans="9:10" x14ac:dyDescent="0.25">
      <c r="I46" s="21">
        <f t="shared" si="1"/>
        <v>1</v>
      </c>
      <c r="J46" s="21">
        <v>80</v>
      </c>
    </row>
    <row r="47" spans="9:10" x14ac:dyDescent="0.25">
      <c r="I47" s="21">
        <f t="shared" si="1"/>
        <v>63</v>
      </c>
      <c r="J47" s="21">
        <v>120</v>
      </c>
    </row>
    <row r="48" spans="9:10" x14ac:dyDescent="0.25">
      <c r="I48" s="21">
        <f t="shared" si="1"/>
        <v>240</v>
      </c>
      <c r="J48" s="21">
        <v>160</v>
      </c>
    </row>
    <row r="49" spans="9:10" x14ac:dyDescent="0.25">
      <c r="I49" s="21">
        <f t="shared" si="1"/>
        <v>382</v>
      </c>
      <c r="J49" s="21">
        <v>200</v>
      </c>
    </row>
    <row r="50" spans="9:10" x14ac:dyDescent="0.25">
      <c r="I50" s="21">
        <f t="shared" si="1"/>
        <v>335</v>
      </c>
      <c r="J50" s="21">
        <v>240</v>
      </c>
    </row>
    <row r="51" spans="9:10" x14ac:dyDescent="0.25">
      <c r="I51" s="21">
        <f t="shared" si="1"/>
        <v>314</v>
      </c>
      <c r="J51" s="21">
        <v>280</v>
      </c>
    </row>
    <row r="52" spans="9:10" x14ac:dyDescent="0.25">
      <c r="I52" s="21">
        <f t="shared" si="1"/>
        <v>293</v>
      </c>
      <c r="J52" s="21">
        <v>320</v>
      </c>
    </row>
    <row r="53" spans="9:10" x14ac:dyDescent="0.25">
      <c r="I53" s="21">
        <f t="shared" si="1"/>
        <v>279</v>
      </c>
      <c r="J53" s="21">
        <v>342</v>
      </c>
    </row>
    <row r="55" spans="9:10" x14ac:dyDescent="0.25">
      <c r="I55" s="31">
        <v>16.8</v>
      </c>
      <c r="J55" s="31">
        <v>1</v>
      </c>
    </row>
    <row r="56" spans="9:10" x14ac:dyDescent="0.25">
      <c r="I56" s="31">
        <v>0</v>
      </c>
      <c r="J56" s="31">
        <v>40</v>
      </c>
    </row>
    <row r="57" spans="9:10" x14ac:dyDescent="0.25">
      <c r="I57" s="31">
        <v>0.8</v>
      </c>
      <c r="J57" s="31">
        <v>80</v>
      </c>
    </row>
    <row r="58" spans="9:10" x14ac:dyDescent="0.25">
      <c r="I58" s="31">
        <v>50.400000000000006</v>
      </c>
      <c r="J58" s="31">
        <v>120</v>
      </c>
    </row>
    <row r="59" spans="9:10" x14ac:dyDescent="0.25">
      <c r="I59" s="31">
        <v>192</v>
      </c>
      <c r="J59" s="31">
        <v>160</v>
      </c>
    </row>
    <row r="60" spans="9:10" x14ac:dyDescent="0.25">
      <c r="I60" s="31">
        <v>305.60000000000002</v>
      </c>
      <c r="J60" s="31">
        <v>200</v>
      </c>
    </row>
    <row r="61" spans="9:10" x14ac:dyDescent="0.25">
      <c r="I61" s="31">
        <v>268</v>
      </c>
      <c r="J61" s="31">
        <v>240</v>
      </c>
    </row>
    <row r="62" spans="9:10" x14ac:dyDescent="0.25">
      <c r="I62" s="31">
        <v>251.20000000000002</v>
      </c>
      <c r="J62" s="31">
        <v>280</v>
      </c>
    </row>
    <row r="63" spans="9:10" x14ac:dyDescent="0.25">
      <c r="I63" s="31">
        <v>234.4</v>
      </c>
      <c r="J63" s="31">
        <v>320</v>
      </c>
    </row>
    <row r="64" spans="9:10" x14ac:dyDescent="0.25">
      <c r="I64" s="31">
        <v>223.20000000000002</v>
      </c>
      <c r="J64" s="31">
        <v>342</v>
      </c>
    </row>
    <row r="65" spans="1:34" ht="15" customHeight="1" x14ac:dyDescent="0.25">
      <c r="B65" s="90" t="s">
        <v>196</v>
      </c>
      <c r="C65" s="90"/>
      <c r="D65" s="90"/>
      <c r="E65" s="90"/>
      <c r="F65" s="90"/>
      <c r="G65" s="90"/>
    </row>
    <row r="66" spans="1:34" ht="15" customHeight="1" x14ac:dyDescent="0.25">
      <c r="B66" s="91"/>
      <c r="C66" s="91"/>
      <c r="D66" s="91"/>
      <c r="E66" s="91"/>
      <c r="F66" s="91"/>
      <c r="G66" s="91"/>
    </row>
    <row r="67" spans="1:34" s="7" customFormat="1" x14ac:dyDescent="0.25">
      <c r="A67" s="1">
        <v>1.1000000000000001</v>
      </c>
      <c r="B67" s="2" t="s">
        <v>0</v>
      </c>
      <c r="C67" s="2" t="s">
        <v>1</v>
      </c>
      <c r="D67" s="2" t="s">
        <v>2</v>
      </c>
      <c r="E67" s="2" t="s">
        <v>3</v>
      </c>
      <c r="F67" s="2" t="s">
        <v>4</v>
      </c>
      <c r="G67" s="2" t="s">
        <v>5</v>
      </c>
      <c r="H67" s="3"/>
      <c r="I67" s="2" t="s">
        <v>6</v>
      </c>
      <c r="J67" s="2" t="s">
        <v>7</v>
      </c>
      <c r="K67" s="4"/>
      <c r="L67" s="2" t="s">
        <v>53</v>
      </c>
      <c r="M67" s="2" t="s">
        <v>8</v>
      </c>
      <c r="N67" s="5" t="s">
        <v>9</v>
      </c>
      <c r="O67" s="5" t="s">
        <v>10</v>
      </c>
      <c r="P67" s="2" t="s">
        <v>11</v>
      </c>
      <c r="Q67" s="2"/>
      <c r="R67" s="6"/>
      <c r="S67" s="2" t="s">
        <v>12</v>
      </c>
      <c r="T67" s="2" t="s">
        <v>13</v>
      </c>
      <c r="U67" s="2" t="s">
        <v>14</v>
      </c>
      <c r="V67" s="2" t="s">
        <v>15</v>
      </c>
      <c r="W67" s="2" t="s">
        <v>16</v>
      </c>
      <c r="X67" s="2" t="s">
        <v>17</v>
      </c>
      <c r="Y67" s="6"/>
      <c r="Z67" s="2" t="s">
        <v>18</v>
      </c>
      <c r="AA67" s="2" t="s">
        <v>19</v>
      </c>
      <c r="AB67" s="2" t="s">
        <v>20</v>
      </c>
      <c r="AC67" s="2" t="s">
        <v>21</v>
      </c>
      <c r="AD67" s="73"/>
      <c r="AE67" s="73"/>
      <c r="AF67" s="73"/>
      <c r="AG67" s="73"/>
      <c r="AH67" s="2" t="s">
        <v>21</v>
      </c>
    </row>
    <row r="68" spans="1:34" x14ac:dyDescent="0.25">
      <c r="A68" s="73">
        <v>1</v>
      </c>
      <c r="B68" s="73">
        <v>8550</v>
      </c>
      <c r="C68" s="73">
        <v>25</v>
      </c>
      <c r="D68" s="73">
        <v>12200000</v>
      </c>
      <c r="E68" s="73">
        <v>500000</v>
      </c>
      <c r="F68" s="73">
        <v>244</v>
      </c>
      <c r="G68" s="73">
        <v>342</v>
      </c>
      <c r="I68" s="73">
        <v>16.8</v>
      </c>
      <c r="J68" s="73">
        <v>1</v>
      </c>
      <c r="L68" s="73">
        <v>1.8196721311475408E-3</v>
      </c>
      <c r="M68" s="73">
        <v>1</v>
      </c>
      <c r="N68" s="73">
        <v>1</v>
      </c>
      <c r="O68" s="73">
        <v>1</v>
      </c>
      <c r="P68" s="73">
        <v>0</v>
      </c>
      <c r="S68" s="73">
        <v>80</v>
      </c>
      <c r="T68" s="73">
        <v>1</v>
      </c>
      <c r="U68" s="73">
        <v>0.16</v>
      </c>
      <c r="V68" s="73">
        <v>1</v>
      </c>
      <c r="W68" s="73">
        <v>0</v>
      </c>
      <c r="X68" s="73">
        <v>1</v>
      </c>
      <c r="Z68" s="73">
        <v>2.1999999999999999E-2</v>
      </c>
      <c r="AA68" s="73">
        <v>1</v>
      </c>
      <c r="AB68" s="73">
        <v>1</v>
      </c>
      <c r="AC68" s="73">
        <v>1</v>
      </c>
    </row>
    <row r="69" spans="1:34" x14ac:dyDescent="0.25">
      <c r="A69" s="73">
        <v>1.1000000000000001</v>
      </c>
      <c r="I69" s="73">
        <v>0</v>
      </c>
      <c r="J69" s="73">
        <v>40</v>
      </c>
      <c r="L69" s="73">
        <v>0</v>
      </c>
      <c r="M69" s="73">
        <v>40</v>
      </c>
      <c r="N69" s="29">
        <v>1</v>
      </c>
      <c r="O69" s="29">
        <v>244</v>
      </c>
      <c r="P69" s="29">
        <v>0</v>
      </c>
      <c r="S69" s="73">
        <v>80</v>
      </c>
      <c r="T69" s="73">
        <v>342</v>
      </c>
      <c r="U69" s="73">
        <v>0.16</v>
      </c>
      <c r="V69" s="73">
        <v>342</v>
      </c>
      <c r="W69" s="73">
        <v>0</v>
      </c>
      <c r="X69" s="73">
        <v>4</v>
      </c>
      <c r="Z69" s="73">
        <v>2.1999999999999999E-2</v>
      </c>
      <c r="AA69" s="73">
        <v>342</v>
      </c>
      <c r="AB69" s="73">
        <v>1</v>
      </c>
      <c r="AC69" s="73">
        <v>80</v>
      </c>
    </row>
    <row r="70" spans="1:34" x14ac:dyDescent="0.25">
      <c r="I70" s="73">
        <v>0.8</v>
      </c>
      <c r="J70" s="73">
        <v>80</v>
      </c>
      <c r="L70" s="73">
        <v>3.6229508196721316E-3</v>
      </c>
      <c r="M70" s="73">
        <v>80</v>
      </c>
      <c r="W70" s="73">
        <v>8</v>
      </c>
      <c r="X70" s="73">
        <v>5</v>
      </c>
      <c r="AB70" s="73">
        <v>2.1269999999999998</v>
      </c>
      <c r="AC70" s="73">
        <v>88</v>
      </c>
    </row>
    <row r="71" spans="1:34" x14ac:dyDescent="0.25">
      <c r="C71" s="73" t="s">
        <v>59</v>
      </c>
      <c r="I71" s="73">
        <v>50.400000000000006</v>
      </c>
      <c r="J71" s="73">
        <v>120</v>
      </c>
      <c r="L71" s="73">
        <v>1.6278688524590166E-2</v>
      </c>
      <c r="M71" s="73">
        <v>120</v>
      </c>
      <c r="W71" s="73">
        <v>0</v>
      </c>
      <c r="X71" s="73">
        <v>6</v>
      </c>
      <c r="AB71" s="73">
        <v>3</v>
      </c>
      <c r="AC71" s="73">
        <v>244</v>
      </c>
    </row>
    <row r="72" spans="1:34" x14ac:dyDescent="0.25">
      <c r="B72" s="73" t="s">
        <v>60</v>
      </c>
      <c r="C72" s="73">
        <v>1</v>
      </c>
      <c r="I72" s="73">
        <v>192</v>
      </c>
      <c r="J72" s="73">
        <v>160</v>
      </c>
      <c r="L72" s="73">
        <v>5.5983606557377046E-2</v>
      </c>
      <c r="M72" s="73">
        <v>160</v>
      </c>
      <c r="W72" s="73">
        <v>0</v>
      </c>
      <c r="X72" s="73">
        <v>9</v>
      </c>
    </row>
    <row r="73" spans="1:34" x14ac:dyDescent="0.25">
      <c r="B73" s="73" t="s">
        <v>54</v>
      </c>
      <c r="C73" s="73">
        <v>34</v>
      </c>
      <c r="I73" s="73">
        <v>305.60000000000002</v>
      </c>
      <c r="J73" s="73">
        <v>200</v>
      </c>
      <c r="L73" s="73">
        <v>9.3147540983606572E-2</v>
      </c>
      <c r="M73" s="73">
        <v>200</v>
      </c>
      <c r="W73" s="73">
        <v>8</v>
      </c>
      <c r="X73" s="73">
        <v>10</v>
      </c>
    </row>
    <row r="74" spans="1:34" x14ac:dyDescent="0.25">
      <c r="B74" s="73" t="s">
        <v>57</v>
      </c>
      <c r="C74" s="73">
        <v>44</v>
      </c>
      <c r="I74" s="73">
        <v>268</v>
      </c>
      <c r="J74" s="73">
        <v>240</v>
      </c>
      <c r="L74" s="73">
        <v>9.8524590163934431E-2</v>
      </c>
      <c r="M74" s="73">
        <v>240</v>
      </c>
      <c r="W74" s="73">
        <v>0</v>
      </c>
      <c r="X74" s="73">
        <v>11</v>
      </c>
      <c r="Z74" s="73" t="s">
        <v>24</v>
      </c>
    </row>
    <row r="75" spans="1:34" x14ac:dyDescent="0.25">
      <c r="B75" s="73" t="s">
        <v>55</v>
      </c>
      <c r="C75" s="73">
        <v>54</v>
      </c>
      <c r="I75" s="73">
        <v>251.20000000000002</v>
      </c>
      <c r="J75" s="73">
        <v>280</v>
      </c>
      <c r="L75" s="73">
        <v>7.3508196721311467E-2</v>
      </c>
      <c r="M75" s="73">
        <v>280</v>
      </c>
      <c r="W75" s="73">
        <v>0</v>
      </c>
      <c r="X75" s="73">
        <v>33</v>
      </c>
    </row>
    <row r="76" spans="1:34" x14ac:dyDescent="0.25">
      <c r="B76" s="73" t="s">
        <v>56</v>
      </c>
      <c r="C76" s="73">
        <v>64</v>
      </c>
      <c r="I76" s="73">
        <v>234.4</v>
      </c>
      <c r="J76" s="73">
        <v>320</v>
      </c>
      <c r="L76" s="73">
        <v>5.9475409836065571E-2</v>
      </c>
      <c r="M76" s="73">
        <v>320</v>
      </c>
      <c r="W76" s="73">
        <v>7</v>
      </c>
      <c r="X76" s="73">
        <v>34</v>
      </c>
    </row>
    <row r="77" spans="1:34" x14ac:dyDescent="0.25">
      <c r="B77" s="73" t="s">
        <v>58</v>
      </c>
      <c r="C77" s="73">
        <v>138</v>
      </c>
      <c r="I77" s="73">
        <v>223.20000000000002</v>
      </c>
      <c r="J77" s="73">
        <v>342</v>
      </c>
      <c r="L77" s="73">
        <v>5.1295081967213108E-2</v>
      </c>
      <c r="M77" s="73">
        <v>342</v>
      </c>
      <c r="W77" s="73">
        <v>0</v>
      </c>
      <c r="X77" s="73">
        <v>35</v>
      </c>
    </row>
    <row r="78" spans="1:34" x14ac:dyDescent="0.25">
      <c r="W78" s="73">
        <v>0</v>
      </c>
      <c r="X78" s="73">
        <v>244</v>
      </c>
    </row>
    <row r="87" spans="1:34" ht="15" customHeight="1" x14ac:dyDescent="0.25">
      <c r="B87" s="90" t="s">
        <v>196</v>
      </c>
      <c r="C87" s="90"/>
      <c r="D87" s="90"/>
      <c r="E87" s="90"/>
      <c r="F87" s="90"/>
      <c r="G87" s="90"/>
    </row>
    <row r="88" spans="1:34" ht="15" customHeight="1" x14ac:dyDescent="0.25">
      <c r="B88" s="91"/>
      <c r="C88" s="91"/>
      <c r="D88" s="91"/>
      <c r="E88" s="91"/>
      <c r="F88" s="91"/>
      <c r="G88" s="91"/>
    </row>
    <row r="89" spans="1:34" s="7" customFormat="1" x14ac:dyDescent="0.25">
      <c r="A89" s="1">
        <v>1.2</v>
      </c>
      <c r="B89" s="2" t="s">
        <v>0</v>
      </c>
      <c r="C89" s="2" t="s">
        <v>1</v>
      </c>
      <c r="D89" s="2" t="s">
        <v>2</v>
      </c>
      <c r="E89" s="2" t="s">
        <v>3</v>
      </c>
      <c r="F89" s="2" t="s">
        <v>4</v>
      </c>
      <c r="G89" s="2" t="s">
        <v>5</v>
      </c>
      <c r="H89" s="3"/>
      <c r="I89" s="2" t="s">
        <v>6</v>
      </c>
      <c r="J89" s="2" t="s">
        <v>7</v>
      </c>
      <c r="K89" s="4"/>
      <c r="L89" s="2" t="s">
        <v>53</v>
      </c>
      <c r="M89" s="2" t="s">
        <v>8</v>
      </c>
      <c r="N89" s="5" t="s">
        <v>9</v>
      </c>
      <c r="O89" s="5" t="s">
        <v>10</v>
      </c>
      <c r="P89" s="2" t="s">
        <v>11</v>
      </c>
      <c r="Q89" s="2"/>
      <c r="R89" s="6"/>
      <c r="S89" s="2" t="s">
        <v>12</v>
      </c>
      <c r="T89" s="2" t="s">
        <v>13</v>
      </c>
      <c r="U89" s="2" t="s">
        <v>14</v>
      </c>
      <c r="V89" s="2" t="s">
        <v>15</v>
      </c>
      <c r="W89" s="2" t="s">
        <v>16</v>
      </c>
      <c r="X89" s="2" t="s">
        <v>17</v>
      </c>
      <c r="Y89" s="6"/>
      <c r="Z89" s="2" t="s">
        <v>18</v>
      </c>
      <c r="AA89" s="2" t="s">
        <v>19</v>
      </c>
      <c r="AB89" s="2" t="s">
        <v>20</v>
      </c>
      <c r="AC89" s="2" t="s">
        <v>21</v>
      </c>
      <c r="AD89" s="73"/>
      <c r="AE89" s="73"/>
      <c r="AF89" s="73"/>
      <c r="AG89" s="73"/>
      <c r="AH89" s="2" t="s">
        <v>21</v>
      </c>
    </row>
    <row r="90" spans="1:34" x14ac:dyDescent="0.25">
      <c r="A90" s="73">
        <v>1</v>
      </c>
      <c r="B90" s="73">
        <v>8550</v>
      </c>
      <c r="C90" s="73">
        <v>25</v>
      </c>
      <c r="D90" s="73">
        <v>12200000</v>
      </c>
      <c r="E90" s="73">
        <v>500000</v>
      </c>
      <c r="F90" s="73">
        <v>244</v>
      </c>
      <c r="G90" s="73">
        <v>342</v>
      </c>
      <c r="I90" s="73">
        <v>16.8</v>
      </c>
      <c r="J90" s="73">
        <v>1</v>
      </c>
      <c r="L90" s="73">
        <v>1.8196721311475408E-3</v>
      </c>
      <c r="M90" s="73">
        <v>1</v>
      </c>
      <c r="N90" s="73">
        <v>1</v>
      </c>
      <c r="O90" s="73">
        <v>1</v>
      </c>
      <c r="P90" s="73">
        <v>0</v>
      </c>
      <c r="S90" s="73">
        <v>80</v>
      </c>
      <c r="T90" s="73">
        <v>1</v>
      </c>
      <c r="U90" s="73">
        <v>0.16</v>
      </c>
      <c r="V90" s="73">
        <v>1</v>
      </c>
      <c r="W90" s="73">
        <v>0</v>
      </c>
      <c r="X90" s="73">
        <v>1</v>
      </c>
      <c r="Z90" s="73">
        <v>2.1999999999999999E-2</v>
      </c>
      <c r="AA90" s="73">
        <v>1</v>
      </c>
      <c r="AB90" s="73">
        <v>1</v>
      </c>
      <c r="AC90" s="73">
        <v>1</v>
      </c>
    </row>
    <row r="91" spans="1:34" x14ac:dyDescent="0.25">
      <c r="A91" s="73">
        <v>1.1000000000000001</v>
      </c>
      <c r="I91" s="73">
        <v>0</v>
      </c>
      <c r="J91" s="73">
        <v>40</v>
      </c>
      <c r="L91" s="73">
        <v>0</v>
      </c>
      <c r="M91" s="73">
        <v>40</v>
      </c>
      <c r="N91" s="29">
        <v>1</v>
      </c>
      <c r="O91" s="29">
        <v>244</v>
      </c>
      <c r="P91" s="29">
        <v>0</v>
      </c>
      <c r="S91" s="73">
        <v>80</v>
      </c>
      <c r="T91" s="73">
        <v>342</v>
      </c>
      <c r="U91" s="73">
        <v>0.16</v>
      </c>
      <c r="V91" s="73">
        <v>342</v>
      </c>
      <c r="W91" s="73">
        <v>0</v>
      </c>
      <c r="X91" s="73">
        <v>4</v>
      </c>
      <c r="Z91" s="73">
        <v>2.1999999999999999E-2</v>
      </c>
      <c r="AA91" s="73">
        <v>342</v>
      </c>
      <c r="AB91" s="73">
        <v>1</v>
      </c>
      <c r="AC91" s="73">
        <v>80</v>
      </c>
    </row>
    <row r="92" spans="1:34" x14ac:dyDescent="0.25">
      <c r="I92" s="73">
        <v>0.8</v>
      </c>
      <c r="J92" s="73">
        <v>80</v>
      </c>
      <c r="L92" s="73">
        <v>3.6229508196721316E-3</v>
      </c>
      <c r="M92" s="73">
        <v>80</v>
      </c>
      <c r="W92" s="73">
        <v>8</v>
      </c>
      <c r="X92" s="73">
        <v>5</v>
      </c>
      <c r="AB92" s="73">
        <v>2.1269999999999998</v>
      </c>
      <c r="AC92" s="73">
        <v>88</v>
      </c>
    </row>
    <row r="93" spans="1:34" x14ac:dyDescent="0.25">
      <c r="C93" s="73" t="s">
        <v>59</v>
      </c>
      <c r="I93" s="73">
        <v>50.400000000000006</v>
      </c>
      <c r="J93" s="73">
        <v>120</v>
      </c>
      <c r="L93" s="73">
        <v>1.6278688524590166E-2</v>
      </c>
      <c r="M93" s="73">
        <v>120</v>
      </c>
      <c r="W93" s="73">
        <v>0</v>
      </c>
      <c r="X93" s="73">
        <v>6</v>
      </c>
      <c r="AB93" s="73">
        <v>3</v>
      </c>
      <c r="AC93" s="73">
        <v>244</v>
      </c>
    </row>
    <row r="94" spans="1:34" x14ac:dyDescent="0.25">
      <c r="B94" s="73" t="s">
        <v>60</v>
      </c>
      <c r="C94" s="73">
        <v>1</v>
      </c>
      <c r="I94" s="73">
        <v>192</v>
      </c>
      <c r="J94" s="73">
        <v>160</v>
      </c>
      <c r="L94" s="73">
        <v>5.5983606557377046E-2</v>
      </c>
      <c r="M94" s="73">
        <v>160</v>
      </c>
      <c r="W94" s="73">
        <v>0</v>
      </c>
      <c r="X94" s="73">
        <v>9</v>
      </c>
    </row>
    <row r="95" spans="1:34" x14ac:dyDescent="0.25">
      <c r="B95" s="73" t="s">
        <v>54</v>
      </c>
      <c r="C95" s="73">
        <v>34</v>
      </c>
      <c r="I95" s="73">
        <v>305.60000000000002</v>
      </c>
      <c r="J95" s="73">
        <v>200</v>
      </c>
      <c r="L95" s="73">
        <v>9.3147540983606572E-2</v>
      </c>
      <c r="M95" s="73">
        <v>200</v>
      </c>
      <c r="W95" s="73">
        <v>8</v>
      </c>
      <c r="X95" s="73">
        <v>10</v>
      </c>
    </row>
    <row r="96" spans="1:34" x14ac:dyDescent="0.25">
      <c r="B96" s="73" t="s">
        <v>57</v>
      </c>
      <c r="C96" s="73">
        <v>44</v>
      </c>
      <c r="I96" s="73">
        <v>268</v>
      </c>
      <c r="J96" s="73">
        <v>240</v>
      </c>
      <c r="L96" s="73">
        <v>9.8524590163934431E-2</v>
      </c>
      <c r="M96" s="73">
        <v>240</v>
      </c>
      <c r="W96" s="73">
        <v>0</v>
      </c>
      <c r="X96" s="73">
        <v>11</v>
      </c>
      <c r="Z96" s="73" t="s">
        <v>24</v>
      </c>
    </row>
    <row r="97" spans="1:34" x14ac:dyDescent="0.25">
      <c r="B97" s="73" t="s">
        <v>55</v>
      </c>
      <c r="C97" s="73">
        <v>54</v>
      </c>
      <c r="I97" s="73">
        <v>251.20000000000002</v>
      </c>
      <c r="J97" s="73">
        <v>280</v>
      </c>
      <c r="L97" s="73">
        <v>7.3508196721311467E-2</v>
      </c>
      <c r="M97" s="73">
        <v>280</v>
      </c>
      <c r="W97" s="73">
        <v>0</v>
      </c>
      <c r="X97" s="73">
        <v>33</v>
      </c>
    </row>
    <row r="98" spans="1:34" x14ac:dyDescent="0.25">
      <c r="B98" s="73" t="s">
        <v>56</v>
      </c>
      <c r="C98" s="73">
        <v>64</v>
      </c>
      <c r="I98" s="73">
        <v>234.4</v>
      </c>
      <c r="J98" s="73">
        <v>320</v>
      </c>
      <c r="L98" s="73">
        <v>5.9475409836065571E-2</v>
      </c>
      <c r="M98" s="73">
        <v>320</v>
      </c>
      <c r="W98" s="73">
        <v>7</v>
      </c>
      <c r="X98" s="73">
        <v>34</v>
      </c>
    </row>
    <row r="99" spans="1:34" x14ac:dyDescent="0.25">
      <c r="B99" s="73" t="s">
        <v>58</v>
      </c>
      <c r="C99" s="73">
        <v>138</v>
      </c>
      <c r="I99" s="73">
        <v>223.20000000000002</v>
      </c>
      <c r="J99" s="73">
        <v>342</v>
      </c>
      <c r="L99" s="73">
        <v>5.1295081967213108E-2</v>
      </c>
      <c r="M99" s="73">
        <v>342</v>
      </c>
      <c r="W99" s="73">
        <v>0</v>
      </c>
      <c r="X99" s="73">
        <v>35</v>
      </c>
    </row>
    <row r="100" spans="1:34" x14ac:dyDescent="0.25">
      <c r="W100" s="73">
        <v>0</v>
      </c>
      <c r="X100" s="73">
        <v>36</v>
      </c>
    </row>
    <row r="101" spans="1:34" x14ac:dyDescent="0.25">
      <c r="W101" s="73">
        <v>6</v>
      </c>
      <c r="X101" s="73">
        <v>37</v>
      </c>
    </row>
    <row r="102" spans="1:34" x14ac:dyDescent="0.25">
      <c r="W102" s="73">
        <v>0</v>
      </c>
      <c r="X102" s="73">
        <v>39</v>
      </c>
    </row>
    <row r="103" spans="1:34" x14ac:dyDescent="0.25">
      <c r="W103" s="73">
        <v>5</v>
      </c>
      <c r="X103" s="73">
        <v>40</v>
      </c>
    </row>
    <row r="104" spans="1:34" x14ac:dyDescent="0.25">
      <c r="W104" s="73">
        <v>5</v>
      </c>
      <c r="X104" s="73">
        <v>41</v>
      </c>
    </row>
    <row r="105" spans="1:34" x14ac:dyDescent="0.25">
      <c r="W105" s="73">
        <v>0</v>
      </c>
      <c r="X105" s="73">
        <v>42</v>
      </c>
    </row>
    <row r="106" spans="1:34" x14ac:dyDescent="0.25">
      <c r="W106" s="73">
        <v>0</v>
      </c>
      <c r="X106" s="73">
        <v>43</v>
      </c>
    </row>
    <row r="107" spans="1:34" x14ac:dyDescent="0.25">
      <c r="W107" s="73">
        <v>1</v>
      </c>
      <c r="X107" s="73">
        <v>44</v>
      </c>
    </row>
    <row r="108" spans="1:34" x14ac:dyDescent="0.25">
      <c r="W108" s="73">
        <v>0</v>
      </c>
      <c r="X108" s="73">
        <v>45</v>
      </c>
    </row>
    <row r="109" spans="1:34" x14ac:dyDescent="0.25">
      <c r="W109" s="73">
        <v>0</v>
      </c>
      <c r="X109" s="73">
        <v>244</v>
      </c>
    </row>
    <row r="110" spans="1:34" ht="15" customHeight="1" x14ac:dyDescent="0.25">
      <c r="B110" s="90" t="s">
        <v>196</v>
      </c>
      <c r="C110" s="90"/>
      <c r="D110" s="90"/>
      <c r="E110" s="90"/>
      <c r="F110" s="90"/>
      <c r="G110" s="90"/>
    </row>
    <row r="111" spans="1:34" ht="15" customHeight="1" x14ac:dyDescent="0.25">
      <c r="B111" s="91"/>
      <c r="C111" s="91"/>
      <c r="D111" s="91"/>
      <c r="E111" s="91"/>
      <c r="F111" s="91"/>
      <c r="G111" s="91"/>
    </row>
    <row r="112" spans="1:34" s="7" customFormat="1" x14ac:dyDescent="0.25">
      <c r="A112" s="1">
        <v>1.3</v>
      </c>
      <c r="B112" s="2" t="s">
        <v>0</v>
      </c>
      <c r="C112" s="2" t="s">
        <v>1</v>
      </c>
      <c r="D112" s="2" t="s">
        <v>2</v>
      </c>
      <c r="E112" s="2" t="s">
        <v>3</v>
      </c>
      <c r="F112" s="2" t="s">
        <v>4</v>
      </c>
      <c r="G112" s="2" t="s">
        <v>5</v>
      </c>
      <c r="H112" s="3"/>
      <c r="I112" s="2" t="s">
        <v>6</v>
      </c>
      <c r="J112" s="2" t="s">
        <v>7</v>
      </c>
      <c r="K112" s="4"/>
      <c r="L112" s="2" t="s">
        <v>53</v>
      </c>
      <c r="M112" s="2" t="s">
        <v>8</v>
      </c>
      <c r="N112" s="5" t="s">
        <v>9</v>
      </c>
      <c r="O112" s="5" t="s">
        <v>10</v>
      </c>
      <c r="P112" s="2" t="s">
        <v>11</v>
      </c>
      <c r="Q112" s="2"/>
      <c r="R112" s="6"/>
      <c r="S112" s="2" t="s">
        <v>12</v>
      </c>
      <c r="T112" s="2" t="s">
        <v>13</v>
      </c>
      <c r="U112" s="2" t="s">
        <v>14</v>
      </c>
      <c r="V112" s="2" t="s">
        <v>15</v>
      </c>
      <c r="W112" s="2" t="s">
        <v>16</v>
      </c>
      <c r="X112" s="2" t="s">
        <v>17</v>
      </c>
      <c r="Y112" s="6"/>
      <c r="Z112" s="2" t="s">
        <v>18</v>
      </c>
      <c r="AA112" s="2" t="s">
        <v>19</v>
      </c>
      <c r="AB112" s="2" t="s">
        <v>20</v>
      </c>
      <c r="AC112" s="2" t="s">
        <v>21</v>
      </c>
      <c r="AD112" s="73"/>
      <c r="AE112" s="73"/>
      <c r="AF112" s="73"/>
      <c r="AG112" s="73"/>
      <c r="AH112" s="2" t="s">
        <v>21</v>
      </c>
    </row>
    <row r="113" spans="1:29" x14ac:dyDescent="0.25">
      <c r="A113" s="73">
        <v>1</v>
      </c>
      <c r="B113" s="73">
        <v>8550</v>
      </c>
      <c r="C113" s="73">
        <v>25</v>
      </c>
      <c r="D113" s="73">
        <v>12200000</v>
      </c>
      <c r="E113" s="73">
        <v>500000</v>
      </c>
      <c r="F113" s="73">
        <v>244</v>
      </c>
      <c r="G113" s="73">
        <v>342</v>
      </c>
      <c r="I113" s="73">
        <v>12.6</v>
      </c>
      <c r="J113" s="73">
        <v>1</v>
      </c>
      <c r="L113" s="73">
        <v>1.9834426229508196E-3</v>
      </c>
      <c r="M113" s="73">
        <v>1</v>
      </c>
      <c r="N113" s="73">
        <v>1</v>
      </c>
      <c r="O113" s="73">
        <v>1</v>
      </c>
      <c r="P113" s="73">
        <v>0</v>
      </c>
      <c r="S113" s="73">
        <v>80</v>
      </c>
      <c r="T113" s="73">
        <v>1</v>
      </c>
      <c r="U113" s="73">
        <v>0.16</v>
      </c>
      <c r="V113" s="73">
        <v>1</v>
      </c>
      <c r="W113" s="34">
        <v>0</v>
      </c>
      <c r="X113" s="34">
        <v>1</v>
      </c>
      <c r="Z113" s="73">
        <v>2.1999999999999999E-2</v>
      </c>
      <c r="AA113" s="73">
        <v>1</v>
      </c>
      <c r="AB113" s="73">
        <v>1</v>
      </c>
      <c r="AC113" s="73">
        <v>1</v>
      </c>
    </row>
    <row r="114" spans="1:29" x14ac:dyDescent="0.25">
      <c r="A114" s="73">
        <v>1.1000000000000001</v>
      </c>
      <c r="I114" s="73">
        <v>0</v>
      </c>
      <c r="J114" s="73">
        <v>40</v>
      </c>
      <c r="L114" s="73">
        <v>0</v>
      </c>
      <c r="M114" s="73">
        <v>40</v>
      </c>
      <c r="N114" s="29">
        <v>1</v>
      </c>
      <c r="O114" s="29">
        <v>244</v>
      </c>
      <c r="P114" s="29">
        <v>0</v>
      </c>
      <c r="S114" s="73">
        <v>80</v>
      </c>
      <c r="T114" s="73">
        <v>342</v>
      </c>
      <c r="U114" s="73">
        <v>0.16</v>
      </c>
      <c r="V114" s="73">
        <v>342</v>
      </c>
      <c r="W114" s="34">
        <v>0</v>
      </c>
      <c r="X114" s="34">
        <v>4</v>
      </c>
      <c r="Z114" s="73">
        <v>2.1999999999999999E-2</v>
      </c>
      <c r="AA114" s="73">
        <v>342</v>
      </c>
      <c r="AB114" s="73">
        <v>1</v>
      </c>
      <c r="AC114" s="73">
        <v>80</v>
      </c>
    </row>
    <row r="115" spans="1:29" x14ac:dyDescent="0.25">
      <c r="I115" s="73">
        <v>0.6</v>
      </c>
      <c r="J115" s="73">
        <v>80</v>
      </c>
      <c r="L115" s="73">
        <v>3.6229508196721316E-3</v>
      </c>
      <c r="M115" s="73">
        <v>80</v>
      </c>
      <c r="W115" s="34">
        <v>8</v>
      </c>
      <c r="X115" s="34">
        <v>5</v>
      </c>
      <c r="AB115" s="73">
        <v>2.1269999999999998</v>
      </c>
      <c r="AC115" s="73">
        <v>88</v>
      </c>
    </row>
    <row r="116" spans="1:29" x14ac:dyDescent="0.25">
      <c r="C116" s="73" t="s">
        <v>59</v>
      </c>
      <c r="I116" s="73">
        <v>37.799999999999997</v>
      </c>
      <c r="J116" s="73">
        <v>120</v>
      </c>
      <c r="L116" s="73">
        <v>1.7092622950819675E-2</v>
      </c>
      <c r="M116" s="73">
        <v>120</v>
      </c>
      <c r="W116" s="34">
        <v>0</v>
      </c>
      <c r="X116" s="34">
        <v>6</v>
      </c>
      <c r="AB116" s="73">
        <v>3</v>
      </c>
      <c r="AC116" s="73">
        <v>244</v>
      </c>
    </row>
    <row r="117" spans="1:29" x14ac:dyDescent="0.25">
      <c r="B117" s="73" t="s">
        <v>60</v>
      </c>
      <c r="C117" s="73">
        <v>1</v>
      </c>
      <c r="I117" s="73">
        <v>144</v>
      </c>
      <c r="J117" s="73">
        <v>160</v>
      </c>
      <c r="L117" s="73">
        <v>5.9622540983606552E-2</v>
      </c>
      <c r="M117" s="73">
        <v>160</v>
      </c>
      <c r="W117" s="34">
        <v>0</v>
      </c>
      <c r="X117" s="34">
        <v>9</v>
      </c>
    </row>
    <row r="118" spans="1:29" x14ac:dyDescent="0.25">
      <c r="B118" s="73" t="s">
        <v>54</v>
      </c>
      <c r="C118" s="73">
        <v>34</v>
      </c>
      <c r="I118" s="73">
        <v>229.2</v>
      </c>
      <c r="J118" s="73">
        <v>200</v>
      </c>
      <c r="L118" s="73">
        <v>9.9202131147540992E-2</v>
      </c>
      <c r="M118" s="73">
        <v>200</v>
      </c>
      <c r="W118" s="34">
        <v>8</v>
      </c>
      <c r="X118" s="34">
        <v>10</v>
      </c>
    </row>
    <row r="119" spans="1:29" x14ac:dyDescent="0.25">
      <c r="B119" s="73" t="s">
        <v>57</v>
      </c>
      <c r="C119" s="73">
        <v>44</v>
      </c>
      <c r="I119" s="73">
        <v>201</v>
      </c>
      <c r="J119" s="73">
        <v>240</v>
      </c>
      <c r="L119" s="73">
        <v>0.10354934426229508</v>
      </c>
      <c r="M119" s="73">
        <v>240</v>
      </c>
      <c r="W119" s="34">
        <v>0</v>
      </c>
      <c r="X119" s="34">
        <v>11</v>
      </c>
      <c r="Z119" s="73" t="s">
        <v>24</v>
      </c>
    </row>
    <row r="120" spans="1:29" x14ac:dyDescent="0.25">
      <c r="B120" s="73" t="s">
        <v>55</v>
      </c>
      <c r="C120" s="73">
        <v>54</v>
      </c>
      <c r="I120" s="73">
        <v>188.4</v>
      </c>
      <c r="J120" s="73">
        <v>280</v>
      </c>
      <c r="L120" s="73">
        <v>7.8653770491803277E-2</v>
      </c>
      <c r="M120" s="73">
        <v>280</v>
      </c>
      <c r="W120" s="34">
        <v>0</v>
      </c>
      <c r="X120" s="34">
        <v>33</v>
      </c>
    </row>
    <row r="121" spans="1:29" x14ac:dyDescent="0.25">
      <c r="B121" s="73" t="s">
        <v>56</v>
      </c>
      <c r="C121" s="73">
        <v>64</v>
      </c>
      <c r="I121" s="73">
        <v>175.79999999999998</v>
      </c>
      <c r="J121" s="73">
        <v>320</v>
      </c>
      <c r="L121" s="73">
        <v>6.393606557377049E-2</v>
      </c>
      <c r="M121" s="73">
        <v>320</v>
      </c>
      <c r="W121" s="34">
        <v>7</v>
      </c>
      <c r="X121" s="34">
        <v>34</v>
      </c>
    </row>
    <row r="122" spans="1:29" x14ac:dyDescent="0.25">
      <c r="B122" s="73" t="s">
        <v>58</v>
      </c>
      <c r="C122" s="73">
        <v>138</v>
      </c>
      <c r="I122" s="73">
        <v>167.4</v>
      </c>
      <c r="J122" s="73">
        <v>342</v>
      </c>
      <c r="L122" s="73">
        <v>5.5398688524590158E-2</v>
      </c>
      <c r="M122" s="73">
        <v>342</v>
      </c>
      <c r="W122" s="13">
        <v>0</v>
      </c>
      <c r="X122" s="13">
        <v>35</v>
      </c>
    </row>
    <row r="123" spans="1:29" x14ac:dyDescent="0.25">
      <c r="W123" s="13">
        <v>0</v>
      </c>
      <c r="X123" s="13">
        <v>36</v>
      </c>
    </row>
    <row r="124" spans="1:29" x14ac:dyDescent="0.25">
      <c r="B124" s="73" t="s">
        <v>106</v>
      </c>
      <c r="C124" s="73" t="s">
        <v>107</v>
      </c>
      <c r="W124" s="13">
        <v>6</v>
      </c>
      <c r="X124" s="13">
        <v>37</v>
      </c>
    </row>
    <row r="125" spans="1:29" x14ac:dyDescent="0.25">
      <c r="B125" s="48" t="s">
        <v>97</v>
      </c>
      <c r="C125" s="73" t="s">
        <v>102</v>
      </c>
      <c r="W125" s="13">
        <v>0</v>
      </c>
      <c r="X125" s="13">
        <v>39</v>
      </c>
    </row>
    <row r="126" spans="1:29" x14ac:dyDescent="0.25">
      <c r="B126" s="49" t="s">
        <v>98</v>
      </c>
      <c r="C126" s="73" t="s">
        <v>103</v>
      </c>
      <c r="W126" s="13">
        <v>5</v>
      </c>
      <c r="X126" s="13">
        <v>40</v>
      </c>
    </row>
    <row r="127" spans="1:29" x14ac:dyDescent="0.25">
      <c r="B127" s="50" t="s">
        <v>99</v>
      </c>
      <c r="C127" s="73" t="s">
        <v>104</v>
      </c>
      <c r="W127" s="13">
        <v>5</v>
      </c>
      <c r="X127" s="13">
        <v>41</v>
      </c>
    </row>
    <row r="128" spans="1:29" x14ac:dyDescent="0.25">
      <c r="B128" s="51" t="s">
        <v>100</v>
      </c>
      <c r="C128" s="73" t="s">
        <v>105</v>
      </c>
      <c r="W128" s="13">
        <v>0</v>
      </c>
      <c r="X128" s="13">
        <v>42</v>
      </c>
    </row>
    <row r="129" spans="1:34" x14ac:dyDescent="0.25">
      <c r="B129" s="52" t="s">
        <v>101</v>
      </c>
      <c r="C129" s="73" t="s">
        <v>108</v>
      </c>
      <c r="W129" s="13">
        <v>0</v>
      </c>
      <c r="X129" s="13">
        <v>43</v>
      </c>
    </row>
    <row r="130" spans="1:34" x14ac:dyDescent="0.25">
      <c r="W130" s="13">
        <v>1</v>
      </c>
      <c r="X130" s="13">
        <v>44</v>
      </c>
    </row>
    <row r="131" spans="1:34" x14ac:dyDescent="0.25">
      <c r="W131" s="53">
        <v>6</v>
      </c>
      <c r="X131" s="53">
        <v>45</v>
      </c>
    </row>
    <row r="132" spans="1:34" x14ac:dyDescent="0.25">
      <c r="W132" s="53">
        <v>0</v>
      </c>
      <c r="X132" s="53">
        <v>46</v>
      </c>
    </row>
    <row r="133" spans="1:34" x14ac:dyDescent="0.25">
      <c r="W133" s="53">
        <v>0</v>
      </c>
      <c r="X133" s="53">
        <v>47</v>
      </c>
    </row>
    <row r="134" spans="1:34" x14ac:dyDescent="0.25">
      <c r="W134" s="53">
        <v>6</v>
      </c>
      <c r="X134" s="53">
        <v>48</v>
      </c>
    </row>
    <row r="135" spans="1:34" ht="15" customHeight="1" x14ac:dyDescent="0.25">
      <c r="B135" s="92"/>
      <c r="C135" s="92"/>
      <c r="D135" s="92"/>
      <c r="E135" s="92"/>
      <c r="F135" s="92"/>
      <c r="G135" s="92"/>
      <c r="W135" s="53">
        <v>0</v>
      </c>
      <c r="X135" s="53">
        <v>49</v>
      </c>
    </row>
    <row r="136" spans="1:34" ht="15" customHeight="1" x14ac:dyDescent="0.25">
      <c r="B136" s="92"/>
      <c r="C136" s="92"/>
      <c r="D136" s="92"/>
      <c r="E136" s="92"/>
      <c r="F136" s="92"/>
      <c r="G136" s="92"/>
      <c r="W136" s="53">
        <v>0</v>
      </c>
      <c r="X136" s="53">
        <v>52</v>
      </c>
    </row>
    <row r="137" spans="1:34" x14ac:dyDescent="0.25">
      <c r="W137" s="53">
        <v>5</v>
      </c>
      <c r="X137" s="53">
        <v>53</v>
      </c>
    </row>
    <row r="138" spans="1:34" x14ac:dyDescent="0.25">
      <c r="W138" s="53">
        <v>0</v>
      </c>
      <c r="X138" s="53">
        <v>55</v>
      </c>
    </row>
    <row r="139" spans="1:34" x14ac:dyDescent="0.25">
      <c r="W139" s="53">
        <v>0</v>
      </c>
      <c r="X139" s="53">
        <v>244</v>
      </c>
    </row>
    <row r="140" spans="1:34" ht="15" customHeight="1" x14ac:dyDescent="0.25">
      <c r="B140" s="90" t="s">
        <v>196</v>
      </c>
      <c r="C140" s="90"/>
      <c r="D140" s="90"/>
      <c r="E140" s="90"/>
      <c r="F140" s="90"/>
      <c r="G140" s="90"/>
    </row>
    <row r="141" spans="1:34" ht="15" customHeight="1" x14ac:dyDescent="0.25">
      <c r="B141" s="91"/>
      <c r="C141" s="91"/>
      <c r="D141" s="91"/>
      <c r="E141" s="91"/>
      <c r="F141" s="91"/>
      <c r="G141" s="91"/>
    </row>
    <row r="142" spans="1:34" s="7" customFormat="1" x14ac:dyDescent="0.25">
      <c r="A142" s="1">
        <v>1.4</v>
      </c>
      <c r="B142" s="2" t="s">
        <v>0</v>
      </c>
      <c r="C142" s="2" t="s">
        <v>1</v>
      </c>
      <c r="D142" s="2" t="s">
        <v>2</v>
      </c>
      <c r="E142" s="2" t="s">
        <v>3</v>
      </c>
      <c r="F142" s="2" t="s">
        <v>4</v>
      </c>
      <c r="G142" s="2" t="s">
        <v>5</v>
      </c>
      <c r="H142" s="3"/>
      <c r="I142" s="2" t="s">
        <v>6</v>
      </c>
      <c r="J142" s="2" t="s">
        <v>7</v>
      </c>
      <c r="K142" s="4"/>
      <c r="L142" s="2" t="s">
        <v>53</v>
      </c>
      <c r="M142" s="2" t="s">
        <v>8</v>
      </c>
      <c r="N142" s="5" t="s">
        <v>9</v>
      </c>
      <c r="O142" s="5" t="s">
        <v>10</v>
      </c>
      <c r="P142" s="2" t="s">
        <v>11</v>
      </c>
      <c r="Q142" s="2"/>
      <c r="R142" s="6"/>
      <c r="S142" s="2" t="s">
        <v>12</v>
      </c>
      <c r="T142" s="2" t="s">
        <v>13</v>
      </c>
      <c r="U142" s="2" t="s">
        <v>14</v>
      </c>
      <c r="V142" s="2" t="s">
        <v>15</v>
      </c>
      <c r="W142" s="2" t="s">
        <v>16</v>
      </c>
      <c r="X142" s="2" t="s">
        <v>17</v>
      </c>
      <c r="Y142" s="6"/>
      <c r="Z142" s="2" t="s">
        <v>18</v>
      </c>
      <c r="AA142" s="2" t="s">
        <v>19</v>
      </c>
      <c r="AB142" s="2" t="s">
        <v>20</v>
      </c>
      <c r="AC142" s="2" t="s">
        <v>21</v>
      </c>
      <c r="AD142" s="73"/>
      <c r="AE142" s="73"/>
      <c r="AF142" s="73"/>
      <c r="AG142" s="73"/>
      <c r="AH142" s="2" t="s">
        <v>21</v>
      </c>
    </row>
    <row r="143" spans="1:34" x14ac:dyDescent="0.25">
      <c r="A143" s="73">
        <v>1</v>
      </c>
      <c r="B143" s="73">
        <v>8550</v>
      </c>
      <c r="C143" s="73">
        <v>25</v>
      </c>
      <c r="D143" s="73">
        <v>12200000</v>
      </c>
      <c r="E143" s="73">
        <v>500000</v>
      </c>
      <c r="F143" s="73">
        <v>244</v>
      </c>
      <c r="G143" s="73">
        <v>342</v>
      </c>
      <c r="I143" s="73">
        <v>12.6</v>
      </c>
      <c r="J143" s="73">
        <v>1</v>
      </c>
      <c r="L143" s="73">
        <v>1.9834426229508196E-3</v>
      </c>
      <c r="M143" s="73">
        <v>1</v>
      </c>
      <c r="N143" s="73">
        <v>1</v>
      </c>
      <c r="O143" s="73">
        <v>1</v>
      </c>
      <c r="P143" s="73">
        <v>0</v>
      </c>
      <c r="S143" s="73">
        <v>80</v>
      </c>
      <c r="T143" s="73">
        <v>1</v>
      </c>
      <c r="U143" s="73">
        <v>0.16</v>
      </c>
      <c r="V143" s="73">
        <v>1</v>
      </c>
      <c r="W143" s="34">
        <v>0</v>
      </c>
      <c r="X143" s="34">
        <v>1</v>
      </c>
      <c r="Z143" s="73">
        <v>2.1999999999999999E-2</v>
      </c>
      <c r="AA143" s="73">
        <v>1</v>
      </c>
      <c r="AB143" s="73">
        <v>1</v>
      </c>
      <c r="AC143" s="73">
        <v>1</v>
      </c>
    </row>
    <row r="144" spans="1:34" x14ac:dyDescent="0.25">
      <c r="A144" s="73">
        <v>1.1000000000000001</v>
      </c>
      <c r="I144" s="73">
        <v>0</v>
      </c>
      <c r="J144" s="73">
        <v>40</v>
      </c>
      <c r="L144" s="73">
        <v>0</v>
      </c>
      <c r="M144" s="73">
        <v>40</v>
      </c>
      <c r="N144" s="29">
        <v>1</v>
      </c>
      <c r="O144" s="29">
        <v>244</v>
      </c>
      <c r="P144" s="29">
        <v>0</v>
      </c>
      <c r="S144" s="73">
        <v>80</v>
      </c>
      <c r="T144" s="73">
        <v>342</v>
      </c>
      <c r="U144" s="73">
        <v>0.16</v>
      </c>
      <c r="V144" s="73">
        <v>342</v>
      </c>
      <c r="W144" s="34">
        <v>0</v>
      </c>
      <c r="X144" s="34">
        <v>4</v>
      </c>
      <c r="Z144" s="73">
        <v>2.1999999999999999E-2</v>
      </c>
      <c r="AA144" s="73">
        <v>342</v>
      </c>
      <c r="AB144" s="73">
        <v>1</v>
      </c>
      <c r="AC144" s="73">
        <v>80</v>
      </c>
    </row>
    <row r="145" spans="2:29" x14ac:dyDescent="0.25">
      <c r="I145" s="73">
        <v>0.6</v>
      </c>
      <c r="J145" s="73">
        <v>80</v>
      </c>
      <c r="L145" s="73">
        <v>3.6229508196721316E-3</v>
      </c>
      <c r="M145" s="73">
        <v>80</v>
      </c>
      <c r="W145" s="34">
        <v>8</v>
      </c>
      <c r="X145" s="34">
        <v>5</v>
      </c>
      <c r="AB145" s="73">
        <v>2.1269999999999998</v>
      </c>
      <c r="AC145" s="73">
        <v>88</v>
      </c>
    </row>
    <row r="146" spans="2:29" x14ac:dyDescent="0.25">
      <c r="C146" s="73" t="s">
        <v>59</v>
      </c>
      <c r="I146" s="73">
        <v>37.799999999999997</v>
      </c>
      <c r="J146" s="73">
        <v>120</v>
      </c>
      <c r="L146" s="73">
        <v>1.7092622950819675E-2</v>
      </c>
      <c r="M146" s="73">
        <v>120</v>
      </c>
      <c r="W146" s="34">
        <v>0</v>
      </c>
      <c r="X146" s="34">
        <v>6</v>
      </c>
      <c r="AB146" s="73">
        <v>3</v>
      </c>
      <c r="AC146" s="73">
        <v>244</v>
      </c>
    </row>
    <row r="147" spans="2:29" x14ac:dyDescent="0.25">
      <c r="B147" s="73" t="s">
        <v>60</v>
      </c>
      <c r="C147" s="73">
        <v>1</v>
      </c>
      <c r="I147" s="73">
        <v>144</v>
      </c>
      <c r="J147" s="73">
        <v>160</v>
      </c>
      <c r="L147" s="73">
        <v>5.9622540983606552E-2</v>
      </c>
      <c r="M147" s="73">
        <v>160</v>
      </c>
      <c r="W147" s="34">
        <v>0</v>
      </c>
      <c r="X147" s="34">
        <v>14</v>
      </c>
    </row>
    <row r="148" spans="2:29" x14ac:dyDescent="0.25">
      <c r="B148" s="73" t="s">
        <v>54</v>
      </c>
      <c r="C148" s="73">
        <v>34</v>
      </c>
      <c r="I148" s="73">
        <v>229.2</v>
      </c>
      <c r="J148" s="73">
        <v>200</v>
      </c>
      <c r="L148" s="73">
        <v>9.9202131147540992E-2</v>
      </c>
      <c r="M148" s="73">
        <v>200</v>
      </c>
      <c r="W148" s="34">
        <v>8</v>
      </c>
      <c r="X148" s="34">
        <v>15</v>
      </c>
    </row>
    <row r="149" spans="2:29" x14ac:dyDescent="0.25">
      <c r="B149" s="73" t="s">
        <v>57</v>
      </c>
      <c r="C149" s="73">
        <v>44</v>
      </c>
      <c r="I149" s="73">
        <v>201</v>
      </c>
      <c r="J149" s="73">
        <v>240</v>
      </c>
      <c r="L149" s="73">
        <v>0.10193316581803277</v>
      </c>
      <c r="M149" s="73">
        <v>218</v>
      </c>
      <c r="W149" s="34">
        <v>0</v>
      </c>
      <c r="X149" s="34">
        <v>16</v>
      </c>
      <c r="Z149" s="73" t="s">
        <v>24</v>
      </c>
    </row>
    <row r="150" spans="2:29" x14ac:dyDescent="0.25">
      <c r="B150" s="73" t="s">
        <v>55</v>
      </c>
      <c r="C150" s="73">
        <v>54</v>
      </c>
      <c r="I150" s="73">
        <v>188.4</v>
      </c>
      <c r="J150" s="73">
        <v>280</v>
      </c>
      <c r="L150" s="73">
        <v>0.10329047090163933</v>
      </c>
      <c r="M150" s="73">
        <v>240</v>
      </c>
      <c r="W150" s="34">
        <v>0</v>
      </c>
      <c r="X150" s="34">
        <v>29</v>
      </c>
    </row>
    <row r="151" spans="2:29" x14ac:dyDescent="0.25">
      <c r="B151" s="73" t="s">
        <v>56</v>
      </c>
      <c r="C151" s="73">
        <v>64</v>
      </c>
      <c r="I151" s="73">
        <v>175.79999999999998</v>
      </c>
      <c r="J151" s="73">
        <v>320</v>
      </c>
      <c r="L151" s="73">
        <v>8.3412323606557384E-2</v>
      </c>
      <c r="M151" s="73">
        <v>280</v>
      </c>
      <c r="W151" s="34">
        <v>6.8</v>
      </c>
      <c r="X151" s="34">
        <v>30</v>
      </c>
    </row>
    <row r="152" spans="2:29" x14ac:dyDescent="0.25">
      <c r="B152" s="73" t="s">
        <v>58</v>
      </c>
      <c r="C152" s="73">
        <v>138</v>
      </c>
      <c r="I152" s="73">
        <v>167.4</v>
      </c>
      <c r="J152" s="73">
        <v>342</v>
      </c>
      <c r="L152" s="73">
        <v>6.8449951803278689E-2</v>
      </c>
      <c r="M152" s="73">
        <v>320</v>
      </c>
      <c r="W152" s="34">
        <v>0</v>
      </c>
      <c r="X152" s="34">
        <v>31</v>
      </c>
    </row>
    <row r="153" spans="2:29" x14ac:dyDescent="0.25">
      <c r="L153" s="73">
        <v>5.9869362688524587E-2</v>
      </c>
      <c r="M153" s="73">
        <v>342</v>
      </c>
      <c r="W153" s="34">
        <v>0</v>
      </c>
      <c r="X153" s="34">
        <v>33</v>
      </c>
      <c r="Y153" s="13">
        <v>36</v>
      </c>
    </row>
    <row r="154" spans="2:29" x14ac:dyDescent="0.25">
      <c r="B154" s="73" t="s">
        <v>106</v>
      </c>
      <c r="C154" s="73" t="s">
        <v>107</v>
      </c>
      <c r="W154" s="13">
        <v>5</v>
      </c>
      <c r="X154" s="13">
        <v>34</v>
      </c>
      <c r="Y154" s="13">
        <v>37</v>
      </c>
    </row>
    <row r="155" spans="2:29" x14ac:dyDescent="0.25">
      <c r="B155" s="48" t="s">
        <v>97</v>
      </c>
      <c r="C155" s="73" t="s">
        <v>102</v>
      </c>
      <c r="I155" s="73">
        <v>12.6</v>
      </c>
      <c r="J155" s="73">
        <v>1</v>
      </c>
      <c r="W155" s="13">
        <v>0</v>
      </c>
      <c r="X155" s="13">
        <v>35</v>
      </c>
      <c r="Y155" s="13">
        <v>39</v>
      </c>
    </row>
    <row r="156" spans="2:29" x14ac:dyDescent="0.25">
      <c r="B156" s="49" t="s">
        <v>98</v>
      </c>
      <c r="C156" s="73" t="s">
        <v>103</v>
      </c>
      <c r="I156" s="73">
        <v>0</v>
      </c>
      <c r="J156" s="73">
        <v>40</v>
      </c>
      <c r="W156" s="13">
        <v>0</v>
      </c>
      <c r="X156" s="13">
        <v>37</v>
      </c>
      <c r="Y156" s="13">
        <v>40</v>
      </c>
    </row>
    <row r="157" spans="2:29" x14ac:dyDescent="0.25">
      <c r="B157" s="50" t="s">
        <v>99</v>
      </c>
      <c r="C157" s="73" t="s">
        <v>104</v>
      </c>
      <c r="I157" s="73">
        <v>0.6</v>
      </c>
      <c r="J157" s="73">
        <v>80</v>
      </c>
      <c r="W157" s="13">
        <v>5</v>
      </c>
      <c r="X157" s="13">
        <v>38</v>
      </c>
      <c r="Y157" s="13">
        <v>41</v>
      </c>
    </row>
    <row r="158" spans="2:29" x14ac:dyDescent="0.25">
      <c r="B158" s="51" t="s">
        <v>100</v>
      </c>
      <c r="C158" s="73" t="s">
        <v>105</v>
      </c>
      <c r="I158" s="73">
        <v>37.799999999999997</v>
      </c>
      <c r="J158" s="73">
        <v>120</v>
      </c>
      <c r="W158" s="13">
        <v>0</v>
      </c>
      <c r="X158" s="13">
        <v>39</v>
      </c>
      <c r="Y158" s="13">
        <v>42</v>
      </c>
    </row>
    <row r="159" spans="2:29" x14ac:dyDescent="0.25">
      <c r="B159" s="52" t="s">
        <v>101</v>
      </c>
      <c r="C159" s="73" t="s">
        <v>108</v>
      </c>
      <c r="I159" s="73">
        <v>144</v>
      </c>
      <c r="J159" s="73">
        <v>160</v>
      </c>
      <c r="W159" s="13">
        <v>0</v>
      </c>
      <c r="X159" s="13">
        <v>40</v>
      </c>
      <c r="Y159" s="13">
        <v>43</v>
      </c>
    </row>
    <row r="160" spans="2:29" x14ac:dyDescent="0.25">
      <c r="I160" s="73">
        <v>229.2</v>
      </c>
      <c r="J160" s="73">
        <v>200</v>
      </c>
      <c r="W160" s="13">
        <v>5</v>
      </c>
      <c r="X160" s="13">
        <v>41</v>
      </c>
      <c r="Y160" s="13">
        <v>44</v>
      </c>
    </row>
    <row r="161" spans="1:34" x14ac:dyDescent="0.25">
      <c r="I161" s="73">
        <v>216</v>
      </c>
      <c r="J161" s="73">
        <v>218</v>
      </c>
      <c r="W161" s="13">
        <v>0</v>
      </c>
      <c r="X161" s="13">
        <v>42</v>
      </c>
    </row>
    <row r="162" spans="1:34" x14ac:dyDescent="0.25">
      <c r="I162" s="73">
        <v>201</v>
      </c>
      <c r="J162" s="73">
        <v>240</v>
      </c>
      <c r="W162" s="13">
        <v>0</v>
      </c>
      <c r="X162" s="13">
        <v>43</v>
      </c>
    </row>
    <row r="163" spans="1:34" x14ac:dyDescent="0.25">
      <c r="I163" s="73">
        <f>SUM(I150*0.7)</f>
        <v>131.88</v>
      </c>
      <c r="J163" s="73">
        <v>280</v>
      </c>
      <c r="W163" s="13">
        <v>2</v>
      </c>
      <c r="X163" s="13">
        <v>44</v>
      </c>
    </row>
    <row r="164" spans="1:34" x14ac:dyDescent="0.25">
      <c r="I164" s="73">
        <f>SUM(I151*0.7)</f>
        <v>123.05999999999997</v>
      </c>
      <c r="J164" s="73">
        <v>320</v>
      </c>
      <c r="W164" s="53">
        <v>6</v>
      </c>
      <c r="X164" s="53">
        <v>45</v>
      </c>
    </row>
    <row r="165" spans="1:34" ht="15" customHeight="1" x14ac:dyDescent="0.25">
      <c r="B165" s="92"/>
      <c r="C165" s="92"/>
      <c r="D165" s="92"/>
      <c r="E165" s="92"/>
      <c r="F165" s="92"/>
      <c r="G165" s="92"/>
      <c r="I165" s="73">
        <f>SUM(I152*0.7)</f>
        <v>117.17999999999999</v>
      </c>
      <c r="J165" s="73">
        <v>342</v>
      </c>
      <c r="W165" s="53">
        <v>0</v>
      </c>
      <c r="X165" s="53">
        <v>46</v>
      </c>
    </row>
    <row r="166" spans="1:34" ht="15" customHeight="1" x14ac:dyDescent="0.25">
      <c r="B166" s="92"/>
      <c r="C166" s="92"/>
      <c r="D166" s="92"/>
      <c r="E166" s="92"/>
      <c r="F166" s="92"/>
      <c r="G166" s="92"/>
      <c r="W166" s="53">
        <v>0</v>
      </c>
      <c r="X166" s="53">
        <v>47</v>
      </c>
    </row>
    <row r="167" spans="1:34" x14ac:dyDescent="0.25">
      <c r="W167" s="53">
        <v>6</v>
      </c>
      <c r="X167" s="53">
        <v>48</v>
      </c>
    </row>
    <row r="168" spans="1:34" x14ac:dyDescent="0.25">
      <c r="W168" s="53">
        <v>0</v>
      </c>
      <c r="X168" s="53">
        <v>49</v>
      </c>
    </row>
    <row r="169" spans="1:34" x14ac:dyDescent="0.25">
      <c r="W169" s="53">
        <v>0</v>
      </c>
      <c r="X169" s="53">
        <v>52</v>
      </c>
      <c r="AD169" s="92"/>
    </row>
    <row r="170" spans="1:34" x14ac:dyDescent="0.25">
      <c r="W170" s="53">
        <v>5</v>
      </c>
      <c r="X170" s="53">
        <v>53</v>
      </c>
      <c r="AD170" s="92"/>
    </row>
    <row r="171" spans="1:34" x14ac:dyDescent="0.25">
      <c r="W171" s="53">
        <v>0</v>
      </c>
      <c r="X171" s="53">
        <v>55</v>
      </c>
      <c r="AD171" s="92"/>
    </row>
    <row r="172" spans="1:34" x14ac:dyDescent="0.25">
      <c r="W172" s="53">
        <v>0</v>
      </c>
      <c r="X172" s="53">
        <v>244</v>
      </c>
      <c r="AD172" s="92"/>
    </row>
    <row r="173" spans="1:34" x14ac:dyDescent="0.25">
      <c r="AD173" s="92"/>
    </row>
    <row r="174" spans="1:34" ht="15" customHeight="1" x14ac:dyDescent="0.25">
      <c r="B174" s="90" t="s">
        <v>196</v>
      </c>
      <c r="C174" s="90"/>
      <c r="D174" s="90"/>
      <c r="E174" s="90"/>
      <c r="F174" s="90"/>
      <c r="G174" s="90"/>
      <c r="AD174" s="92"/>
    </row>
    <row r="175" spans="1:34" ht="15" customHeight="1" x14ac:dyDescent="0.25">
      <c r="B175" s="91"/>
      <c r="C175" s="91"/>
      <c r="D175" s="91"/>
      <c r="E175" s="91"/>
      <c r="F175" s="91"/>
      <c r="G175" s="91"/>
    </row>
    <row r="176" spans="1:34" s="7" customFormat="1" x14ac:dyDescent="0.25">
      <c r="A176" s="1">
        <v>1.5</v>
      </c>
      <c r="B176" s="2" t="s">
        <v>0</v>
      </c>
      <c r="C176" s="2" t="s">
        <v>1</v>
      </c>
      <c r="D176" s="2" t="s">
        <v>2</v>
      </c>
      <c r="E176" s="2" t="s">
        <v>3</v>
      </c>
      <c r="F176" s="2" t="s">
        <v>4</v>
      </c>
      <c r="G176" s="2" t="s">
        <v>5</v>
      </c>
      <c r="H176" s="3"/>
      <c r="I176" s="2" t="s">
        <v>6</v>
      </c>
      <c r="J176" s="2" t="s">
        <v>7</v>
      </c>
      <c r="K176" s="4"/>
      <c r="L176" s="2" t="s">
        <v>53</v>
      </c>
      <c r="M176" s="2" t="s">
        <v>8</v>
      </c>
      <c r="N176" s="5" t="s">
        <v>9</v>
      </c>
      <c r="O176" s="5" t="s">
        <v>10</v>
      </c>
      <c r="P176" s="2" t="s">
        <v>11</v>
      </c>
      <c r="Q176" s="2"/>
      <c r="R176" s="6"/>
      <c r="S176" s="2" t="s">
        <v>12</v>
      </c>
      <c r="T176" s="2" t="s">
        <v>13</v>
      </c>
      <c r="U176" s="2" t="s">
        <v>14</v>
      </c>
      <c r="V176" s="2" t="s">
        <v>15</v>
      </c>
      <c r="W176" s="2" t="s">
        <v>16</v>
      </c>
      <c r="X176" s="2" t="s">
        <v>17</v>
      </c>
      <c r="Y176" s="6"/>
      <c r="Z176" s="2" t="s">
        <v>18</v>
      </c>
      <c r="AA176" s="2" t="s">
        <v>19</v>
      </c>
      <c r="AB176" s="2" t="s">
        <v>20</v>
      </c>
      <c r="AC176" s="2" t="s">
        <v>21</v>
      </c>
      <c r="AD176" s="73"/>
      <c r="AE176" s="73"/>
      <c r="AF176" s="73"/>
      <c r="AG176" s="73"/>
      <c r="AH176" s="2" t="s">
        <v>21</v>
      </c>
    </row>
    <row r="177" spans="1:29" x14ac:dyDescent="0.25">
      <c r="A177" s="73">
        <v>1</v>
      </c>
      <c r="B177" s="73">
        <v>8550</v>
      </c>
      <c r="C177" s="73">
        <v>25</v>
      </c>
      <c r="D177" s="73">
        <v>12200000</v>
      </c>
      <c r="E177" s="73">
        <v>500000</v>
      </c>
      <c r="F177" s="73">
        <v>244</v>
      </c>
      <c r="G177" s="73">
        <v>342</v>
      </c>
      <c r="I177" s="73">
        <v>12.6</v>
      </c>
      <c r="J177" s="73">
        <v>1</v>
      </c>
      <c r="L177" s="73">
        <v>1.9834426229508196E-3</v>
      </c>
      <c r="M177" s="73">
        <v>1</v>
      </c>
      <c r="N177" s="73">
        <v>1</v>
      </c>
      <c r="O177" s="73">
        <v>1</v>
      </c>
      <c r="P177" s="73">
        <v>0</v>
      </c>
      <c r="S177" s="73">
        <v>80</v>
      </c>
      <c r="T177" s="73">
        <v>1</v>
      </c>
      <c r="U177" s="73">
        <v>0.16</v>
      </c>
      <c r="V177" s="73">
        <v>1</v>
      </c>
      <c r="W177" s="34">
        <v>0</v>
      </c>
      <c r="X177" s="34">
        <v>1</v>
      </c>
      <c r="Z177" s="73">
        <v>2.1999999999999999E-2</v>
      </c>
      <c r="AA177" s="73">
        <v>1</v>
      </c>
      <c r="AB177" s="73">
        <v>1</v>
      </c>
      <c r="AC177" s="73">
        <v>1</v>
      </c>
    </row>
    <row r="178" spans="1:29" x14ac:dyDescent="0.25">
      <c r="A178" s="73">
        <v>1.1000000000000001</v>
      </c>
      <c r="I178" s="73">
        <v>0</v>
      </c>
      <c r="J178" s="73">
        <v>40</v>
      </c>
      <c r="L178" s="73">
        <v>0</v>
      </c>
      <c r="M178" s="73">
        <v>40</v>
      </c>
      <c r="N178" s="29">
        <v>1</v>
      </c>
      <c r="O178" s="29">
        <v>244</v>
      </c>
      <c r="P178" s="29">
        <v>0</v>
      </c>
      <c r="S178" s="73">
        <v>80</v>
      </c>
      <c r="T178" s="73">
        <v>342</v>
      </c>
      <c r="U178" s="73">
        <v>0.16</v>
      </c>
      <c r="V178" s="73">
        <v>342</v>
      </c>
      <c r="W178" s="34">
        <v>0</v>
      </c>
      <c r="X178" s="34">
        <v>4</v>
      </c>
      <c r="Z178" s="73">
        <v>2.1999999999999999E-2</v>
      </c>
      <c r="AA178" s="73">
        <v>342</v>
      </c>
      <c r="AB178" s="73">
        <v>1</v>
      </c>
      <c r="AC178" s="73">
        <v>80</v>
      </c>
    </row>
    <row r="179" spans="1:29" x14ac:dyDescent="0.25">
      <c r="I179" s="73">
        <v>0.6</v>
      </c>
      <c r="J179" s="73">
        <v>80</v>
      </c>
      <c r="L179" s="73">
        <v>3.6229508196721316E-3</v>
      </c>
      <c r="M179" s="73">
        <v>80</v>
      </c>
      <c r="W179" s="34">
        <v>8</v>
      </c>
      <c r="X179" s="34">
        <v>5</v>
      </c>
      <c r="AB179" s="73">
        <v>2.1269999999999998</v>
      </c>
      <c r="AC179" s="73">
        <v>88</v>
      </c>
    </row>
    <row r="180" spans="1:29" x14ac:dyDescent="0.25">
      <c r="C180" s="73" t="s">
        <v>59</v>
      </c>
      <c r="I180" s="73">
        <v>37.799999999999997</v>
      </c>
      <c r="J180" s="73">
        <v>120</v>
      </c>
      <c r="L180" s="73">
        <v>1.7092622950819675E-2</v>
      </c>
      <c r="M180" s="73">
        <v>120</v>
      </c>
      <c r="W180" s="34">
        <v>0</v>
      </c>
      <c r="X180" s="34">
        <v>6</v>
      </c>
      <c r="AB180" s="73">
        <v>3</v>
      </c>
      <c r="AC180" s="73">
        <v>244</v>
      </c>
    </row>
    <row r="181" spans="1:29" x14ac:dyDescent="0.25">
      <c r="B181" s="73" t="s">
        <v>60</v>
      </c>
      <c r="C181" s="73">
        <v>1</v>
      </c>
      <c r="I181" s="73">
        <v>144</v>
      </c>
      <c r="J181" s="73">
        <v>160</v>
      </c>
      <c r="L181" s="73">
        <v>6.2007442622950819E-2</v>
      </c>
      <c r="M181" s="73">
        <v>160</v>
      </c>
      <c r="W181" s="34">
        <v>0</v>
      </c>
      <c r="X181" s="34">
        <v>14</v>
      </c>
    </row>
    <row r="182" spans="1:29" x14ac:dyDescent="0.25">
      <c r="B182" s="73" t="s">
        <v>54</v>
      </c>
      <c r="C182" s="73">
        <v>34</v>
      </c>
      <c r="I182" s="73">
        <v>229.2</v>
      </c>
      <c r="J182" s="73">
        <v>200</v>
      </c>
      <c r="L182" s="73">
        <v>0.10465824836065574</v>
      </c>
      <c r="M182" s="73">
        <v>200</v>
      </c>
      <c r="W182" s="34">
        <v>8</v>
      </c>
      <c r="X182" s="34">
        <v>15</v>
      </c>
    </row>
    <row r="183" spans="1:29" x14ac:dyDescent="0.25">
      <c r="B183" s="73" t="s">
        <v>57</v>
      </c>
      <c r="C183" s="73">
        <v>44</v>
      </c>
      <c r="I183" s="73">
        <v>216</v>
      </c>
      <c r="J183" s="73">
        <v>218</v>
      </c>
      <c r="L183" s="73">
        <v>0.10601049245075408</v>
      </c>
      <c r="M183" s="73">
        <v>218</v>
      </c>
      <c r="W183" s="34">
        <v>0</v>
      </c>
      <c r="X183" s="34">
        <v>16</v>
      </c>
      <c r="Z183" s="73" t="s">
        <v>24</v>
      </c>
    </row>
    <row r="184" spans="1:29" x14ac:dyDescent="0.25">
      <c r="B184" s="73" t="s">
        <v>55</v>
      </c>
      <c r="C184" s="73">
        <v>54</v>
      </c>
      <c r="I184" s="73">
        <v>201</v>
      </c>
      <c r="J184" s="73">
        <v>240</v>
      </c>
      <c r="L184" s="73">
        <v>0.10535628031967212</v>
      </c>
      <c r="M184" s="73">
        <v>240</v>
      </c>
      <c r="W184" s="34">
        <v>0</v>
      </c>
      <c r="X184" s="34">
        <v>29</v>
      </c>
    </row>
    <row r="185" spans="1:29" x14ac:dyDescent="0.25">
      <c r="B185" s="73" t="s">
        <v>56</v>
      </c>
      <c r="C185" s="73">
        <v>64</v>
      </c>
      <c r="I185" s="73">
        <v>131.88</v>
      </c>
      <c r="J185" s="73">
        <v>280</v>
      </c>
      <c r="L185" s="73">
        <v>8.2578200370491808E-2</v>
      </c>
      <c r="M185" s="73">
        <v>280</v>
      </c>
      <c r="W185" s="34">
        <v>6.8</v>
      </c>
      <c r="X185" s="34">
        <v>30</v>
      </c>
    </row>
    <row r="186" spans="1:29" x14ac:dyDescent="0.25">
      <c r="B186" s="73" t="s">
        <v>58</v>
      </c>
      <c r="C186" s="73">
        <v>138</v>
      </c>
      <c r="I186" s="73">
        <v>123.05999999999997</v>
      </c>
      <c r="J186" s="73">
        <v>320</v>
      </c>
      <c r="L186" s="73">
        <v>7.1187949875409842E-2</v>
      </c>
      <c r="M186" s="73">
        <v>320</v>
      </c>
      <c r="W186" s="34">
        <v>0</v>
      </c>
      <c r="X186" s="34">
        <v>31</v>
      </c>
    </row>
    <row r="187" spans="1:29" x14ac:dyDescent="0.25">
      <c r="I187" s="73">
        <v>117.17999999999999</v>
      </c>
      <c r="J187" s="73">
        <v>342</v>
      </c>
      <c r="L187" s="73">
        <v>5.9869362688524587E-2</v>
      </c>
      <c r="M187" s="73">
        <v>342</v>
      </c>
      <c r="W187" s="34">
        <v>0</v>
      </c>
      <c r="X187" s="34">
        <v>33</v>
      </c>
      <c r="Y187" s="13">
        <v>36</v>
      </c>
    </row>
    <row r="188" spans="1:29" x14ac:dyDescent="0.25">
      <c r="B188" s="73" t="s">
        <v>106</v>
      </c>
      <c r="C188" s="73" t="s">
        <v>107</v>
      </c>
      <c r="W188" s="13">
        <v>5</v>
      </c>
      <c r="X188" s="13">
        <v>34</v>
      </c>
      <c r="Y188" s="13">
        <v>37</v>
      </c>
    </row>
    <row r="189" spans="1:29" x14ac:dyDescent="0.25">
      <c r="B189" s="48" t="s">
        <v>97</v>
      </c>
      <c r="C189" s="73" t="s">
        <v>102</v>
      </c>
      <c r="I189" s="73">
        <v>12.6</v>
      </c>
      <c r="J189" s="73">
        <v>1</v>
      </c>
      <c r="K189" s="73">
        <v>12.6</v>
      </c>
      <c r="W189" s="13">
        <v>0</v>
      </c>
      <c r="X189" s="13">
        <v>35</v>
      </c>
      <c r="Y189" s="13">
        <v>39</v>
      </c>
    </row>
    <row r="190" spans="1:29" x14ac:dyDescent="0.25">
      <c r="B190" s="49" t="s">
        <v>98</v>
      </c>
      <c r="C190" s="73" t="s">
        <v>103</v>
      </c>
      <c r="I190" s="73">
        <v>0</v>
      </c>
      <c r="J190" s="73">
        <v>40</v>
      </c>
      <c r="K190" s="73">
        <v>0</v>
      </c>
      <c r="W190" s="13">
        <v>0</v>
      </c>
      <c r="X190" s="13">
        <v>37</v>
      </c>
      <c r="Y190" s="13">
        <v>40</v>
      </c>
    </row>
    <row r="191" spans="1:29" x14ac:dyDescent="0.25">
      <c r="B191" s="50" t="s">
        <v>99</v>
      </c>
      <c r="C191" s="73" t="s">
        <v>104</v>
      </c>
      <c r="I191" s="73">
        <v>0.6</v>
      </c>
      <c r="J191" s="73">
        <v>80</v>
      </c>
      <c r="K191" s="73">
        <v>0.6</v>
      </c>
      <c r="W191" s="13">
        <v>5</v>
      </c>
      <c r="X191" s="13">
        <v>38</v>
      </c>
      <c r="Y191" s="13">
        <v>41</v>
      </c>
    </row>
    <row r="192" spans="1:29" x14ac:dyDescent="0.25">
      <c r="B192" s="51" t="s">
        <v>100</v>
      </c>
      <c r="C192" s="73" t="s">
        <v>105</v>
      </c>
      <c r="I192" s="73">
        <v>37.799999999999997</v>
      </c>
      <c r="J192" s="73">
        <v>120</v>
      </c>
      <c r="K192" s="73">
        <v>37.799999999999997</v>
      </c>
      <c r="W192" s="13">
        <v>0</v>
      </c>
      <c r="X192" s="13">
        <v>39</v>
      </c>
      <c r="Y192" s="13">
        <v>42</v>
      </c>
    </row>
    <row r="193" spans="1:30" x14ac:dyDescent="0.25">
      <c r="B193" s="52" t="s">
        <v>101</v>
      </c>
      <c r="C193" s="73" t="s">
        <v>108</v>
      </c>
      <c r="I193" s="73">
        <f>SUM(I181*0.8)</f>
        <v>115.2</v>
      </c>
      <c r="J193" s="73">
        <v>160</v>
      </c>
      <c r="K193" s="73">
        <v>115.2</v>
      </c>
      <c r="W193" s="13">
        <v>0</v>
      </c>
      <c r="X193" s="13">
        <v>40</v>
      </c>
      <c r="Y193" s="13">
        <v>43</v>
      </c>
    </row>
    <row r="194" spans="1:30" x14ac:dyDescent="0.25">
      <c r="I194" s="73">
        <f>SUM(I182*0.7)</f>
        <v>160.43999999999997</v>
      </c>
      <c r="J194" s="73">
        <v>200</v>
      </c>
      <c r="K194" s="73">
        <v>160.43999999999997</v>
      </c>
      <c r="W194" s="13">
        <v>5</v>
      </c>
      <c r="X194" s="13">
        <v>41</v>
      </c>
      <c r="Y194" s="13">
        <v>44</v>
      </c>
    </row>
    <row r="195" spans="1:30" x14ac:dyDescent="0.25">
      <c r="I195" s="73">
        <f>SUM(I183*0.8)</f>
        <v>172.8</v>
      </c>
      <c r="J195" s="73">
        <v>218</v>
      </c>
      <c r="K195" s="73">
        <v>172.8</v>
      </c>
      <c r="W195" s="13">
        <v>0</v>
      </c>
      <c r="X195" s="13">
        <v>42</v>
      </c>
    </row>
    <row r="196" spans="1:30" x14ac:dyDescent="0.25">
      <c r="I196" s="73">
        <v>185</v>
      </c>
      <c r="J196" s="73">
        <v>240</v>
      </c>
      <c r="K196" s="73">
        <v>185</v>
      </c>
      <c r="W196" s="13">
        <v>0</v>
      </c>
      <c r="X196" s="13">
        <v>43</v>
      </c>
    </row>
    <row r="197" spans="1:30" x14ac:dyDescent="0.25">
      <c r="I197" s="73">
        <f>SUM(I184*0.7)</f>
        <v>140.69999999999999</v>
      </c>
      <c r="J197" s="73">
        <v>280</v>
      </c>
      <c r="K197" s="73">
        <v>140.69999999999999</v>
      </c>
      <c r="W197" s="13">
        <v>2</v>
      </c>
      <c r="X197" s="13">
        <v>44</v>
      </c>
    </row>
    <row r="198" spans="1:30" x14ac:dyDescent="0.25">
      <c r="I198" s="73">
        <f>SUM(I185*0.7)</f>
        <v>92.315999999999988</v>
      </c>
      <c r="J198" s="73">
        <v>320</v>
      </c>
      <c r="K198" s="73">
        <v>123.05999999999997</v>
      </c>
      <c r="W198" s="53">
        <v>6</v>
      </c>
      <c r="X198" s="53">
        <v>45</v>
      </c>
    </row>
    <row r="199" spans="1:30" ht="15" customHeight="1" x14ac:dyDescent="0.25">
      <c r="B199" s="92"/>
      <c r="C199" s="92"/>
      <c r="D199" s="92"/>
      <c r="E199" s="92"/>
      <c r="F199" s="92"/>
      <c r="G199" s="92"/>
      <c r="I199" s="73">
        <f>SUM(I186*0.7)</f>
        <v>86.141999999999982</v>
      </c>
      <c r="J199" s="73">
        <v>342</v>
      </c>
      <c r="K199" s="73">
        <v>117.17999999999999</v>
      </c>
      <c r="W199" s="53">
        <v>0</v>
      </c>
      <c r="X199" s="53">
        <v>46</v>
      </c>
    </row>
    <row r="200" spans="1:30" ht="15" customHeight="1" x14ac:dyDescent="0.25">
      <c r="B200" s="92"/>
      <c r="C200" s="92"/>
      <c r="D200" s="92"/>
      <c r="E200" s="92"/>
      <c r="F200" s="92"/>
      <c r="G200" s="92"/>
      <c r="W200" s="53">
        <v>0</v>
      </c>
      <c r="X200" s="53">
        <v>49</v>
      </c>
      <c r="Y200" s="73">
        <v>47</v>
      </c>
    </row>
    <row r="201" spans="1:30" x14ac:dyDescent="0.25">
      <c r="W201" s="53">
        <v>6</v>
      </c>
      <c r="X201" s="53">
        <v>50</v>
      </c>
      <c r="Y201" s="73">
        <v>48</v>
      </c>
    </row>
    <row r="202" spans="1:30" x14ac:dyDescent="0.25">
      <c r="I202" s="73">
        <v>12.6</v>
      </c>
      <c r="W202" s="53">
        <v>0</v>
      </c>
      <c r="X202" s="53">
        <v>51</v>
      </c>
      <c r="Y202" s="73">
        <v>49</v>
      </c>
    </row>
    <row r="203" spans="1:30" x14ac:dyDescent="0.25">
      <c r="I203" s="73">
        <v>0</v>
      </c>
      <c r="W203" s="53">
        <v>0</v>
      </c>
      <c r="X203" s="53">
        <v>52</v>
      </c>
      <c r="AD203" s="92"/>
    </row>
    <row r="204" spans="1:30" x14ac:dyDescent="0.25">
      <c r="I204" s="73">
        <v>0.6</v>
      </c>
      <c r="W204" s="53">
        <v>5.5</v>
      </c>
      <c r="X204" s="53">
        <v>53</v>
      </c>
      <c r="AD204" s="92"/>
    </row>
    <row r="205" spans="1:30" x14ac:dyDescent="0.25">
      <c r="I205" s="73">
        <v>37.799999999999997</v>
      </c>
      <c r="W205" s="53">
        <v>0</v>
      </c>
      <c r="X205" s="53">
        <v>55</v>
      </c>
      <c r="AD205" s="92"/>
    </row>
    <row r="206" spans="1:30" x14ac:dyDescent="0.25">
      <c r="I206" s="73">
        <v>115.2</v>
      </c>
      <c r="W206" s="53">
        <v>0</v>
      </c>
      <c r="X206" s="53">
        <v>244</v>
      </c>
      <c r="AD206" s="92"/>
    </row>
    <row r="207" spans="1:30" ht="15" customHeight="1" x14ac:dyDescent="0.25">
      <c r="B207" s="90" t="s">
        <v>196</v>
      </c>
      <c r="C207" s="90"/>
      <c r="D207" s="90"/>
      <c r="E207" s="90"/>
      <c r="F207" s="90"/>
      <c r="G207" s="90"/>
    </row>
    <row r="208" spans="1:30" ht="15" customHeight="1" x14ac:dyDescent="0.25">
      <c r="B208" s="91"/>
      <c r="C208" s="91"/>
      <c r="D208" s="91"/>
      <c r="E208" s="91"/>
      <c r="F208" s="91"/>
      <c r="G208" s="91"/>
    </row>
    <row r="209" spans="1:34" s="7" customFormat="1" x14ac:dyDescent="0.25">
      <c r="A209" s="1" t="s">
        <v>127</v>
      </c>
      <c r="B209" s="2" t="s">
        <v>0</v>
      </c>
      <c r="C209" s="2" t="s">
        <v>1</v>
      </c>
      <c r="D209" s="2" t="s">
        <v>2</v>
      </c>
      <c r="E209" s="2" t="s">
        <v>3</v>
      </c>
      <c r="F209" s="2" t="s">
        <v>4</v>
      </c>
      <c r="G209" s="2" t="s">
        <v>5</v>
      </c>
      <c r="H209" s="3"/>
      <c r="I209" s="2" t="s">
        <v>6</v>
      </c>
      <c r="J209" s="2" t="s">
        <v>7</v>
      </c>
      <c r="K209" s="4"/>
      <c r="L209" s="2" t="s">
        <v>53</v>
      </c>
      <c r="M209" s="2" t="s">
        <v>8</v>
      </c>
      <c r="N209" s="5" t="s">
        <v>9</v>
      </c>
      <c r="O209" s="5" t="s">
        <v>10</v>
      </c>
      <c r="P209" s="2" t="s">
        <v>11</v>
      </c>
      <c r="Q209" s="2"/>
      <c r="R209" s="6"/>
      <c r="S209" s="2" t="s">
        <v>12</v>
      </c>
      <c r="T209" s="2" t="s">
        <v>13</v>
      </c>
      <c r="U209" s="2" t="s">
        <v>14</v>
      </c>
      <c r="V209" s="2" t="s">
        <v>15</v>
      </c>
      <c r="W209" s="2" t="s">
        <v>16</v>
      </c>
      <c r="X209" s="2" t="s">
        <v>17</v>
      </c>
      <c r="Y209" s="6"/>
      <c r="Z209" s="2" t="s">
        <v>18</v>
      </c>
      <c r="AA209" s="2" t="s">
        <v>19</v>
      </c>
      <c r="AB209" s="2" t="s">
        <v>20</v>
      </c>
      <c r="AC209" s="2" t="s">
        <v>21</v>
      </c>
      <c r="AD209" s="73"/>
      <c r="AE209" s="73"/>
      <c r="AF209" s="73"/>
      <c r="AG209" s="73"/>
      <c r="AH209" s="2" t="s">
        <v>21</v>
      </c>
    </row>
    <row r="210" spans="1:34" x14ac:dyDescent="0.25">
      <c r="A210" s="73">
        <v>1</v>
      </c>
      <c r="B210" s="73">
        <v>8550</v>
      </c>
      <c r="C210" s="73">
        <v>25</v>
      </c>
      <c r="D210" s="73">
        <v>12200000</v>
      </c>
      <c r="E210" s="73">
        <v>500000</v>
      </c>
      <c r="F210" s="73">
        <v>244</v>
      </c>
      <c r="G210" s="73">
        <v>342</v>
      </c>
      <c r="I210" s="73">
        <v>12.6</v>
      </c>
      <c r="J210" s="73">
        <v>1</v>
      </c>
      <c r="L210" s="73">
        <v>1.9834426229508196E-3</v>
      </c>
      <c r="M210" s="73">
        <v>1</v>
      </c>
      <c r="N210" s="73">
        <v>1</v>
      </c>
      <c r="O210" s="73">
        <v>1</v>
      </c>
      <c r="P210" s="73">
        <v>0</v>
      </c>
      <c r="S210" s="73">
        <v>80</v>
      </c>
      <c r="T210" s="73">
        <v>1</v>
      </c>
      <c r="U210" s="73">
        <v>0.16</v>
      </c>
      <c r="V210" s="73">
        <v>1</v>
      </c>
      <c r="W210" s="34">
        <v>0</v>
      </c>
      <c r="X210" s="34">
        <v>1</v>
      </c>
      <c r="Z210" s="73">
        <v>2.1999999999999999E-2</v>
      </c>
      <c r="AA210" s="73">
        <v>1</v>
      </c>
      <c r="AB210" s="73">
        <v>1</v>
      </c>
      <c r="AC210" s="73">
        <v>1</v>
      </c>
    </row>
    <row r="211" spans="1:34" x14ac:dyDescent="0.25">
      <c r="A211" s="73">
        <v>1.1000000000000001</v>
      </c>
      <c r="I211" s="73">
        <v>0</v>
      </c>
      <c r="J211" s="73">
        <v>40</v>
      </c>
      <c r="L211" s="73">
        <v>0</v>
      </c>
      <c r="M211" s="73">
        <v>40</v>
      </c>
      <c r="N211" s="29">
        <v>1</v>
      </c>
      <c r="O211" s="29">
        <v>244</v>
      </c>
      <c r="P211" s="29">
        <v>0</v>
      </c>
      <c r="S211" s="73">
        <v>80</v>
      </c>
      <c r="T211" s="73">
        <v>342</v>
      </c>
      <c r="U211" s="73">
        <v>0.16</v>
      </c>
      <c r="V211" s="73">
        <v>342</v>
      </c>
      <c r="W211" s="34">
        <v>0</v>
      </c>
      <c r="X211" s="34">
        <v>4</v>
      </c>
      <c r="Z211" s="73">
        <v>2.1999999999999999E-2</v>
      </c>
      <c r="AA211" s="73">
        <v>342</v>
      </c>
      <c r="AB211" s="73">
        <v>1</v>
      </c>
      <c r="AC211" s="73">
        <v>80</v>
      </c>
    </row>
    <row r="212" spans="1:34" x14ac:dyDescent="0.25">
      <c r="I212" s="73">
        <v>0.6</v>
      </c>
      <c r="J212" s="73">
        <v>80</v>
      </c>
      <c r="L212" s="73">
        <v>3.6229508196721316E-3</v>
      </c>
      <c r="M212" s="73">
        <v>80</v>
      </c>
      <c r="W212" s="34">
        <v>8</v>
      </c>
      <c r="X212" s="34">
        <v>5</v>
      </c>
      <c r="AB212" s="73">
        <v>2.1269999999999998</v>
      </c>
      <c r="AC212" s="73">
        <v>88</v>
      </c>
    </row>
    <row r="213" spans="1:34" x14ac:dyDescent="0.25">
      <c r="C213" s="73" t="s">
        <v>59</v>
      </c>
      <c r="I213" s="73">
        <v>37.799999999999997</v>
      </c>
      <c r="J213" s="73">
        <v>120</v>
      </c>
      <c r="L213" s="73">
        <v>1.7092622950819675E-2</v>
      </c>
      <c r="M213" s="73">
        <v>120</v>
      </c>
      <c r="W213" s="34">
        <v>0</v>
      </c>
      <c r="X213" s="34">
        <v>6</v>
      </c>
      <c r="AB213" s="73">
        <v>3</v>
      </c>
      <c r="AC213" s="73">
        <v>244</v>
      </c>
    </row>
    <row r="214" spans="1:34" x14ac:dyDescent="0.25">
      <c r="B214" s="73" t="s">
        <v>60</v>
      </c>
      <c r="C214" s="73">
        <v>1</v>
      </c>
      <c r="I214" s="73">
        <v>115.2</v>
      </c>
      <c r="J214" s="73">
        <v>160</v>
      </c>
      <c r="L214" s="73">
        <v>6.2007442622950819E-2</v>
      </c>
      <c r="M214" s="73">
        <v>160</v>
      </c>
      <c r="W214" s="34">
        <v>0</v>
      </c>
      <c r="X214" s="34">
        <v>14</v>
      </c>
    </row>
    <row r="215" spans="1:34" x14ac:dyDescent="0.25">
      <c r="B215" s="73" t="s">
        <v>54</v>
      </c>
      <c r="C215" s="73">
        <v>34</v>
      </c>
      <c r="I215" s="73">
        <v>160.43999999999997</v>
      </c>
      <c r="J215" s="73">
        <v>200</v>
      </c>
      <c r="L215" s="73">
        <v>0.10465824836065574</v>
      </c>
      <c r="M215" s="73">
        <v>200</v>
      </c>
      <c r="W215" s="34">
        <v>8</v>
      </c>
      <c r="X215" s="34">
        <v>15</v>
      </c>
    </row>
    <row r="216" spans="1:34" x14ac:dyDescent="0.25">
      <c r="B216" s="73" t="s">
        <v>57</v>
      </c>
      <c r="C216" s="73">
        <v>44</v>
      </c>
      <c r="I216" s="73">
        <v>172.8</v>
      </c>
      <c r="J216" s="73">
        <v>218</v>
      </c>
      <c r="L216" s="73">
        <v>0.10601049245075408</v>
      </c>
      <c r="M216" s="73">
        <v>218</v>
      </c>
      <c r="W216" s="34">
        <v>0</v>
      </c>
      <c r="X216" s="34">
        <v>16</v>
      </c>
      <c r="Z216" s="73" t="s">
        <v>24</v>
      </c>
    </row>
    <row r="217" spans="1:34" x14ac:dyDescent="0.25">
      <c r="B217" s="73" t="s">
        <v>55</v>
      </c>
      <c r="C217" s="73">
        <v>54</v>
      </c>
      <c r="I217" s="73">
        <v>185</v>
      </c>
      <c r="J217" s="73">
        <v>240</v>
      </c>
      <c r="L217" s="73">
        <v>0.10535628031967212</v>
      </c>
      <c r="M217" s="73">
        <v>240</v>
      </c>
      <c r="W217" s="34">
        <v>0</v>
      </c>
      <c r="X217" s="34">
        <v>29</v>
      </c>
    </row>
    <row r="218" spans="1:34" x14ac:dyDescent="0.25">
      <c r="B218" s="73" t="s">
        <v>56</v>
      </c>
      <c r="C218" s="73">
        <v>64</v>
      </c>
      <c r="I218" s="73">
        <v>140.69999999999999</v>
      </c>
      <c r="J218" s="73">
        <v>280</v>
      </c>
      <c r="L218" s="73">
        <v>8.2578200370491808E-2</v>
      </c>
      <c r="M218" s="73">
        <v>280</v>
      </c>
      <c r="W218" s="34">
        <v>6.8</v>
      </c>
      <c r="X218" s="34">
        <v>30</v>
      </c>
    </row>
    <row r="219" spans="1:34" x14ac:dyDescent="0.25">
      <c r="B219" s="73" t="s">
        <v>58</v>
      </c>
      <c r="C219" s="73">
        <v>138</v>
      </c>
      <c r="I219" s="73">
        <v>123.05999999999997</v>
      </c>
      <c r="J219" s="73">
        <v>320</v>
      </c>
      <c r="L219" s="73">
        <v>6.9052311379147552E-2</v>
      </c>
      <c r="M219" s="73">
        <v>320</v>
      </c>
      <c r="W219" s="34">
        <v>0</v>
      </c>
      <c r="X219" s="34">
        <v>31</v>
      </c>
    </row>
    <row r="220" spans="1:34" x14ac:dyDescent="0.25">
      <c r="I220" s="73">
        <v>117.17999999999999</v>
      </c>
      <c r="J220" s="73">
        <v>342</v>
      </c>
      <c r="L220" s="73">
        <v>5.9869362688524587E-2</v>
      </c>
      <c r="M220" s="73">
        <v>342</v>
      </c>
      <c r="W220" s="34">
        <v>0</v>
      </c>
      <c r="X220" s="34">
        <v>33</v>
      </c>
    </row>
    <row r="221" spans="1:34" x14ac:dyDescent="0.25">
      <c r="B221" s="73" t="s">
        <v>106</v>
      </c>
      <c r="C221" s="73" t="s">
        <v>107</v>
      </c>
      <c r="W221" s="13">
        <v>5</v>
      </c>
      <c r="X221" s="13">
        <v>34</v>
      </c>
    </row>
    <row r="222" spans="1:34" x14ac:dyDescent="0.25">
      <c r="B222" s="48" t="s">
        <v>97</v>
      </c>
      <c r="C222" s="73" t="s">
        <v>102</v>
      </c>
      <c r="W222" s="13">
        <v>0</v>
      </c>
      <c r="X222" s="13">
        <v>35</v>
      </c>
    </row>
    <row r="223" spans="1:34" x14ac:dyDescent="0.25">
      <c r="B223" s="49" t="s">
        <v>98</v>
      </c>
      <c r="C223" s="73" t="s">
        <v>103</v>
      </c>
      <c r="W223" s="13">
        <v>0</v>
      </c>
      <c r="X223" s="13">
        <v>37</v>
      </c>
    </row>
    <row r="224" spans="1:34" x14ac:dyDescent="0.25">
      <c r="B224" s="50" t="s">
        <v>99</v>
      </c>
      <c r="C224" s="73" t="s">
        <v>104</v>
      </c>
      <c r="W224" s="13">
        <v>5</v>
      </c>
      <c r="X224" s="13">
        <v>38</v>
      </c>
    </row>
    <row r="225" spans="1:30" x14ac:dyDescent="0.25">
      <c r="B225" s="51" t="s">
        <v>100</v>
      </c>
      <c r="C225" s="73" t="s">
        <v>105</v>
      </c>
      <c r="W225" s="13">
        <v>0</v>
      </c>
      <c r="X225" s="13">
        <v>39</v>
      </c>
    </row>
    <row r="226" spans="1:30" x14ac:dyDescent="0.25">
      <c r="B226" s="52" t="s">
        <v>101</v>
      </c>
      <c r="C226" s="73" t="s">
        <v>108</v>
      </c>
      <c r="W226" s="13">
        <v>0</v>
      </c>
      <c r="X226" s="13">
        <v>40</v>
      </c>
    </row>
    <row r="227" spans="1:30" x14ac:dyDescent="0.25">
      <c r="W227" s="13">
        <v>5</v>
      </c>
      <c r="X227" s="13">
        <v>41</v>
      </c>
    </row>
    <row r="228" spans="1:30" x14ac:dyDescent="0.25">
      <c r="W228" s="13">
        <v>0</v>
      </c>
      <c r="X228" s="13">
        <v>42</v>
      </c>
    </row>
    <row r="229" spans="1:30" x14ac:dyDescent="0.25">
      <c r="W229" s="13">
        <v>2</v>
      </c>
      <c r="X229" s="13">
        <v>43</v>
      </c>
    </row>
    <row r="230" spans="1:30" x14ac:dyDescent="0.25">
      <c r="W230" s="13">
        <v>0</v>
      </c>
      <c r="X230" s="13">
        <v>44</v>
      </c>
    </row>
    <row r="231" spans="1:30" x14ac:dyDescent="0.25">
      <c r="W231" s="53">
        <v>6.7</v>
      </c>
      <c r="X231" s="53">
        <v>45</v>
      </c>
    </row>
    <row r="232" spans="1:30" ht="15" customHeight="1" x14ac:dyDescent="0.25">
      <c r="B232" s="92"/>
      <c r="C232" s="92"/>
      <c r="D232" s="92"/>
      <c r="E232" s="92"/>
      <c r="F232" s="92"/>
      <c r="G232" s="92"/>
      <c r="W232" s="53">
        <v>1</v>
      </c>
      <c r="X232" s="53">
        <v>46</v>
      </c>
      <c r="Y232" s="73">
        <v>46</v>
      </c>
    </row>
    <row r="233" spans="1:30" ht="15" customHeight="1" x14ac:dyDescent="0.25">
      <c r="B233" s="92"/>
      <c r="C233" s="92"/>
      <c r="D233" s="92"/>
      <c r="E233" s="92"/>
      <c r="F233" s="92"/>
      <c r="G233" s="92"/>
      <c r="W233" s="53">
        <v>0</v>
      </c>
      <c r="X233" s="53">
        <v>47</v>
      </c>
      <c r="Y233" s="73">
        <v>49</v>
      </c>
    </row>
    <row r="234" spans="1:30" x14ac:dyDescent="0.25">
      <c r="W234" s="53">
        <v>0</v>
      </c>
      <c r="X234" s="53">
        <v>50</v>
      </c>
    </row>
    <row r="235" spans="1:30" x14ac:dyDescent="0.25">
      <c r="W235" s="53">
        <v>0</v>
      </c>
      <c r="X235" s="53">
        <v>51</v>
      </c>
    </row>
    <row r="236" spans="1:30" x14ac:dyDescent="0.25">
      <c r="W236" s="53">
        <v>0</v>
      </c>
      <c r="X236" s="53">
        <v>53</v>
      </c>
      <c r="AD236" s="92"/>
    </row>
    <row r="237" spans="1:30" x14ac:dyDescent="0.25">
      <c r="W237" s="53">
        <v>6.5</v>
      </c>
      <c r="X237" s="53">
        <v>54</v>
      </c>
      <c r="AD237" s="92"/>
    </row>
    <row r="238" spans="1:30" x14ac:dyDescent="0.25">
      <c r="W238" s="53">
        <v>5</v>
      </c>
      <c r="X238" s="53">
        <v>55</v>
      </c>
      <c r="AD238" s="92"/>
    </row>
    <row r="239" spans="1:30" x14ac:dyDescent="0.25">
      <c r="W239" s="53">
        <v>0</v>
      </c>
      <c r="X239" s="53">
        <v>56</v>
      </c>
      <c r="AD239" s="92"/>
    </row>
    <row r="240" spans="1:30" x14ac:dyDescent="0.25">
      <c r="W240" s="53">
        <v>0</v>
      </c>
      <c r="X240" s="53">
        <v>242</v>
      </c>
    </row>
    <row r="334" spans="1:34" s="8" customFormat="1" x14ac:dyDescent="0.25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</row>
    <row r="335" spans="1:34" s="8" customFormat="1" x14ac:dyDescent="0.25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</row>
    <row r="336" spans="1:34" s="8" customFormat="1" x14ac:dyDescent="0.25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</row>
    <row r="367" spans="1:34" s="7" customFormat="1" x14ac:dyDescent="0.25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</row>
    <row r="368" spans="1:34" s="7" customFormat="1" x14ac:dyDescent="0.25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</row>
    <row r="369" spans="1:34" s="7" customFormat="1" x14ac:dyDescent="0.25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</row>
    <row r="370" spans="1:34" s="7" customFormat="1" x14ac:dyDescent="0.25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  <c r="AA370" s="73"/>
      <c r="AB370" s="73"/>
      <c r="AC370" s="73"/>
      <c r="AD370" s="73"/>
      <c r="AE370" s="73"/>
      <c r="AF370" s="73"/>
      <c r="AG370" s="73"/>
      <c r="AH370" s="73"/>
    </row>
    <row r="371" spans="1:34" s="7" customFormat="1" x14ac:dyDescent="0.25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  <c r="AA371" s="73"/>
      <c r="AB371" s="73"/>
      <c r="AC371" s="73"/>
      <c r="AD371" s="73"/>
      <c r="AE371" s="73"/>
      <c r="AF371" s="73"/>
      <c r="AG371" s="73"/>
      <c r="AH371" s="73"/>
    </row>
    <row r="372" spans="1:34" s="7" customFormat="1" x14ac:dyDescent="0.25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/>
      <c r="AG372" s="73"/>
      <c r="AH372" s="73"/>
    </row>
    <row r="373" spans="1:34" s="7" customFormat="1" x14ac:dyDescent="0.25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/>
      <c r="AG373" s="73"/>
      <c r="AH373" s="73"/>
    </row>
  </sheetData>
  <mergeCells count="18">
    <mergeCell ref="AD238:AD239"/>
    <mergeCell ref="B165:G166"/>
    <mergeCell ref="AD169:AD170"/>
    <mergeCell ref="AD171:AD172"/>
    <mergeCell ref="AD173:AD174"/>
    <mergeCell ref="B174:G175"/>
    <mergeCell ref="B199:G200"/>
    <mergeCell ref="AD203:AD204"/>
    <mergeCell ref="AD205:AD206"/>
    <mergeCell ref="B207:G208"/>
    <mergeCell ref="B232:G233"/>
    <mergeCell ref="AD236:AD237"/>
    <mergeCell ref="B140:G141"/>
    <mergeCell ref="B1:G2"/>
    <mergeCell ref="B65:G66"/>
    <mergeCell ref="B87:G88"/>
    <mergeCell ref="B110:G111"/>
    <mergeCell ref="B135:G136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73"/>
  <sheetViews>
    <sheetView tabSelected="1" zoomScale="90" zoomScaleNormal="90" workbookViewId="0">
      <selection activeCell="J33" sqref="J33"/>
    </sheetView>
  </sheetViews>
  <sheetFormatPr defaultRowHeight="15" x14ac:dyDescent="0.25"/>
  <cols>
    <col min="1" max="1" width="28.42578125" style="64" customWidth="1"/>
    <col min="2" max="6" width="9.140625" style="64"/>
    <col min="7" max="7" width="13.42578125" style="64" customWidth="1"/>
    <col min="8" max="8" width="8.42578125" style="64" customWidth="1"/>
    <col min="9" max="13" width="9.140625" style="64"/>
    <col min="14" max="14" width="19.140625" style="64" customWidth="1"/>
    <col min="15" max="15" width="14" style="64" customWidth="1"/>
    <col min="16" max="16" width="11.7109375" style="64" customWidth="1"/>
    <col min="17" max="24" width="9.140625" style="64"/>
    <col min="25" max="25" width="20.140625" style="64" customWidth="1"/>
    <col min="26" max="26" width="25.5703125" style="64" customWidth="1"/>
    <col min="27" max="28" width="9.140625" style="64"/>
    <col min="29" max="29" width="25.28515625" style="64" customWidth="1"/>
    <col min="30" max="30" width="30" style="64" customWidth="1"/>
    <col min="31" max="31" width="12.28515625" style="64" customWidth="1"/>
    <col min="32" max="16384" width="9.140625" style="64"/>
  </cols>
  <sheetData>
    <row r="1" spans="1:31" ht="16.5" thickTop="1" thickBot="1" x14ac:dyDescent="0.3">
      <c r="A1" s="64" t="s">
        <v>128</v>
      </c>
      <c r="H1" s="43" t="s">
        <v>198</v>
      </c>
      <c r="P1" s="64">
        <v>15.3589911790932</v>
      </c>
      <c r="Q1" s="64" t="s">
        <v>80</v>
      </c>
    </row>
    <row r="2" spans="1:31" ht="16.5" thickTop="1" thickBot="1" x14ac:dyDescent="0.3">
      <c r="A2" s="30" t="s">
        <v>83</v>
      </c>
      <c r="B2" s="32">
        <v>0</v>
      </c>
      <c r="C2" s="32">
        <v>1</v>
      </c>
      <c r="D2" s="32">
        <v>2</v>
      </c>
      <c r="E2" s="32">
        <v>3</v>
      </c>
      <c r="F2" s="32">
        <v>4</v>
      </c>
      <c r="G2" s="32">
        <v>5</v>
      </c>
      <c r="H2" s="43">
        <v>5.45</v>
      </c>
      <c r="I2" s="32">
        <v>6</v>
      </c>
      <c r="J2" s="32">
        <v>7</v>
      </c>
      <c r="K2" s="32">
        <v>8</v>
      </c>
      <c r="L2" s="32">
        <v>8.5500000000000007</v>
      </c>
      <c r="P2" s="64">
        <v>15.839747794773301</v>
      </c>
      <c r="Q2" s="64">
        <f>SUM(P1:P171)</f>
        <v>157.9167213320529</v>
      </c>
      <c r="X2" s="33" t="s">
        <v>61</v>
      </c>
      <c r="AA2" s="34" t="s">
        <v>62</v>
      </c>
      <c r="AB2" s="13" t="s">
        <v>63</v>
      </c>
    </row>
    <row r="3" spans="1:31" ht="16.5" thickTop="1" thickBot="1" x14ac:dyDescent="0.3">
      <c r="A3" s="35" t="s">
        <v>64</v>
      </c>
      <c r="B3" s="65">
        <v>1</v>
      </c>
      <c r="C3" s="45">
        <v>40</v>
      </c>
      <c r="D3" s="45">
        <v>80</v>
      </c>
      <c r="E3" s="45">
        <v>120</v>
      </c>
      <c r="F3" s="45">
        <v>160</v>
      </c>
      <c r="G3" s="65">
        <v>200</v>
      </c>
      <c r="H3" s="67">
        <v>218</v>
      </c>
      <c r="I3" s="65">
        <v>240</v>
      </c>
      <c r="J3" s="45">
        <v>280</v>
      </c>
      <c r="K3" s="65">
        <v>320</v>
      </c>
      <c r="L3" s="38">
        <v>342</v>
      </c>
      <c r="P3" s="64">
        <v>15.839747794773301</v>
      </c>
    </row>
    <row r="4" spans="1:31" ht="16.5" thickTop="1" thickBot="1" x14ac:dyDescent="0.3">
      <c r="A4" s="35" t="s">
        <v>65</v>
      </c>
      <c r="B4" s="46">
        <v>788</v>
      </c>
      <c r="C4" s="46">
        <v>790</v>
      </c>
      <c r="D4" s="46">
        <v>775</v>
      </c>
      <c r="E4" s="46">
        <v>697</v>
      </c>
      <c r="F4" s="46">
        <v>460</v>
      </c>
      <c r="G4" s="66">
        <v>360</v>
      </c>
      <c r="H4" s="54">
        <v>347</v>
      </c>
      <c r="I4" s="66">
        <v>391</v>
      </c>
      <c r="J4" s="46">
        <v>528</v>
      </c>
      <c r="K4" s="46">
        <v>643</v>
      </c>
      <c r="L4" s="40">
        <v>710</v>
      </c>
      <c r="P4" s="64">
        <v>15.839747794773301</v>
      </c>
    </row>
    <row r="5" spans="1:31" ht="16.5" thickTop="1" thickBot="1" x14ac:dyDescent="0.3">
      <c r="A5" s="35" t="s">
        <v>66</v>
      </c>
      <c r="B5" s="39">
        <v>579</v>
      </c>
      <c r="C5" s="39">
        <v>327</v>
      </c>
      <c r="D5" s="39">
        <v>318</v>
      </c>
      <c r="E5" s="39">
        <v>284</v>
      </c>
      <c r="F5" s="39">
        <v>153</v>
      </c>
      <c r="G5" s="39">
        <v>0</v>
      </c>
      <c r="H5" s="54">
        <v>120</v>
      </c>
      <c r="I5" s="39">
        <v>0</v>
      </c>
      <c r="J5" s="39">
        <v>90</v>
      </c>
      <c r="K5" s="39">
        <v>141</v>
      </c>
      <c r="L5" s="39">
        <v>341</v>
      </c>
      <c r="P5" s="64">
        <v>15.839747794773301</v>
      </c>
      <c r="Y5" s="64" t="s">
        <v>67</v>
      </c>
      <c r="Z5" s="64" t="s">
        <v>68</v>
      </c>
      <c r="AC5" s="64" t="s">
        <v>69</v>
      </c>
      <c r="AD5" s="64" t="s">
        <v>70</v>
      </c>
      <c r="AE5" s="64" t="s">
        <v>71</v>
      </c>
    </row>
    <row r="6" spans="1:31" ht="16.5" thickTop="1" thickBot="1" x14ac:dyDescent="0.3">
      <c r="A6" s="35" t="s">
        <v>72</v>
      </c>
      <c r="B6" s="39">
        <f>SUM(B5+$AD$11)</f>
        <v>793.5</v>
      </c>
      <c r="C6" s="39">
        <f>SUM(C5+$AD$11)</f>
        <v>541.5</v>
      </c>
      <c r="D6" s="39">
        <f t="shared" ref="D6:L6" si="0">SUM(D5+$AD$11)</f>
        <v>532.5</v>
      </c>
      <c r="E6" s="39">
        <f t="shared" si="0"/>
        <v>498.5</v>
      </c>
      <c r="F6" s="39">
        <f t="shared" si="0"/>
        <v>367.5</v>
      </c>
      <c r="G6" s="39">
        <f t="shared" si="0"/>
        <v>214.5</v>
      </c>
      <c r="H6" s="54">
        <f t="shared" si="0"/>
        <v>334.5</v>
      </c>
      <c r="I6" s="39">
        <f t="shared" si="0"/>
        <v>214.5</v>
      </c>
      <c r="J6" s="39">
        <f t="shared" si="0"/>
        <v>304.5</v>
      </c>
      <c r="K6" s="39">
        <f t="shared" si="0"/>
        <v>355.5</v>
      </c>
      <c r="L6" s="39">
        <f t="shared" si="0"/>
        <v>555.5</v>
      </c>
      <c r="P6" s="64">
        <v>15.839747794773301</v>
      </c>
      <c r="W6" s="64" t="s">
        <v>60</v>
      </c>
      <c r="X6" s="41" t="s">
        <v>78</v>
      </c>
      <c r="Y6" s="64">
        <v>1</v>
      </c>
      <c r="Z6" s="64">
        <f>SUM(3.3*(Y7-Y6))</f>
        <v>108.89999999999999</v>
      </c>
      <c r="AB6" s="41" t="s">
        <v>78</v>
      </c>
      <c r="AC6" s="64">
        <v>34</v>
      </c>
      <c r="AD6" s="64">
        <f t="shared" ref="AD6:AD11" si="1">SUM(AC6*AE6)</f>
        <v>37.400000000000006</v>
      </c>
      <c r="AE6" s="64">
        <v>1.1000000000000001</v>
      </c>
    </row>
    <row r="7" spans="1:31" ht="16.5" thickTop="1" thickBot="1" x14ac:dyDescent="0.3">
      <c r="A7" s="35" t="s">
        <v>74</v>
      </c>
      <c r="B7" s="42">
        <f>SUM(B4-B6)</f>
        <v>-5.5</v>
      </c>
      <c r="C7" s="42">
        <f t="shared" ref="C7:L7" si="2">SUM(C4-C6)</f>
        <v>248.5</v>
      </c>
      <c r="D7" s="42">
        <f t="shared" si="2"/>
        <v>242.5</v>
      </c>
      <c r="E7" s="42">
        <f t="shared" si="2"/>
        <v>198.5</v>
      </c>
      <c r="F7" s="42">
        <f t="shared" si="2"/>
        <v>92.5</v>
      </c>
      <c r="G7" s="81">
        <f t="shared" si="2"/>
        <v>145.5</v>
      </c>
      <c r="H7" s="54">
        <f t="shared" si="2"/>
        <v>12.5</v>
      </c>
      <c r="I7" s="81">
        <f t="shared" si="2"/>
        <v>176.5</v>
      </c>
      <c r="J7" s="42">
        <f t="shared" si="2"/>
        <v>223.5</v>
      </c>
      <c r="K7" s="42">
        <f t="shared" si="2"/>
        <v>287.5</v>
      </c>
      <c r="L7" s="42">
        <f t="shared" si="2"/>
        <v>154.5</v>
      </c>
      <c r="P7" s="64">
        <v>15.839747794773301</v>
      </c>
      <c r="W7" s="64" t="s">
        <v>54</v>
      </c>
      <c r="X7" s="41" t="s">
        <v>77</v>
      </c>
      <c r="Y7" s="64">
        <v>34</v>
      </c>
      <c r="Z7" s="64">
        <f>SUM(3.3*(Y9-Y7))</f>
        <v>66</v>
      </c>
      <c r="AB7" s="41" t="s">
        <v>77</v>
      </c>
      <c r="AC7" s="64">
        <f>SUM(Y8-Y7)</f>
        <v>10</v>
      </c>
      <c r="AD7" s="64">
        <f t="shared" si="1"/>
        <v>11</v>
      </c>
      <c r="AE7" s="64">
        <v>1.1000000000000001</v>
      </c>
    </row>
    <row r="8" spans="1:31" ht="16.5" thickTop="1" thickBot="1" x14ac:dyDescent="0.3">
      <c r="A8" s="35" t="s">
        <v>76</v>
      </c>
      <c r="B8" s="39">
        <f>SUM(B6/B4)*100</f>
        <v>100.69796954314721</v>
      </c>
      <c r="C8" s="39">
        <f t="shared" ref="C8:L8" si="3">SUM(C6/C4)*100</f>
        <v>68.544303797468359</v>
      </c>
      <c r="D8" s="39">
        <f t="shared" si="3"/>
        <v>68.709677419354847</v>
      </c>
      <c r="E8" s="39">
        <f t="shared" si="3"/>
        <v>71.520803443328546</v>
      </c>
      <c r="F8" s="39">
        <f t="shared" si="3"/>
        <v>79.891304347826093</v>
      </c>
      <c r="G8" s="62">
        <f t="shared" si="3"/>
        <v>59.583333333333336</v>
      </c>
      <c r="H8" s="54">
        <f t="shared" si="3"/>
        <v>96.397694524495677</v>
      </c>
      <c r="I8" s="62">
        <f t="shared" si="3"/>
        <v>54.859335038363163</v>
      </c>
      <c r="J8" s="39">
        <f t="shared" si="3"/>
        <v>57.67045454545454</v>
      </c>
      <c r="K8" s="39">
        <f t="shared" si="3"/>
        <v>55.287713841368578</v>
      </c>
      <c r="L8" s="39">
        <f t="shared" si="3"/>
        <v>78.239436619718305</v>
      </c>
      <c r="P8" s="64">
        <v>15.839747794773301</v>
      </c>
      <c r="W8" s="64" t="s">
        <v>57</v>
      </c>
      <c r="X8" s="64" t="s">
        <v>75</v>
      </c>
      <c r="Y8" s="64">
        <v>44</v>
      </c>
      <c r="Z8" s="64">
        <f>SUM(Z6+Z7)</f>
        <v>174.89999999999998</v>
      </c>
      <c r="AB8" s="64" t="s">
        <v>75</v>
      </c>
      <c r="AC8" s="64">
        <f>SUM(Y9-Y8)</f>
        <v>10</v>
      </c>
      <c r="AD8" s="64">
        <f t="shared" si="1"/>
        <v>11</v>
      </c>
      <c r="AE8" s="64">
        <v>1.1000000000000001</v>
      </c>
    </row>
    <row r="9" spans="1:31" ht="15.75" thickTop="1" x14ac:dyDescent="0.25">
      <c r="P9" s="64">
        <v>15.839747794773301</v>
      </c>
      <c r="W9" s="64" t="s">
        <v>55</v>
      </c>
      <c r="X9" s="41" t="s">
        <v>73</v>
      </c>
      <c r="Y9" s="64">
        <v>54</v>
      </c>
      <c r="Z9" s="64">
        <f>SUM(3.3*(Y10-Y9))</f>
        <v>33</v>
      </c>
      <c r="AB9" s="41" t="s">
        <v>73</v>
      </c>
      <c r="AC9" s="64">
        <f>SUM(Y10-Y9)</f>
        <v>10</v>
      </c>
      <c r="AD9" s="64">
        <f t="shared" si="1"/>
        <v>11</v>
      </c>
      <c r="AE9" s="64">
        <v>1.1000000000000001</v>
      </c>
    </row>
    <row r="10" spans="1:31" ht="15.75" thickBot="1" x14ac:dyDescent="0.3">
      <c r="P10" s="64">
        <v>15.839747794773301</v>
      </c>
      <c r="W10" s="64" t="s">
        <v>56</v>
      </c>
      <c r="X10" s="41" t="s">
        <v>82</v>
      </c>
      <c r="Y10" s="64">
        <v>64</v>
      </c>
      <c r="Z10" s="64">
        <f>SUM(3.3*(Y11-Y10))</f>
        <v>244.2</v>
      </c>
      <c r="AB10" s="41" t="s">
        <v>82</v>
      </c>
      <c r="AC10" s="64">
        <f>SUM(Y11-Y10)</f>
        <v>74</v>
      </c>
      <c r="AD10" s="64">
        <f t="shared" si="1"/>
        <v>0</v>
      </c>
    </row>
    <row r="11" spans="1:31" ht="16.5" thickTop="1" thickBot="1" x14ac:dyDescent="0.3">
      <c r="A11" s="64" t="s">
        <v>128</v>
      </c>
      <c r="H11" s="43" t="s">
        <v>198</v>
      </c>
      <c r="V11" s="64" t="s">
        <v>84</v>
      </c>
      <c r="W11" s="43" t="s">
        <v>58</v>
      </c>
      <c r="X11" s="41" t="s">
        <v>83</v>
      </c>
      <c r="Y11" s="64">
        <v>138</v>
      </c>
      <c r="Z11" s="64">
        <f>SUM(3.3*(Y12-Y11))</f>
        <v>217.79999999999998</v>
      </c>
      <c r="AB11" s="41" t="s">
        <v>83</v>
      </c>
      <c r="AC11" s="64">
        <v>75</v>
      </c>
      <c r="AD11" s="64">
        <f t="shared" si="1"/>
        <v>214.5</v>
      </c>
      <c r="AE11" s="64">
        <v>2.86</v>
      </c>
    </row>
    <row r="12" spans="1:31" ht="16.5" thickTop="1" thickBot="1" x14ac:dyDescent="0.3">
      <c r="A12" s="30" t="s">
        <v>184</v>
      </c>
      <c r="B12" s="32">
        <v>0</v>
      </c>
      <c r="C12" s="32">
        <v>1</v>
      </c>
      <c r="D12" s="32">
        <v>2</v>
      </c>
      <c r="E12" s="32">
        <v>3</v>
      </c>
      <c r="F12" s="32">
        <v>4</v>
      </c>
      <c r="G12" s="32">
        <v>5</v>
      </c>
      <c r="H12" s="43">
        <v>5.45</v>
      </c>
      <c r="I12" s="32">
        <v>6</v>
      </c>
      <c r="J12" s="32">
        <v>7</v>
      </c>
      <c r="K12" s="32">
        <v>8</v>
      </c>
      <c r="L12" s="32">
        <v>8.5500000000000007</v>
      </c>
      <c r="X12" s="41"/>
      <c r="Y12" s="64">
        <v>204</v>
      </c>
      <c r="AB12" s="41" t="s">
        <v>182</v>
      </c>
      <c r="AC12" s="64">
        <v>58</v>
      </c>
      <c r="AD12" s="64">
        <v>140</v>
      </c>
    </row>
    <row r="13" spans="1:31" ht="16.5" thickTop="1" thickBot="1" x14ac:dyDescent="0.3">
      <c r="A13" s="35" t="s">
        <v>64</v>
      </c>
      <c r="B13" s="65">
        <v>1</v>
      </c>
      <c r="C13" s="45">
        <v>40</v>
      </c>
      <c r="D13" s="45">
        <v>80</v>
      </c>
      <c r="E13" s="45">
        <v>120</v>
      </c>
      <c r="F13" s="45">
        <v>160</v>
      </c>
      <c r="G13" s="65">
        <v>200</v>
      </c>
      <c r="H13" s="67">
        <v>218</v>
      </c>
      <c r="I13" s="65">
        <v>240</v>
      </c>
      <c r="J13" s="45">
        <v>280</v>
      </c>
      <c r="K13" s="65">
        <v>320</v>
      </c>
      <c r="L13" s="38">
        <v>342</v>
      </c>
      <c r="X13" s="41"/>
    </row>
    <row r="14" spans="1:31" ht="16.5" thickTop="1" thickBot="1" x14ac:dyDescent="0.3">
      <c r="A14" s="35" t="s">
        <v>65</v>
      </c>
      <c r="B14" s="46">
        <v>480</v>
      </c>
      <c r="C14" s="46">
        <v>465</v>
      </c>
      <c r="D14" s="46">
        <v>442</v>
      </c>
      <c r="E14" s="46">
        <v>385</v>
      </c>
      <c r="F14" s="46">
        <v>200</v>
      </c>
      <c r="G14" s="66">
        <v>147</v>
      </c>
      <c r="H14" s="54">
        <v>140</v>
      </c>
      <c r="I14" s="66">
        <v>146</v>
      </c>
      <c r="J14" s="46">
        <v>223</v>
      </c>
      <c r="K14" s="46">
        <v>309</v>
      </c>
      <c r="L14" s="40">
        <v>370</v>
      </c>
    </row>
    <row r="15" spans="1:31" ht="15.75" thickTop="1" x14ac:dyDescent="0.25">
      <c r="A15" s="35" t="s">
        <v>66</v>
      </c>
      <c r="B15" s="39">
        <v>310</v>
      </c>
      <c r="C15" s="39">
        <v>314</v>
      </c>
      <c r="D15" s="39">
        <v>306</v>
      </c>
      <c r="E15" s="39">
        <v>270</v>
      </c>
      <c r="F15" s="39">
        <v>143</v>
      </c>
      <c r="G15" s="39">
        <v>0</v>
      </c>
      <c r="H15" s="39">
        <v>0</v>
      </c>
      <c r="I15" s="39">
        <v>0</v>
      </c>
      <c r="J15" s="39">
        <v>82</v>
      </c>
      <c r="K15" s="39">
        <v>132</v>
      </c>
      <c r="L15" s="39">
        <v>150</v>
      </c>
    </row>
    <row r="16" spans="1:31" ht="15.75" thickBot="1" x14ac:dyDescent="0.3">
      <c r="A16" s="35" t="s">
        <v>72</v>
      </c>
      <c r="B16" s="39">
        <f>SUM(B15+$AD$12)</f>
        <v>450</v>
      </c>
      <c r="C16" s="39">
        <f t="shared" ref="C16:L16" si="4">SUM(C15+$AD$12)</f>
        <v>454</v>
      </c>
      <c r="D16" s="39">
        <f t="shared" si="4"/>
        <v>446</v>
      </c>
      <c r="E16" s="39">
        <f t="shared" si="4"/>
        <v>410</v>
      </c>
      <c r="F16" s="39">
        <f t="shared" si="4"/>
        <v>283</v>
      </c>
      <c r="G16" s="39">
        <f t="shared" si="4"/>
        <v>140</v>
      </c>
      <c r="H16" s="39">
        <f>SUM(H15+$AD$12)</f>
        <v>140</v>
      </c>
      <c r="I16" s="39">
        <f t="shared" si="4"/>
        <v>140</v>
      </c>
      <c r="J16" s="39">
        <f t="shared" si="4"/>
        <v>222</v>
      </c>
      <c r="K16" s="39">
        <f t="shared" si="4"/>
        <v>272</v>
      </c>
      <c r="L16" s="39">
        <f t="shared" si="4"/>
        <v>290</v>
      </c>
    </row>
    <row r="17" spans="1:28" ht="16.5" thickTop="1" thickBot="1" x14ac:dyDescent="0.3">
      <c r="A17" s="35" t="s">
        <v>74</v>
      </c>
      <c r="B17" s="42">
        <f>SUM(B14-B16)</f>
        <v>30</v>
      </c>
      <c r="C17" s="42">
        <f t="shared" ref="C17:L17" si="5">SUM(C14-C16)</f>
        <v>11</v>
      </c>
      <c r="D17" s="42">
        <f t="shared" si="5"/>
        <v>-4</v>
      </c>
      <c r="E17" s="42">
        <f t="shared" si="5"/>
        <v>-25</v>
      </c>
      <c r="F17" s="42">
        <f t="shared" si="5"/>
        <v>-83</v>
      </c>
      <c r="G17" s="81">
        <f t="shared" si="5"/>
        <v>7</v>
      </c>
      <c r="H17" s="54">
        <f t="shared" si="5"/>
        <v>0</v>
      </c>
      <c r="I17" s="81">
        <f t="shared" si="5"/>
        <v>6</v>
      </c>
      <c r="J17" s="42">
        <f t="shared" si="5"/>
        <v>1</v>
      </c>
      <c r="K17" s="42">
        <f t="shared" si="5"/>
        <v>37</v>
      </c>
      <c r="L17" s="42">
        <f t="shared" si="5"/>
        <v>80</v>
      </c>
      <c r="AA17" s="64" t="s">
        <v>179</v>
      </c>
      <c r="AB17" s="64">
        <v>40</v>
      </c>
    </row>
    <row r="18" spans="1:28" ht="16.5" thickTop="1" thickBot="1" x14ac:dyDescent="0.3">
      <c r="A18" s="35" t="s">
        <v>76</v>
      </c>
      <c r="B18" s="39">
        <f>SUM(B16/B14)*100</f>
        <v>93.75</v>
      </c>
      <c r="C18" s="39">
        <f t="shared" ref="C18:L18" si="6">SUM(C16/C14)*100</f>
        <v>97.634408602150529</v>
      </c>
      <c r="D18" s="39">
        <f t="shared" si="6"/>
        <v>100.90497737556561</v>
      </c>
      <c r="E18" s="39">
        <f t="shared" si="6"/>
        <v>106.49350649350649</v>
      </c>
      <c r="F18" s="39">
        <f t="shared" si="6"/>
        <v>141.5</v>
      </c>
      <c r="G18" s="62">
        <f t="shared" si="6"/>
        <v>95.238095238095227</v>
      </c>
      <c r="H18" s="54">
        <f t="shared" si="6"/>
        <v>100</v>
      </c>
      <c r="I18" s="62">
        <f t="shared" si="6"/>
        <v>95.890410958904098</v>
      </c>
      <c r="J18" s="39">
        <f t="shared" si="6"/>
        <v>99.551569506726452</v>
      </c>
      <c r="K18" s="39">
        <f t="shared" si="6"/>
        <v>88.025889967637539</v>
      </c>
      <c r="L18" s="39">
        <f t="shared" si="6"/>
        <v>78.378378378378372</v>
      </c>
      <c r="X18" s="64" t="s">
        <v>60</v>
      </c>
      <c r="Y18" s="64">
        <v>1</v>
      </c>
    </row>
    <row r="19" spans="1:28" ht="15.75" thickTop="1" x14ac:dyDescent="0.25">
      <c r="X19" s="64" t="s">
        <v>54</v>
      </c>
      <c r="Y19" s="64">
        <v>34</v>
      </c>
    </row>
    <row r="20" spans="1:28" x14ac:dyDescent="0.25">
      <c r="X20" s="64" t="s">
        <v>57</v>
      </c>
      <c r="Y20" s="64">
        <v>44</v>
      </c>
    </row>
    <row r="21" spans="1:28" x14ac:dyDescent="0.25">
      <c r="X21" s="64" t="s">
        <v>55</v>
      </c>
      <c r="Y21" s="64">
        <v>54</v>
      </c>
    </row>
    <row r="22" spans="1:28" x14ac:dyDescent="0.25">
      <c r="X22" s="64" t="s">
        <v>56</v>
      </c>
      <c r="Y22" s="64">
        <v>64</v>
      </c>
    </row>
    <row r="23" spans="1:28" x14ac:dyDescent="0.25">
      <c r="X23" s="64" t="s">
        <v>58</v>
      </c>
      <c r="Y23" s="64">
        <v>138</v>
      </c>
    </row>
    <row r="24" spans="1:28" x14ac:dyDescent="0.25">
      <c r="X24" s="64" t="s">
        <v>175</v>
      </c>
      <c r="Y24" s="64">
        <v>182</v>
      </c>
      <c r="Z24" s="64" t="s">
        <v>180</v>
      </c>
      <c r="AA24" s="64" t="s">
        <v>177</v>
      </c>
      <c r="AB24" s="64">
        <v>457</v>
      </c>
    </row>
    <row r="25" spans="1:28" x14ac:dyDescent="0.25">
      <c r="X25" s="64" t="s">
        <v>176</v>
      </c>
      <c r="Y25" s="64">
        <v>196</v>
      </c>
      <c r="Z25" s="64" t="s">
        <v>181</v>
      </c>
      <c r="AA25" s="64" t="s">
        <v>178</v>
      </c>
      <c r="AB25" s="64">
        <v>500</v>
      </c>
    </row>
    <row r="33" spans="8:21" x14ac:dyDescent="0.25"/>
    <row r="43" spans="8:21" x14ac:dyDescent="0.25">
      <c r="U43" s="64">
        <v>454</v>
      </c>
    </row>
    <row r="50" spans="13:17" ht="19.5" customHeight="1" x14ac:dyDescent="0.25"/>
    <row r="51" spans="13:17" ht="15.75" customHeight="1" x14ac:dyDescent="0.25"/>
    <row r="52" spans="13:17" ht="15.75" customHeight="1" x14ac:dyDescent="0.25"/>
    <row r="53" spans="13:17" ht="15.75" customHeight="1" x14ac:dyDescent="0.25">
      <c r="O53" s="10"/>
      <c r="P53" s="10"/>
      <c r="Q53" s="10"/>
    </row>
    <row r="54" spans="13:17" ht="15" customHeight="1" x14ac:dyDescent="0.25">
      <c r="M54" s="10"/>
      <c r="N54" s="10"/>
      <c r="O54" s="10"/>
      <c r="P54" s="10"/>
      <c r="Q54" s="10"/>
    </row>
    <row r="55" spans="13:17" ht="15" customHeight="1" x14ac:dyDescent="0.25">
      <c r="M55" s="10"/>
      <c r="N55" s="10"/>
    </row>
    <row r="56" spans="13:17" ht="15" customHeight="1" x14ac:dyDescent="0.25">
      <c r="M56" s="10"/>
      <c r="N56" s="10"/>
    </row>
    <row r="57" spans="13:17" ht="15" customHeight="1" x14ac:dyDescent="0.25">
      <c r="M57" s="10"/>
      <c r="N57" s="10"/>
    </row>
    <row r="58" spans="13:17" ht="15" customHeight="1" x14ac:dyDescent="0.25">
      <c r="M58" s="10"/>
      <c r="N58" s="10"/>
    </row>
    <row r="59" spans="13:17" ht="15" customHeight="1" x14ac:dyDescent="0.25">
      <c r="M59" s="10"/>
      <c r="N59" s="10"/>
    </row>
    <row r="60" spans="13:17" ht="15" customHeight="1" x14ac:dyDescent="0.25">
      <c r="M60" s="10"/>
      <c r="N60" s="10"/>
    </row>
    <row r="61" spans="13:17" ht="15" customHeight="1" x14ac:dyDescent="0.25">
      <c r="M61" s="10"/>
      <c r="N61" s="10"/>
    </row>
    <row r="73" spans="26:26" x14ac:dyDescent="0.25">
      <c r="Z73" s="64">
        <v>0</v>
      </c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67"/>
  <sheetViews>
    <sheetView topLeftCell="F1" zoomScale="69" zoomScaleNormal="69" workbookViewId="0">
      <selection activeCell="E19" sqref="E19"/>
    </sheetView>
  </sheetViews>
  <sheetFormatPr defaultRowHeight="15" x14ac:dyDescent="0.25"/>
  <cols>
    <col min="1" max="1" width="9.140625" style="11"/>
    <col min="2" max="2" width="29.140625" style="11" customWidth="1"/>
    <col min="3" max="3" width="34.5703125" style="11" customWidth="1"/>
    <col min="4" max="4" width="23.140625" style="11" customWidth="1"/>
    <col min="5" max="5" width="29.28515625" style="11" customWidth="1"/>
    <col min="6" max="6" width="20.7109375" style="11" customWidth="1"/>
    <col min="7" max="7" width="12.7109375" style="11" customWidth="1"/>
    <col min="8" max="8" width="4.85546875" style="11" customWidth="1"/>
    <col min="9" max="9" width="54" style="11" customWidth="1"/>
    <col min="10" max="10" width="47" style="11" customWidth="1"/>
    <col min="11" max="11" width="34.28515625" style="11" customWidth="1"/>
    <col min="12" max="12" width="59.140625" style="11" customWidth="1"/>
    <col min="13" max="13" width="27.85546875" style="11" customWidth="1"/>
    <col min="14" max="14" width="36" style="11" customWidth="1"/>
    <col min="15" max="15" width="23.42578125" style="11" customWidth="1"/>
    <col min="16" max="16" width="50.5703125" style="11" customWidth="1"/>
    <col min="17" max="17" width="3.7109375" style="11" customWidth="1"/>
    <col min="18" max="18" width="4.140625" style="11" customWidth="1"/>
    <col min="19" max="19" width="47.85546875" style="11" customWidth="1"/>
    <col min="20" max="20" width="31.85546875" style="11" customWidth="1"/>
    <col min="21" max="21" width="48.5703125" style="11" customWidth="1"/>
    <col min="22" max="22" width="51.140625" style="11" customWidth="1"/>
    <col min="23" max="23" width="44.28515625" style="11" customWidth="1"/>
    <col min="24" max="24" width="44" style="11" customWidth="1"/>
    <col min="25" max="25" width="4.85546875" style="11" customWidth="1"/>
    <col min="26" max="26" width="116.140625" style="11" customWidth="1"/>
    <col min="27" max="27" width="61.7109375" style="11" customWidth="1"/>
    <col min="28" max="28" width="52.7109375" style="11" customWidth="1"/>
    <col min="29" max="29" width="47.28515625" style="11" customWidth="1"/>
    <col min="30" max="30" width="24.7109375" style="11" customWidth="1"/>
    <col min="31" max="31" width="60" style="11" customWidth="1"/>
    <col min="32" max="32" width="41.140625" style="11" customWidth="1"/>
    <col min="33" max="33" width="38.85546875" style="11" customWidth="1"/>
    <col min="34" max="34" width="40.42578125" style="11" customWidth="1"/>
    <col min="35" max="35" width="17.85546875" style="11" customWidth="1"/>
    <col min="36" max="16384" width="9.140625" style="11"/>
  </cols>
  <sheetData>
    <row r="1" spans="1:34" ht="15" customHeight="1" x14ac:dyDescent="0.25">
      <c r="B1" s="90" t="s">
        <v>197</v>
      </c>
      <c r="C1" s="90"/>
      <c r="D1" s="90"/>
      <c r="E1" s="90"/>
      <c r="F1" s="90"/>
      <c r="G1" s="90"/>
    </row>
    <row r="2" spans="1:34" ht="15" customHeight="1" x14ac:dyDescent="0.25">
      <c r="B2" s="91"/>
      <c r="C2" s="91"/>
      <c r="D2" s="91"/>
      <c r="E2" s="91"/>
      <c r="F2" s="91"/>
      <c r="G2" s="91"/>
    </row>
    <row r="3" spans="1:34" s="7" customFormat="1" x14ac:dyDescent="0.25">
      <c r="A3" s="1">
        <v>1.6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3"/>
      <c r="I3" s="2" t="s">
        <v>6</v>
      </c>
      <c r="J3" s="2" t="s">
        <v>7</v>
      </c>
      <c r="K3" s="4"/>
      <c r="L3" s="2" t="s">
        <v>53</v>
      </c>
      <c r="M3" s="2" t="s">
        <v>8</v>
      </c>
      <c r="N3" s="5" t="s">
        <v>9</v>
      </c>
      <c r="O3" s="5" t="s">
        <v>10</v>
      </c>
      <c r="P3" s="2" t="s">
        <v>11</v>
      </c>
      <c r="Q3" s="2"/>
      <c r="R3" s="6"/>
      <c r="S3" s="2" t="s">
        <v>12</v>
      </c>
      <c r="T3" s="2" t="s">
        <v>13</v>
      </c>
      <c r="U3" s="2" t="s">
        <v>14</v>
      </c>
      <c r="V3" s="2" t="s">
        <v>15</v>
      </c>
      <c r="W3" s="2" t="s">
        <v>16</v>
      </c>
      <c r="X3" s="2" t="s">
        <v>17</v>
      </c>
      <c r="Y3" s="6"/>
      <c r="Z3" s="2" t="s">
        <v>18</v>
      </c>
      <c r="AA3" s="2" t="s">
        <v>19</v>
      </c>
      <c r="AB3" s="2" t="s">
        <v>20</v>
      </c>
      <c r="AC3" s="2" t="s">
        <v>21</v>
      </c>
      <c r="AD3" s="11"/>
      <c r="AE3" s="11"/>
      <c r="AF3" s="11"/>
      <c r="AG3" s="11"/>
      <c r="AH3" s="2" t="s">
        <v>21</v>
      </c>
    </row>
    <row r="4" spans="1:34" x14ac:dyDescent="0.25">
      <c r="A4" s="11">
        <v>1</v>
      </c>
      <c r="B4" s="11">
        <v>8550</v>
      </c>
      <c r="C4" s="11">
        <v>25</v>
      </c>
      <c r="D4" s="11">
        <v>12200000</v>
      </c>
      <c r="E4" s="11">
        <v>500000</v>
      </c>
      <c r="F4" s="11">
        <v>244</v>
      </c>
      <c r="G4" s="11">
        <v>342</v>
      </c>
      <c r="I4" s="11">
        <v>12.6</v>
      </c>
      <c r="J4" s="11">
        <v>1</v>
      </c>
      <c r="L4" s="11">
        <v>1.9834426229508196E-3</v>
      </c>
      <c r="M4" s="11">
        <v>1</v>
      </c>
      <c r="N4" s="11">
        <v>1</v>
      </c>
      <c r="O4" s="11">
        <v>1</v>
      </c>
      <c r="P4" s="11">
        <v>0</v>
      </c>
      <c r="S4" s="11">
        <v>80</v>
      </c>
      <c r="T4" s="11">
        <v>1</v>
      </c>
      <c r="U4" s="11">
        <v>0.16</v>
      </c>
      <c r="V4" s="11">
        <v>1</v>
      </c>
      <c r="W4" s="34">
        <v>0</v>
      </c>
      <c r="X4" s="34">
        <v>1</v>
      </c>
      <c r="Z4" s="11">
        <v>2.1999999999999999E-2</v>
      </c>
      <c r="AA4" s="11">
        <v>1</v>
      </c>
      <c r="AB4" s="11">
        <v>1</v>
      </c>
      <c r="AC4" s="11">
        <v>1</v>
      </c>
    </row>
    <row r="5" spans="1:34" x14ac:dyDescent="0.25">
      <c r="A5" s="11">
        <v>1.1000000000000001</v>
      </c>
      <c r="I5" s="11">
        <v>0</v>
      </c>
      <c r="J5" s="11">
        <v>40</v>
      </c>
      <c r="L5" s="11">
        <v>0</v>
      </c>
      <c r="M5" s="11">
        <v>40</v>
      </c>
      <c r="N5" s="29">
        <v>1</v>
      </c>
      <c r="O5" s="29">
        <v>244</v>
      </c>
      <c r="P5" s="29">
        <v>0</v>
      </c>
      <c r="S5" s="11">
        <v>80</v>
      </c>
      <c r="T5" s="11">
        <v>342</v>
      </c>
      <c r="U5" s="11">
        <v>0.16</v>
      </c>
      <c r="V5" s="11">
        <v>342</v>
      </c>
      <c r="W5" s="34">
        <v>0</v>
      </c>
      <c r="X5" s="34">
        <v>4</v>
      </c>
      <c r="Z5" s="11">
        <v>2.1999999999999999E-2</v>
      </c>
      <c r="AA5" s="11">
        <v>342</v>
      </c>
      <c r="AB5" s="11">
        <v>1</v>
      </c>
      <c r="AC5" s="11">
        <v>80</v>
      </c>
    </row>
    <row r="6" spans="1:34" x14ac:dyDescent="0.25">
      <c r="I6" s="11">
        <v>0.6</v>
      </c>
      <c r="J6" s="11">
        <v>80</v>
      </c>
      <c r="L6" s="11">
        <v>3.6229508196721316E-3</v>
      </c>
      <c r="M6" s="11">
        <v>80</v>
      </c>
      <c r="W6" s="34">
        <v>8</v>
      </c>
      <c r="X6" s="34">
        <v>5</v>
      </c>
      <c r="AB6" s="11">
        <v>2.1269999999999998</v>
      </c>
      <c r="AC6" s="11">
        <v>88</v>
      </c>
    </row>
    <row r="7" spans="1:34" x14ac:dyDescent="0.25">
      <c r="C7" s="11" t="s">
        <v>59</v>
      </c>
      <c r="I7" s="11">
        <v>37.799999999999997</v>
      </c>
      <c r="J7" s="11">
        <v>120</v>
      </c>
      <c r="L7" s="11">
        <v>1.7092622950819675E-2</v>
      </c>
      <c r="M7" s="11">
        <v>120</v>
      </c>
      <c r="W7" s="34">
        <v>0</v>
      </c>
      <c r="X7" s="34">
        <v>6</v>
      </c>
      <c r="AB7" s="29">
        <v>2.1269999999999998</v>
      </c>
      <c r="AC7" s="29">
        <v>156</v>
      </c>
    </row>
    <row r="8" spans="1:34" x14ac:dyDescent="0.25">
      <c r="B8" s="11" t="s">
        <v>60</v>
      </c>
      <c r="C8" s="11">
        <v>1</v>
      </c>
      <c r="I8" s="11">
        <v>115.2</v>
      </c>
      <c r="J8" s="11">
        <v>160</v>
      </c>
      <c r="L8" s="11">
        <v>6.2007442622950819E-2</v>
      </c>
      <c r="M8" s="11">
        <v>160</v>
      </c>
      <c r="W8" s="34">
        <v>0</v>
      </c>
      <c r="X8" s="34">
        <v>14</v>
      </c>
      <c r="AB8" s="11">
        <v>3</v>
      </c>
      <c r="AC8" s="11">
        <v>244</v>
      </c>
    </row>
    <row r="9" spans="1:34" x14ac:dyDescent="0.25">
      <c r="B9" s="11" t="s">
        <v>54</v>
      </c>
      <c r="C9" s="11">
        <v>34</v>
      </c>
      <c r="I9" s="11">
        <v>160.43999999999997</v>
      </c>
      <c r="J9" s="11">
        <v>200</v>
      </c>
      <c r="L9" s="11">
        <v>0.10465824836065574</v>
      </c>
      <c r="M9" s="11">
        <v>200</v>
      </c>
      <c r="W9" s="34">
        <v>8</v>
      </c>
      <c r="X9" s="34">
        <v>15</v>
      </c>
    </row>
    <row r="10" spans="1:34" x14ac:dyDescent="0.25">
      <c r="B10" s="11" t="s">
        <v>57</v>
      </c>
      <c r="C10" s="11">
        <v>44</v>
      </c>
      <c r="I10" s="11">
        <v>172.8</v>
      </c>
      <c r="J10" s="11">
        <v>218</v>
      </c>
      <c r="L10" s="11">
        <v>0.10601049245075408</v>
      </c>
      <c r="M10" s="11">
        <v>218</v>
      </c>
      <c r="W10" s="34">
        <v>0</v>
      </c>
      <c r="X10" s="34">
        <v>16</v>
      </c>
      <c r="Z10" s="11" t="s">
        <v>24</v>
      </c>
    </row>
    <row r="11" spans="1:34" x14ac:dyDescent="0.25">
      <c r="B11" s="11" t="s">
        <v>55</v>
      </c>
      <c r="C11" s="11">
        <v>54</v>
      </c>
      <c r="I11" s="11">
        <v>185</v>
      </c>
      <c r="J11" s="11">
        <v>240</v>
      </c>
      <c r="L11" s="11">
        <v>0.10535628031967212</v>
      </c>
      <c r="M11" s="11">
        <v>240</v>
      </c>
      <c r="W11" s="34">
        <v>0</v>
      </c>
      <c r="X11" s="34">
        <v>29</v>
      </c>
    </row>
    <row r="12" spans="1:34" x14ac:dyDescent="0.25">
      <c r="B12" s="11" t="s">
        <v>56</v>
      </c>
      <c r="C12" s="11">
        <v>64</v>
      </c>
      <c r="I12" s="11">
        <v>140.69999999999999</v>
      </c>
      <c r="J12" s="11">
        <v>280</v>
      </c>
      <c r="L12" s="11">
        <v>8.2578200370491808E-2</v>
      </c>
      <c r="M12" s="11">
        <v>280</v>
      </c>
      <c r="W12" s="34">
        <v>6.8</v>
      </c>
      <c r="X12" s="34">
        <v>30</v>
      </c>
    </row>
    <row r="13" spans="1:34" x14ac:dyDescent="0.25">
      <c r="B13" s="11" t="s">
        <v>58</v>
      </c>
      <c r="C13" s="11">
        <v>138</v>
      </c>
      <c r="I13" s="11">
        <v>123.05999999999997</v>
      </c>
      <c r="J13" s="11">
        <v>320</v>
      </c>
      <c r="L13" s="11">
        <v>6.9052311379147552E-2</v>
      </c>
      <c r="M13" s="11">
        <v>320</v>
      </c>
      <c r="W13" s="34">
        <v>0</v>
      </c>
      <c r="X13" s="34">
        <v>31</v>
      </c>
    </row>
    <row r="14" spans="1:34" x14ac:dyDescent="0.25">
      <c r="I14" s="11">
        <v>117.17999999999999</v>
      </c>
      <c r="J14" s="11">
        <v>342</v>
      </c>
      <c r="L14" s="11">
        <v>5.9869362688524587E-2</v>
      </c>
      <c r="M14" s="11">
        <v>342</v>
      </c>
      <c r="W14" s="34">
        <v>0</v>
      </c>
      <c r="X14" s="34">
        <v>33</v>
      </c>
    </row>
    <row r="15" spans="1:34" x14ac:dyDescent="0.25">
      <c r="B15" s="11" t="s">
        <v>106</v>
      </c>
      <c r="C15" s="11" t="s">
        <v>107</v>
      </c>
      <c r="W15" s="13">
        <v>5</v>
      </c>
      <c r="X15" s="13">
        <v>34</v>
      </c>
    </row>
    <row r="16" spans="1:34" x14ac:dyDescent="0.25">
      <c r="B16" s="48" t="s">
        <v>97</v>
      </c>
      <c r="C16" s="11" t="s">
        <v>102</v>
      </c>
      <c r="W16" s="13">
        <v>0</v>
      </c>
      <c r="X16" s="13">
        <v>35</v>
      </c>
    </row>
    <row r="17" spans="1:30" x14ac:dyDescent="0.25">
      <c r="B17" s="49" t="s">
        <v>98</v>
      </c>
      <c r="C17" s="11" t="s">
        <v>103</v>
      </c>
      <c r="W17" s="13">
        <v>0</v>
      </c>
      <c r="X17" s="13">
        <v>37</v>
      </c>
    </row>
    <row r="18" spans="1:30" x14ac:dyDescent="0.25">
      <c r="B18" s="50" t="s">
        <v>99</v>
      </c>
      <c r="C18" s="11" t="s">
        <v>104</v>
      </c>
      <c r="W18" s="13">
        <v>5</v>
      </c>
      <c r="X18" s="13">
        <v>38</v>
      </c>
    </row>
    <row r="19" spans="1:30" x14ac:dyDescent="0.25">
      <c r="B19" s="51" t="s">
        <v>100</v>
      </c>
      <c r="C19" s="11" t="s">
        <v>105</v>
      </c>
      <c r="W19" s="13">
        <v>0</v>
      </c>
      <c r="X19" s="13">
        <v>39</v>
      </c>
    </row>
    <row r="20" spans="1:30" x14ac:dyDescent="0.25">
      <c r="B20" s="52" t="s">
        <v>101</v>
      </c>
      <c r="C20" s="11" t="s">
        <v>108</v>
      </c>
      <c r="W20" s="13">
        <v>0</v>
      </c>
      <c r="X20" s="13">
        <v>40</v>
      </c>
    </row>
    <row r="21" spans="1:30" x14ac:dyDescent="0.25">
      <c r="W21" s="13">
        <v>5</v>
      </c>
      <c r="X21" s="13">
        <v>41</v>
      </c>
    </row>
    <row r="22" spans="1:30" x14ac:dyDescent="0.25">
      <c r="W22" s="13">
        <v>0</v>
      </c>
      <c r="X22" s="13">
        <v>42</v>
      </c>
    </row>
    <row r="23" spans="1:30" x14ac:dyDescent="0.25">
      <c r="W23" s="13">
        <v>2</v>
      </c>
      <c r="X23" s="13">
        <v>43</v>
      </c>
    </row>
    <row r="24" spans="1:30" x14ac:dyDescent="0.25">
      <c r="W24" s="13">
        <v>0</v>
      </c>
      <c r="X24" s="13">
        <v>44</v>
      </c>
    </row>
    <row r="25" spans="1:30" x14ac:dyDescent="0.25">
      <c r="W25" s="53">
        <v>6.7</v>
      </c>
      <c r="X25" s="53">
        <v>45</v>
      </c>
    </row>
    <row r="26" spans="1:30" ht="15" customHeight="1" x14ac:dyDescent="0.25">
      <c r="B26" s="92"/>
      <c r="C26" s="92"/>
      <c r="D26" s="92"/>
      <c r="E26" s="92"/>
      <c r="F26" s="92"/>
      <c r="G26" s="92"/>
      <c r="W26" s="53">
        <v>1</v>
      </c>
      <c r="X26" s="53">
        <v>46</v>
      </c>
      <c r="Y26" s="11">
        <v>46</v>
      </c>
    </row>
    <row r="27" spans="1:30" ht="15" customHeight="1" x14ac:dyDescent="0.25">
      <c r="B27" s="92"/>
      <c r="C27" s="92"/>
      <c r="D27" s="92"/>
      <c r="E27" s="92"/>
      <c r="F27" s="92"/>
      <c r="G27" s="92"/>
      <c r="W27" s="53">
        <v>0</v>
      </c>
      <c r="X27" s="53">
        <v>47</v>
      </c>
      <c r="Y27" s="11">
        <v>49</v>
      </c>
    </row>
    <row r="28" spans="1:30" x14ac:dyDescent="0.25">
      <c r="W28" s="53">
        <v>0</v>
      </c>
      <c r="X28" s="53">
        <v>50</v>
      </c>
    </row>
    <row r="29" spans="1:30" x14ac:dyDescent="0.25">
      <c r="W29" s="53">
        <v>0</v>
      </c>
      <c r="X29" s="53">
        <v>51</v>
      </c>
    </row>
    <row r="30" spans="1:30" x14ac:dyDescent="0.25">
      <c r="W30" s="53">
        <v>0</v>
      </c>
      <c r="X30" s="53">
        <v>53</v>
      </c>
      <c r="AD30" s="92"/>
    </row>
    <row r="31" spans="1:30" x14ac:dyDescent="0.25">
      <c r="W31" s="53">
        <v>6.5</v>
      </c>
      <c r="X31" s="53">
        <v>54</v>
      </c>
      <c r="AD31" s="92"/>
    </row>
    <row r="32" spans="1:30" x14ac:dyDescent="0.25">
      <c r="W32" s="53">
        <v>5</v>
      </c>
      <c r="X32" s="53">
        <v>55</v>
      </c>
      <c r="AD32" s="92"/>
    </row>
    <row r="33" spans="1:34" x14ac:dyDescent="0.25">
      <c r="W33" s="68">
        <v>0</v>
      </c>
      <c r="X33" s="68">
        <v>56</v>
      </c>
      <c r="AD33" s="92"/>
    </row>
    <row r="34" spans="1:34" x14ac:dyDescent="0.25">
      <c r="W34" s="68">
        <v>0</v>
      </c>
      <c r="X34" s="68">
        <v>57</v>
      </c>
      <c r="Y34" s="11">
        <v>61</v>
      </c>
    </row>
    <row r="35" spans="1:34" x14ac:dyDescent="0.25">
      <c r="W35" s="68">
        <v>6</v>
      </c>
      <c r="X35" s="68">
        <v>58</v>
      </c>
      <c r="Y35" s="11">
        <v>62</v>
      </c>
    </row>
    <row r="36" spans="1:34" x14ac:dyDescent="0.25">
      <c r="W36" s="68">
        <v>6</v>
      </c>
      <c r="X36" s="68">
        <v>59</v>
      </c>
      <c r="Y36" s="11">
        <v>63</v>
      </c>
    </row>
    <row r="37" spans="1:34" x14ac:dyDescent="0.25">
      <c r="W37" s="68">
        <v>0</v>
      </c>
      <c r="X37" s="68">
        <v>60</v>
      </c>
      <c r="Y37" s="11">
        <v>65</v>
      </c>
    </row>
    <row r="38" spans="1:34" x14ac:dyDescent="0.25">
      <c r="W38" s="68">
        <v>0</v>
      </c>
      <c r="X38" s="68">
        <v>66</v>
      </c>
    </row>
    <row r="39" spans="1:34" x14ac:dyDescent="0.25">
      <c r="W39" s="68">
        <v>0</v>
      </c>
      <c r="X39" s="68">
        <v>244</v>
      </c>
    </row>
    <row r="41" spans="1:34" ht="15" customHeight="1" x14ac:dyDescent="0.25">
      <c r="B41" s="90" t="s">
        <v>196</v>
      </c>
      <c r="C41" s="90"/>
      <c r="D41" s="90"/>
      <c r="E41" s="90"/>
      <c r="F41" s="90"/>
      <c r="G41" s="90"/>
    </row>
    <row r="42" spans="1:34" ht="15" customHeight="1" x14ac:dyDescent="0.25">
      <c r="B42" s="91"/>
      <c r="C42" s="91"/>
      <c r="D42" s="91"/>
      <c r="E42" s="91"/>
      <c r="F42" s="91"/>
      <c r="G42" s="91"/>
    </row>
    <row r="43" spans="1:34" s="7" customFormat="1" x14ac:dyDescent="0.25">
      <c r="A43" s="1">
        <v>1.7</v>
      </c>
      <c r="B43" s="2" t="s">
        <v>0</v>
      </c>
      <c r="C43" s="2" t="s">
        <v>1</v>
      </c>
      <c r="D43" s="2" t="s">
        <v>2</v>
      </c>
      <c r="E43" s="2" t="s">
        <v>3</v>
      </c>
      <c r="F43" s="2" t="s">
        <v>4</v>
      </c>
      <c r="G43" s="2" t="s">
        <v>5</v>
      </c>
      <c r="H43" s="3"/>
      <c r="I43" s="2" t="s">
        <v>6</v>
      </c>
      <c r="J43" s="2" t="s">
        <v>7</v>
      </c>
      <c r="K43" s="4"/>
      <c r="L43" s="2" t="s">
        <v>53</v>
      </c>
      <c r="M43" s="2" t="s">
        <v>8</v>
      </c>
      <c r="N43" s="5" t="s">
        <v>9</v>
      </c>
      <c r="O43" s="5" t="s">
        <v>10</v>
      </c>
      <c r="P43" s="2" t="s">
        <v>11</v>
      </c>
      <c r="Q43" s="2"/>
      <c r="R43" s="6"/>
      <c r="S43" s="2" t="s">
        <v>12</v>
      </c>
      <c r="T43" s="2" t="s">
        <v>13</v>
      </c>
      <c r="U43" s="2" t="s">
        <v>14</v>
      </c>
      <c r="V43" s="2" t="s">
        <v>15</v>
      </c>
      <c r="W43" s="2" t="s">
        <v>16</v>
      </c>
      <c r="X43" s="2" t="s">
        <v>17</v>
      </c>
      <c r="Y43" s="6"/>
      <c r="Z43" s="2" t="s">
        <v>18</v>
      </c>
      <c r="AA43" s="2" t="s">
        <v>19</v>
      </c>
      <c r="AB43" s="2" t="s">
        <v>20</v>
      </c>
      <c r="AC43" s="2" t="s">
        <v>21</v>
      </c>
      <c r="AD43" s="11"/>
      <c r="AE43" s="11"/>
      <c r="AF43" s="11"/>
      <c r="AG43" s="11"/>
      <c r="AH43" s="2" t="s">
        <v>21</v>
      </c>
    </row>
    <row r="44" spans="1:34" x14ac:dyDescent="0.25">
      <c r="A44" s="11">
        <v>1</v>
      </c>
      <c r="B44" s="11">
        <v>8550</v>
      </c>
      <c r="C44" s="11">
        <v>25</v>
      </c>
      <c r="D44" s="11">
        <v>12200000</v>
      </c>
      <c r="E44" s="11">
        <v>500000</v>
      </c>
      <c r="F44" s="11">
        <v>244</v>
      </c>
      <c r="G44" s="11">
        <v>342</v>
      </c>
      <c r="I44" s="11">
        <v>12.6</v>
      </c>
      <c r="J44" s="11">
        <v>1</v>
      </c>
      <c r="L44" s="11">
        <v>1.9834426229508196E-3</v>
      </c>
      <c r="M44" s="11">
        <v>1</v>
      </c>
      <c r="N44" s="11">
        <v>1</v>
      </c>
      <c r="O44" s="11">
        <v>1</v>
      </c>
      <c r="P44" s="11">
        <v>0</v>
      </c>
      <c r="S44" s="11">
        <v>80</v>
      </c>
      <c r="T44" s="11">
        <v>1</v>
      </c>
      <c r="U44" s="11">
        <v>0.16</v>
      </c>
      <c r="V44" s="11">
        <v>1</v>
      </c>
      <c r="W44" s="34">
        <v>0</v>
      </c>
      <c r="X44" s="34">
        <v>1</v>
      </c>
      <c r="Z44" s="11">
        <v>2.1999999999999999E-2</v>
      </c>
      <c r="AA44" s="11">
        <v>1</v>
      </c>
      <c r="AB44" s="11">
        <v>1</v>
      </c>
      <c r="AC44" s="11">
        <v>1</v>
      </c>
    </row>
    <row r="45" spans="1:34" x14ac:dyDescent="0.25">
      <c r="A45" s="11">
        <v>1.1000000000000001</v>
      </c>
      <c r="I45" s="11">
        <v>0</v>
      </c>
      <c r="J45" s="11">
        <v>40</v>
      </c>
      <c r="L45" s="11">
        <v>0</v>
      </c>
      <c r="M45" s="11">
        <v>40</v>
      </c>
      <c r="N45" s="29">
        <v>1</v>
      </c>
      <c r="O45" s="29">
        <v>244</v>
      </c>
      <c r="P45" s="29">
        <v>0</v>
      </c>
      <c r="S45" s="11">
        <v>80</v>
      </c>
      <c r="T45" s="11">
        <v>342</v>
      </c>
      <c r="U45" s="11">
        <v>0.16</v>
      </c>
      <c r="V45" s="11">
        <v>342</v>
      </c>
      <c r="W45" s="34">
        <v>0</v>
      </c>
      <c r="X45" s="34">
        <v>4</v>
      </c>
      <c r="Z45" s="11">
        <v>2.1999999999999999E-2</v>
      </c>
      <c r="AA45" s="11">
        <v>342</v>
      </c>
      <c r="AB45" s="11">
        <v>1</v>
      </c>
      <c r="AC45" s="11">
        <v>80</v>
      </c>
    </row>
    <row r="46" spans="1:34" x14ac:dyDescent="0.25">
      <c r="I46" s="11">
        <v>0.6</v>
      </c>
      <c r="J46" s="11">
        <v>80</v>
      </c>
      <c r="L46" s="11">
        <v>3.6229508196721316E-3</v>
      </c>
      <c r="M46" s="11">
        <v>80</v>
      </c>
      <c r="W46" s="34">
        <v>8</v>
      </c>
      <c r="X46" s="34">
        <v>5</v>
      </c>
      <c r="AB46" s="11">
        <v>2.1269999999999998</v>
      </c>
      <c r="AC46" s="11">
        <v>88</v>
      </c>
    </row>
    <row r="47" spans="1:34" x14ac:dyDescent="0.25">
      <c r="C47" s="11" t="s">
        <v>59</v>
      </c>
      <c r="I47" s="11">
        <v>37.799999999999997</v>
      </c>
      <c r="J47" s="11">
        <v>120</v>
      </c>
      <c r="L47" s="11">
        <v>1.7092622950819675E-2</v>
      </c>
      <c r="M47" s="11">
        <v>120</v>
      </c>
      <c r="W47" s="34">
        <v>0</v>
      </c>
      <c r="X47" s="34">
        <v>6</v>
      </c>
      <c r="AB47" s="29">
        <v>2.1269999999999998</v>
      </c>
      <c r="AC47" s="29">
        <v>128</v>
      </c>
    </row>
    <row r="48" spans="1:34" x14ac:dyDescent="0.25">
      <c r="B48" s="11" t="s">
        <v>60</v>
      </c>
      <c r="C48" s="11">
        <v>1</v>
      </c>
      <c r="I48" s="11">
        <v>115.2</v>
      </c>
      <c r="J48" s="11">
        <v>160</v>
      </c>
      <c r="L48" s="11">
        <v>6.0767293770491802E-2</v>
      </c>
      <c r="M48" s="11">
        <v>160</v>
      </c>
      <c r="W48" s="34">
        <v>0</v>
      </c>
      <c r="X48" s="34">
        <v>14</v>
      </c>
      <c r="AB48" s="29">
        <v>3</v>
      </c>
      <c r="AC48" s="29">
        <v>138</v>
      </c>
    </row>
    <row r="49" spans="2:29" x14ac:dyDescent="0.25">
      <c r="B49" s="11" t="s">
        <v>54</v>
      </c>
      <c r="C49" s="11">
        <v>34</v>
      </c>
      <c r="I49" s="11">
        <v>160.43999999999997</v>
      </c>
      <c r="J49" s="11">
        <v>200</v>
      </c>
      <c r="L49" s="11">
        <v>0.10465824836065574</v>
      </c>
      <c r="M49" s="11">
        <v>200</v>
      </c>
      <c r="W49" s="34">
        <v>8</v>
      </c>
      <c r="X49" s="34">
        <v>15</v>
      </c>
      <c r="AB49" s="11">
        <v>3</v>
      </c>
      <c r="AC49" s="11">
        <v>244</v>
      </c>
    </row>
    <row r="50" spans="2:29" x14ac:dyDescent="0.25">
      <c r="B50" s="11" t="s">
        <v>57</v>
      </c>
      <c r="C50" s="11">
        <v>44</v>
      </c>
      <c r="I50" s="11">
        <v>172.8</v>
      </c>
      <c r="J50" s="11">
        <v>218</v>
      </c>
      <c r="L50" s="11">
        <v>0.10601049245075408</v>
      </c>
      <c r="M50" s="11">
        <v>218</v>
      </c>
      <c r="W50" s="34">
        <v>0</v>
      </c>
      <c r="X50" s="34">
        <v>16</v>
      </c>
      <c r="Z50" s="11" t="s">
        <v>24</v>
      </c>
    </row>
    <row r="51" spans="2:29" x14ac:dyDescent="0.25">
      <c r="B51" s="11" t="s">
        <v>55</v>
      </c>
      <c r="C51" s="11">
        <v>54</v>
      </c>
      <c r="I51" s="11">
        <v>185</v>
      </c>
      <c r="J51" s="11">
        <v>240</v>
      </c>
      <c r="L51" s="11">
        <v>0.10535628031967212</v>
      </c>
      <c r="M51" s="11">
        <v>240</v>
      </c>
      <c r="W51" s="34">
        <v>0</v>
      </c>
      <c r="X51" s="34">
        <v>29</v>
      </c>
    </row>
    <row r="52" spans="2:29" x14ac:dyDescent="0.25">
      <c r="B52" s="11" t="s">
        <v>56</v>
      </c>
      <c r="C52" s="11">
        <v>64</v>
      </c>
      <c r="I52" s="11">
        <v>140.69999999999999</v>
      </c>
      <c r="J52" s="11">
        <v>280</v>
      </c>
      <c r="L52" s="11">
        <v>8.2578200370491808E-2</v>
      </c>
      <c r="M52" s="11">
        <v>280</v>
      </c>
      <c r="W52" s="34">
        <v>6.8</v>
      </c>
      <c r="X52" s="34">
        <v>30</v>
      </c>
    </row>
    <row r="53" spans="2:29" x14ac:dyDescent="0.25">
      <c r="B53" s="11" t="s">
        <v>58</v>
      </c>
      <c r="C53" s="11">
        <v>138</v>
      </c>
      <c r="I53" s="11">
        <v>123.05999999999997</v>
      </c>
      <c r="J53" s="11">
        <v>320</v>
      </c>
      <c r="L53" s="11">
        <v>6.9052311379147552E-2</v>
      </c>
      <c r="M53" s="11">
        <v>320</v>
      </c>
      <c r="W53" s="34">
        <v>0</v>
      </c>
      <c r="X53" s="34">
        <v>31</v>
      </c>
    </row>
    <row r="54" spans="2:29" x14ac:dyDescent="0.25">
      <c r="I54" s="11">
        <v>117.17999999999999</v>
      </c>
      <c r="J54" s="11">
        <v>342</v>
      </c>
      <c r="L54" s="11">
        <v>5.9869362688524587E-2</v>
      </c>
      <c r="M54" s="11">
        <v>342</v>
      </c>
      <c r="W54" s="34">
        <v>0</v>
      </c>
      <c r="X54" s="34">
        <v>33</v>
      </c>
    </row>
    <row r="55" spans="2:29" x14ac:dyDescent="0.25">
      <c r="B55" s="11" t="s">
        <v>106</v>
      </c>
      <c r="C55" s="11" t="s">
        <v>107</v>
      </c>
      <c r="W55" s="13">
        <v>5</v>
      </c>
      <c r="X55" s="13">
        <v>34</v>
      </c>
    </row>
    <row r="56" spans="2:29" x14ac:dyDescent="0.25">
      <c r="B56" s="48" t="s">
        <v>97</v>
      </c>
      <c r="C56" s="11" t="s">
        <v>102</v>
      </c>
      <c r="I56" s="11" t="s">
        <v>156</v>
      </c>
      <c r="J56" s="11" t="s">
        <v>157</v>
      </c>
      <c r="W56" s="13">
        <v>0</v>
      </c>
      <c r="X56" s="13">
        <v>35</v>
      </c>
    </row>
    <row r="57" spans="2:29" x14ac:dyDescent="0.25">
      <c r="B57" s="49" t="s">
        <v>98</v>
      </c>
      <c r="C57" s="11" t="s">
        <v>103</v>
      </c>
      <c r="I57" s="64">
        <v>12.6</v>
      </c>
      <c r="J57" s="64">
        <v>1</v>
      </c>
      <c r="W57" s="13">
        <v>0</v>
      </c>
      <c r="X57" s="13">
        <v>37</v>
      </c>
    </row>
    <row r="58" spans="2:29" x14ac:dyDescent="0.25">
      <c r="B58" s="50" t="s">
        <v>99</v>
      </c>
      <c r="C58" s="11" t="s">
        <v>104</v>
      </c>
      <c r="I58" s="64">
        <v>0</v>
      </c>
      <c r="J58" s="64">
        <v>40</v>
      </c>
      <c r="W58" s="13">
        <v>5</v>
      </c>
      <c r="X58" s="13">
        <v>38</v>
      </c>
    </row>
    <row r="59" spans="2:29" x14ac:dyDescent="0.25">
      <c r="B59" s="51" t="s">
        <v>100</v>
      </c>
      <c r="C59" s="11" t="s">
        <v>105</v>
      </c>
      <c r="I59" s="64">
        <v>0.6</v>
      </c>
      <c r="J59" s="64">
        <v>80</v>
      </c>
      <c r="W59" s="13">
        <v>0</v>
      </c>
      <c r="X59" s="13">
        <v>39</v>
      </c>
    </row>
    <row r="60" spans="2:29" x14ac:dyDescent="0.25">
      <c r="B60" s="52" t="s">
        <v>101</v>
      </c>
      <c r="C60" s="11" t="s">
        <v>108</v>
      </c>
      <c r="I60" s="64">
        <v>37.799999999999997</v>
      </c>
      <c r="J60" s="64">
        <v>120</v>
      </c>
      <c r="W60" s="13">
        <v>0</v>
      </c>
      <c r="X60" s="13">
        <v>40</v>
      </c>
    </row>
    <row r="61" spans="2:29" x14ac:dyDescent="0.25">
      <c r="I61" s="64">
        <v>130</v>
      </c>
      <c r="J61" s="64">
        <v>160</v>
      </c>
      <c r="W61" s="13">
        <v>5</v>
      </c>
      <c r="X61" s="13">
        <v>41</v>
      </c>
    </row>
    <row r="62" spans="2:29" x14ac:dyDescent="0.25">
      <c r="I62" s="64">
        <v>160.43999999999997</v>
      </c>
      <c r="J62" s="64">
        <v>200</v>
      </c>
      <c r="W62" s="13">
        <v>0</v>
      </c>
      <c r="X62" s="13">
        <v>42</v>
      </c>
    </row>
    <row r="63" spans="2:29" x14ac:dyDescent="0.25">
      <c r="I63" s="64">
        <v>172.8</v>
      </c>
      <c r="J63" s="64">
        <v>218</v>
      </c>
      <c r="W63" s="13">
        <v>2</v>
      </c>
      <c r="X63" s="13">
        <v>43</v>
      </c>
    </row>
    <row r="64" spans="2:29" x14ac:dyDescent="0.25">
      <c r="I64" s="64">
        <v>185</v>
      </c>
      <c r="J64" s="64">
        <v>240</v>
      </c>
      <c r="W64" s="13">
        <v>0</v>
      </c>
      <c r="X64" s="13">
        <v>44</v>
      </c>
    </row>
    <row r="65" spans="1:30" x14ac:dyDescent="0.25">
      <c r="I65" s="64">
        <v>140.69999999999999</v>
      </c>
      <c r="J65" s="64">
        <v>280</v>
      </c>
      <c r="W65" s="53">
        <v>6.7</v>
      </c>
      <c r="X65" s="53">
        <v>45</v>
      </c>
    </row>
    <row r="66" spans="1:30" ht="15" customHeight="1" x14ac:dyDescent="0.25">
      <c r="B66" s="92"/>
      <c r="C66" s="92"/>
      <c r="D66" s="92"/>
      <c r="E66" s="92"/>
      <c r="F66" s="92"/>
      <c r="G66" s="92"/>
      <c r="I66" s="64">
        <v>123.05999999999997</v>
      </c>
      <c r="J66" s="64">
        <v>320</v>
      </c>
      <c r="W66" s="53">
        <v>1</v>
      </c>
      <c r="X66" s="53">
        <v>46</v>
      </c>
      <c r="Y66" s="11">
        <v>46</v>
      </c>
    </row>
    <row r="67" spans="1:30" ht="15" customHeight="1" x14ac:dyDescent="0.25">
      <c r="B67" s="92"/>
      <c r="C67" s="92"/>
      <c r="D67" s="92"/>
      <c r="E67" s="92"/>
      <c r="F67" s="92"/>
      <c r="G67" s="92"/>
      <c r="I67" s="64">
        <v>117.17999999999999</v>
      </c>
      <c r="J67" s="64">
        <v>342</v>
      </c>
      <c r="W67" s="53">
        <v>0</v>
      </c>
      <c r="X67" s="53">
        <v>47</v>
      </c>
      <c r="Y67" s="11">
        <v>49</v>
      </c>
    </row>
    <row r="68" spans="1:30" x14ac:dyDescent="0.25">
      <c r="W68" s="53">
        <v>0</v>
      </c>
      <c r="X68" s="53">
        <v>50</v>
      </c>
    </row>
    <row r="69" spans="1:30" x14ac:dyDescent="0.25">
      <c r="W69" s="53">
        <v>0</v>
      </c>
      <c r="X69" s="53">
        <v>51</v>
      </c>
    </row>
    <row r="70" spans="1:30" x14ac:dyDescent="0.25">
      <c r="W70" s="53">
        <v>0</v>
      </c>
      <c r="X70" s="53">
        <v>53</v>
      </c>
      <c r="AD70" s="92"/>
    </row>
    <row r="71" spans="1:30" x14ac:dyDescent="0.25">
      <c r="W71" s="53">
        <v>6.5</v>
      </c>
      <c r="X71" s="53">
        <v>54</v>
      </c>
      <c r="AD71" s="92"/>
    </row>
    <row r="72" spans="1:30" x14ac:dyDescent="0.25">
      <c r="W72" s="53">
        <v>5</v>
      </c>
      <c r="X72" s="53">
        <v>55</v>
      </c>
      <c r="AD72" s="92"/>
    </row>
    <row r="73" spans="1:30" x14ac:dyDescent="0.25">
      <c r="W73" s="68">
        <v>0</v>
      </c>
      <c r="X73" s="68">
        <v>56</v>
      </c>
      <c r="AD73" s="92"/>
    </row>
    <row r="74" spans="1:30" x14ac:dyDescent="0.25">
      <c r="W74" s="68">
        <v>0</v>
      </c>
      <c r="X74" s="68">
        <v>57</v>
      </c>
      <c r="Y74" s="11">
        <v>61</v>
      </c>
    </row>
    <row r="75" spans="1:30" x14ac:dyDescent="0.25">
      <c r="W75" s="68">
        <v>6</v>
      </c>
      <c r="X75" s="68">
        <v>58</v>
      </c>
      <c r="Y75" s="11">
        <v>62</v>
      </c>
    </row>
    <row r="76" spans="1:30" x14ac:dyDescent="0.25">
      <c r="W76" s="68">
        <v>6</v>
      </c>
      <c r="X76" s="68">
        <v>59</v>
      </c>
      <c r="Y76" s="11">
        <v>63</v>
      </c>
    </row>
    <row r="77" spans="1:30" x14ac:dyDescent="0.25">
      <c r="W77" s="68">
        <v>0</v>
      </c>
      <c r="X77" s="68">
        <v>60</v>
      </c>
      <c r="Y77" s="11">
        <v>65</v>
      </c>
    </row>
    <row r="78" spans="1:30" x14ac:dyDescent="0.25">
      <c r="W78" s="69">
        <v>0</v>
      </c>
      <c r="X78" s="69">
        <v>64</v>
      </c>
    </row>
    <row r="79" spans="1:30" x14ac:dyDescent="0.25">
      <c r="W79" s="69">
        <v>6</v>
      </c>
      <c r="X79" s="69">
        <v>65</v>
      </c>
    </row>
    <row r="80" spans="1:30" x14ac:dyDescent="0.25">
      <c r="W80" s="69">
        <v>4</v>
      </c>
      <c r="X80" s="69">
        <v>69</v>
      </c>
    </row>
    <row r="81" spans="2:25" x14ac:dyDescent="0.25">
      <c r="W81" s="69">
        <v>3</v>
      </c>
      <c r="X81" s="69">
        <v>70</v>
      </c>
    </row>
    <row r="82" spans="2:25" x14ac:dyDescent="0.25">
      <c r="W82" s="69">
        <v>2.1</v>
      </c>
      <c r="X82" s="69">
        <v>71</v>
      </c>
    </row>
    <row r="83" spans="2:25" x14ac:dyDescent="0.25">
      <c r="W83" s="69">
        <v>0</v>
      </c>
      <c r="X83" s="69">
        <v>72</v>
      </c>
    </row>
    <row r="84" spans="2:25" x14ac:dyDescent="0.25">
      <c r="W84" s="69">
        <v>0</v>
      </c>
      <c r="X84" s="69">
        <v>88</v>
      </c>
    </row>
    <row r="85" spans="2:25" x14ac:dyDescent="0.25">
      <c r="W85" s="69">
        <v>5</v>
      </c>
      <c r="X85" s="69">
        <v>89</v>
      </c>
      <c r="Y85" s="11">
        <v>95</v>
      </c>
    </row>
    <row r="86" spans="2:25" x14ac:dyDescent="0.25">
      <c r="W86" s="69">
        <v>5</v>
      </c>
      <c r="X86" s="69">
        <v>92</v>
      </c>
      <c r="Y86" s="11">
        <v>96</v>
      </c>
    </row>
    <row r="87" spans="2:25" ht="15" customHeight="1" x14ac:dyDescent="0.25">
      <c r="B87" s="92"/>
      <c r="C87" s="92"/>
      <c r="D87" s="92"/>
      <c r="E87" s="92"/>
      <c r="F87" s="92"/>
      <c r="G87" s="92"/>
      <c r="W87" s="69">
        <v>0</v>
      </c>
      <c r="X87" s="69">
        <v>94</v>
      </c>
      <c r="Y87" s="11">
        <v>100</v>
      </c>
    </row>
    <row r="88" spans="2:25" ht="15" customHeight="1" x14ac:dyDescent="0.25">
      <c r="B88" s="92"/>
      <c r="C88" s="92"/>
      <c r="D88" s="92"/>
      <c r="E88" s="92"/>
      <c r="F88" s="92"/>
      <c r="G88" s="92"/>
      <c r="W88" s="69">
        <v>2</v>
      </c>
      <c r="X88" s="69">
        <v>95</v>
      </c>
      <c r="Y88" s="11">
        <v>102</v>
      </c>
    </row>
    <row r="89" spans="2:25" x14ac:dyDescent="0.25">
      <c r="W89" s="69">
        <v>0</v>
      </c>
      <c r="X89" s="69">
        <v>97</v>
      </c>
    </row>
    <row r="90" spans="2:25" x14ac:dyDescent="0.25">
      <c r="W90" s="69">
        <v>0</v>
      </c>
      <c r="X90" s="69">
        <v>109</v>
      </c>
    </row>
    <row r="91" spans="2:25" x14ac:dyDescent="0.25">
      <c r="W91" s="69">
        <v>4</v>
      </c>
      <c r="X91" s="69">
        <v>110</v>
      </c>
    </row>
    <row r="92" spans="2:25" x14ac:dyDescent="0.25">
      <c r="W92" s="69">
        <v>2.5</v>
      </c>
      <c r="X92" s="69">
        <v>111</v>
      </c>
    </row>
    <row r="93" spans="2:25" x14ac:dyDescent="0.25">
      <c r="W93" s="69">
        <v>0</v>
      </c>
      <c r="X93" s="69">
        <v>112</v>
      </c>
    </row>
    <row r="94" spans="2:25" x14ac:dyDescent="0.25">
      <c r="W94" s="69">
        <v>0</v>
      </c>
      <c r="X94" s="69">
        <v>114</v>
      </c>
    </row>
    <row r="95" spans="2:25" x14ac:dyDescent="0.25">
      <c r="W95" s="69">
        <v>4</v>
      </c>
      <c r="X95" s="69">
        <v>115</v>
      </c>
    </row>
    <row r="96" spans="2:25" x14ac:dyDescent="0.25">
      <c r="W96" s="69">
        <v>0</v>
      </c>
      <c r="X96" s="69">
        <v>116</v>
      </c>
    </row>
    <row r="97" spans="1:34" x14ac:dyDescent="0.25">
      <c r="W97" s="69">
        <v>0</v>
      </c>
      <c r="X97" s="69">
        <v>122</v>
      </c>
      <c r="Y97" s="11">
        <v>122</v>
      </c>
    </row>
    <row r="98" spans="1:34" x14ac:dyDescent="0.25">
      <c r="W98" s="69">
        <v>4.8000000000000007</v>
      </c>
      <c r="X98" s="69">
        <v>124</v>
      </c>
      <c r="Y98" s="11">
        <v>124</v>
      </c>
    </row>
    <row r="99" spans="1:34" x14ac:dyDescent="0.25">
      <c r="V99" s="64"/>
      <c r="W99" s="69">
        <v>4</v>
      </c>
      <c r="X99" s="69">
        <v>125</v>
      </c>
      <c r="Y99" s="11">
        <v>125</v>
      </c>
      <c r="Z99" s="11">
        <f>SUM(W98*0.8)</f>
        <v>3.8400000000000007</v>
      </c>
    </row>
    <row r="100" spans="1:34" x14ac:dyDescent="0.25">
      <c r="V100" s="64"/>
      <c r="W100" s="69">
        <v>1.2000000000000002</v>
      </c>
      <c r="X100" s="69">
        <v>126</v>
      </c>
      <c r="Y100" s="11">
        <v>126</v>
      </c>
      <c r="Z100" s="64">
        <f>SUM(W99*0.8)</f>
        <v>3.2</v>
      </c>
    </row>
    <row r="101" spans="1:34" x14ac:dyDescent="0.25">
      <c r="V101" s="64"/>
      <c r="W101" s="69">
        <v>0</v>
      </c>
      <c r="X101" s="69">
        <v>127</v>
      </c>
      <c r="Y101" s="11">
        <v>127</v>
      </c>
      <c r="Z101" s="64">
        <f>SUM(W100*0.8)</f>
        <v>0.96000000000000019</v>
      </c>
    </row>
    <row r="102" spans="1:34" x14ac:dyDescent="0.25">
      <c r="W102" s="69">
        <v>0</v>
      </c>
      <c r="X102" s="69">
        <v>135</v>
      </c>
    </row>
    <row r="103" spans="1:34" x14ac:dyDescent="0.25">
      <c r="W103" s="69">
        <v>5</v>
      </c>
      <c r="X103" s="69">
        <v>136</v>
      </c>
    </row>
    <row r="104" spans="1:34" x14ac:dyDescent="0.25">
      <c r="W104" s="69">
        <v>0</v>
      </c>
      <c r="X104" s="69">
        <v>137</v>
      </c>
    </row>
    <row r="105" spans="1:34" x14ac:dyDescent="0.25">
      <c r="W105" s="69">
        <v>0</v>
      </c>
      <c r="X105" s="69">
        <v>244</v>
      </c>
      <c r="AB105" s="2" t="s">
        <v>18</v>
      </c>
      <c r="AC105" s="2" t="s">
        <v>19</v>
      </c>
    </row>
    <row r="106" spans="1:34" s="64" customFormat="1" ht="15" customHeight="1" x14ac:dyDescent="0.25">
      <c r="B106" s="90" t="s">
        <v>196</v>
      </c>
      <c r="C106" s="90"/>
      <c r="D106" s="90"/>
      <c r="E106" s="90"/>
      <c r="F106" s="90"/>
      <c r="G106" s="90"/>
      <c r="AB106" s="88">
        <v>2.1999999999999999E-2</v>
      </c>
      <c r="AC106" s="88">
        <v>1</v>
      </c>
    </row>
    <row r="107" spans="1:34" s="64" customFormat="1" ht="15" customHeight="1" x14ac:dyDescent="0.25">
      <c r="B107" s="91"/>
      <c r="C107" s="91"/>
      <c r="D107" s="91"/>
      <c r="E107" s="91"/>
      <c r="F107" s="91"/>
      <c r="G107" s="91"/>
      <c r="AB107" s="88">
        <v>2.1999999999999999E-2</v>
      </c>
      <c r="AC107" s="88">
        <v>342</v>
      </c>
    </row>
    <row r="108" spans="1:34" s="7" customFormat="1" x14ac:dyDescent="0.25">
      <c r="A108" s="1">
        <v>1.8</v>
      </c>
      <c r="B108" s="2" t="s">
        <v>0</v>
      </c>
      <c r="C108" s="2" t="s">
        <v>1</v>
      </c>
      <c r="D108" s="2" t="s">
        <v>2</v>
      </c>
      <c r="E108" s="2" t="s">
        <v>3</v>
      </c>
      <c r="F108" s="2" t="s">
        <v>4</v>
      </c>
      <c r="G108" s="2" t="s">
        <v>5</v>
      </c>
      <c r="H108" s="3"/>
      <c r="I108" s="2" t="s">
        <v>6</v>
      </c>
      <c r="J108" s="2" t="s">
        <v>7</v>
      </c>
      <c r="K108" s="4"/>
      <c r="L108" s="2" t="s">
        <v>53</v>
      </c>
      <c r="M108" s="2" t="s">
        <v>8</v>
      </c>
      <c r="N108" s="5" t="s">
        <v>9</v>
      </c>
      <c r="O108" s="5" t="s">
        <v>10</v>
      </c>
      <c r="P108" s="2" t="s">
        <v>11</v>
      </c>
      <c r="Q108" s="2"/>
      <c r="R108" s="6"/>
      <c r="S108" s="2" t="s">
        <v>12</v>
      </c>
      <c r="T108" s="2" t="s">
        <v>13</v>
      </c>
      <c r="U108" s="2" t="s">
        <v>14</v>
      </c>
      <c r="V108" s="2" t="s">
        <v>15</v>
      </c>
      <c r="W108" s="2" t="s">
        <v>16</v>
      </c>
      <c r="X108" s="2" t="s">
        <v>17</v>
      </c>
      <c r="Y108" s="6"/>
      <c r="Z108" s="2" t="s">
        <v>18</v>
      </c>
      <c r="AA108" s="2" t="s">
        <v>19</v>
      </c>
      <c r="AB108" s="2" t="s">
        <v>20</v>
      </c>
      <c r="AC108" s="2" t="s">
        <v>21</v>
      </c>
      <c r="AD108" s="64"/>
      <c r="AE108" s="64"/>
      <c r="AF108" s="64"/>
      <c r="AG108" s="64"/>
      <c r="AH108" s="2" t="s">
        <v>21</v>
      </c>
    </row>
    <row r="109" spans="1:34" s="64" customFormat="1" x14ac:dyDescent="0.25">
      <c r="A109" s="64">
        <v>1</v>
      </c>
      <c r="B109" s="64">
        <v>8550</v>
      </c>
      <c r="C109" s="64">
        <v>25</v>
      </c>
      <c r="D109" s="64">
        <v>12200000</v>
      </c>
      <c r="E109" s="64">
        <v>500000</v>
      </c>
      <c r="F109" s="64">
        <v>244</v>
      </c>
      <c r="G109" s="64">
        <v>342</v>
      </c>
      <c r="I109" s="64">
        <v>12.6</v>
      </c>
      <c r="J109" s="64">
        <v>1</v>
      </c>
      <c r="L109" s="64">
        <v>1.9834426229508196E-3</v>
      </c>
      <c r="M109" s="64">
        <v>1</v>
      </c>
      <c r="N109" s="64">
        <v>1</v>
      </c>
      <c r="O109" s="64">
        <v>1</v>
      </c>
      <c r="P109" s="64">
        <v>0</v>
      </c>
      <c r="S109" s="64">
        <v>80</v>
      </c>
      <c r="T109" s="64">
        <v>1</v>
      </c>
      <c r="U109" s="64">
        <v>0.16</v>
      </c>
      <c r="V109" s="64">
        <v>1</v>
      </c>
      <c r="W109" s="34">
        <v>0</v>
      </c>
      <c r="X109" s="83">
        <v>1</v>
      </c>
      <c r="Z109" s="64">
        <v>2.1999999999999999E-2</v>
      </c>
      <c r="AA109" s="64">
        <v>1</v>
      </c>
      <c r="AB109" s="64">
        <v>1</v>
      </c>
      <c r="AC109" s="64">
        <v>1</v>
      </c>
    </row>
    <row r="110" spans="1:34" s="64" customFormat="1" x14ac:dyDescent="0.25">
      <c r="A110" s="64">
        <v>1.1000000000000001</v>
      </c>
      <c r="I110" s="64">
        <v>0</v>
      </c>
      <c r="J110" s="64">
        <v>40</v>
      </c>
      <c r="L110" s="64">
        <v>0</v>
      </c>
      <c r="M110" s="64">
        <v>40</v>
      </c>
      <c r="N110" s="29">
        <v>1</v>
      </c>
      <c r="O110" s="29">
        <v>244</v>
      </c>
      <c r="P110" s="29">
        <v>0</v>
      </c>
      <c r="S110" s="64">
        <v>80</v>
      </c>
      <c r="T110" s="64">
        <v>342</v>
      </c>
      <c r="U110" s="64">
        <v>0.16</v>
      </c>
      <c r="V110" s="64">
        <v>342</v>
      </c>
      <c r="W110" s="34">
        <v>0</v>
      </c>
      <c r="X110" s="34">
        <v>4</v>
      </c>
      <c r="Z110" s="64">
        <v>2.1999999999999999E-2</v>
      </c>
      <c r="AA110" s="64">
        <v>342</v>
      </c>
      <c r="AB110" s="64">
        <v>1</v>
      </c>
      <c r="AC110" s="64">
        <v>80</v>
      </c>
    </row>
    <row r="111" spans="1:34" s="64" customFormat="1" x14ac:dyDescent="0.25">
      <c r="I111" s="64">
        <v>0.6</v>
      </c>
      <c r="J111" s="64">
        <v>80</v>
      </c>
      <c r="L111" s="64">
        <v>3.6229508196721316E-3</v>
      </c>
      <c r="M111" s="64">
        <v>80</v>
      </c>
      <c r="W111" s="34">
        <v>8</v>
      </c>
      <c r="X111" s="34">
        <v>5</v>
      </c>
      <c r="AB111" s="64">
        <v>2.1269999999999998</v>
      </c>
      <c r="AC111" s="64">
        <v>88</v>
      </c>
    </row>
    <row r="112" spans="1:34" s="64" customFormat="1" x14ac:dyDescent="0.25">
      <c r="C112" s="64" t="s">
        <v>59</v>
      </c>
      <c r="I112" s="64">
        <v>37.799999999999997</v>
      </c>
      <c r="J112" s="64">
        <v>120</v>
      </c>
      <c r="L112" s="64">
        <v>1.7092622950819675E-2</v>
      </c>
      <c r="M112" s="64">
        <v>120</v>
      </c>
      <c r="W112" s="34">
        <v>0</v>
      </c>
      <c r="X112" s="34">
        <v>6</v>
      </c>
      <c r="AB112" s="29">
        <v>2.1269999999999998</v>
      </c>
      <c r="AC112" s="29">
        <v>128</v>
      </c>
    </row>
    <row r="113" spans="2:29" s="64" customFormat="1" x14ac:dyDescent="0.25">
      <c r="B113" s="64" t="s">
        <v>60</v>
      </c>
      <c r="C113" s="64">
        <v>1</v>
      </c>
      <c r="I113" s="64">
        <v>130</v>
      </c>
      <c r="J113" s="64">
        <v>160</v>
      </c>
      <c r="L113" s="64">
        <v>6.0767293770491802E-2</v>
      </c>
      <c r="M113" s="64">
        <v>160</v>
      </c>
      <c r="W113" s="34">
        <v>0</v>
      </c>
      <c r="X113" s="34">
        <v>14</v>
      </c>
      <c r="AB113" s="29">
        <v>2.6</v>
      </c>
      <c r="AC113" s="29">
        <v>138</v>
      </c>
    </row>
    <row r="114" spans="2:29" s="64" customFormat="1" x14ac:dyDescent="0.25">
      <c r="B114" s="64" t="s">
        <v>54</v>
      </c>
      <c r="C114" s="64">
        <v>34</v>
      </c>
      <c r="I114" s="64">
        <v>160.43999999999997</v>
      </c>
      <c r="J114" s="64">
        <v>200</v>
      </c>
      <c r="L114" s="64">
        <v>0.10465824836065574</v>
      </c>
      <c r="M114" s="64">
        <v>200</v>
      </c>
      <c r="U114" s="64">
        <f>SUM(U109*0.975)</f>
        <v>0.156</v>
      </c>
      <c r="V114" s="64">
        <f>SUM(U109*0.95)</f>
        <v>0.152</v>
      </c>
      <c r="W114" s="34">
        <v>8</v>
      </c>
      <c r="X114" s="34">
        <v>15</v>
      </c>
      <c r="AB114" s="64">
        <v>2.6</v>
      </c>
      <c r="AC114" s="64">
        <v>204</v>
      </c>
    </row>
    <row r="115" spans="2:29" s="64" customFormat="1" x14ac:dyDescent="0.25">
      <c r="B115" s="64" t="s">
        <v>57</v>
      </c>
      <c r="C115" s="64">
        <v>44</v>
      </c>
      <c r="I115" s="64">
        <v>172.8</v>
      </c>
      <c r="J115" s="64">
        <v>218</v>
      </c>
      <c r="L115" s="64">
        <v>0.10601049245075408</v>
      </c>
      <c r="M115" s="64">
        <v>218</v>
      </c>
      <c r="U115" s="64">
        <f>SUM(U110*1.025)</f>
        <v>0.16399999999999998</v>
      </c>
      <c r="V115" s="64">
        <f>SUM(U110*1.05)</f>
        <v>0.16800000000000001</v>
      </c>
      <c r="W115" s="34">
        <v>0</v>
      </c>
      <c r="X115" s="34">
        <v>16</v>
      </c>
      <c r="AB115" s="64">
        <v>5</v>
      </c>
      <c r="AC115" s="64">
        <v>244</v>
      </c>
    </row>
    <row r="116" spans="2:29" s="64" customFormat="1" x14ac:dyDescent="0.25">
      <c r="B116" s="64" t="s">
        <v>55</v>
      </c>
      <c r="C116" s="64">
        <v>54</v>
      </c>
      <c r="I116" s="64">
        <v>185</v>
      </c>
      <c r="J116" s="64">
        <v>240</v>
      </c>
      <c r="L116" s="64">
        <v>0.10535628031967212</v>
      </c>
      <c r="M116" s="64">
        <v>240</v>
      </c>
      <c r="W116" s="34">
        <v>0</v>
      </c>
      <c r="X116" s="34">
        <v>29</v>
      </c>
    </row>
    <row r="117" spans="2:29" s="64" customFormat="1" x14ac:dyDescent="0.25">
      <c r="B117" s="64" t="s">
        <v>56</v>
      </c>
      <c r="C117" s="64">
        <v>64</v>
      </c>
      <c r="I117" s="64">
        <v>140.69999999999999</v>
      </c>
      <c r="J117" s="64">
        <v>280</v>
      </c>
      <c r="L117" s="64">
        <v>8.2578200370491808E-2</v>
      </c>
      <c r="M117" s="64">
        <v>280</v>
      </c>
      <c r="W117" s="34">
        <v>6.8</v>
      </c>
      <c r="X117" s="34">
        <v>30</v>
      </c>
    </row>
    <row r="118" spans="2:29" s="64" customFormat="1" x14ac:dyDescent="0.25">
      <c r="B118" s="64" t="s">
        <v>58</v>
      </c>
      <c r="C118" s="64">
        <v>138</v>
      </c>
      <c r="I118" s="64">
        <v>123.05999999999997</v>
      </c>
      <c r="J118" s="64">
        <v>320</v>
      </c>
      <c r="L118" s="64">
        <v>6.9052311379147552E-2</v>
      </c>
      <c r="M118" s="64">
        <v>320</v>
      </c>
      <c r="U118" s="64">
        <f>SUM((U114/1000)*50000)</f>
        <v>7.8</v>
      </c>
      <c r="W118" s="34">
        <v>0</v>
      </c>
      <c r="X118" s="34">
        <v>31</v>
      </c>
    </row>
    <row r="119" spans="2:29" s="64" customFormat="1" x14ac:dyDescent="0.25">
      <c r="I119" s="64">
        <v>117.17999999999999</v>
      </c>
      <c r="J119" s="64">
        <v>342</v>
      </c>
      <c r="L119" s="64">
        <v>5.9869362688524587E-2</v>
      </c>
      <c r="M119" s="64">
        <v>342</v>
      </c>
      <c r="U119" s="86">
        <f>SUM((U115/1000)*50000)</f>
        <v>8.1999999999999993</v>
      </c>
      <c r="W119" s="34">
        <v>0</v>
      </c>
      <c r="X119" s="34">
        <v>33</v>
      </c>
    </row>
    <row r="120" spans="2:29" s="64" customFormat="1" x14ac:dyDescent="0.25">
      <c r="B120" s="64" t="s">
        <v>106</v>
      </c>
      <c r="C120" s="64" t="s">
        <v>107</v>
      </c>
      <c r="W120" s="13">
        <v>5</v>
      </c>
      <c r="X120" s="13">
        <v>34</v>
      </c>
    </row>
    <row r="121" spans="2:29" s="64" customFormat="1" x14ac:dyDescent="0.25">
      <c r="B121" s="48" t="s">
        <v>97</v>
      </c>
      <c r="C121" s="64" t="s">
        <v>102</v>
      </c>
      <c r="I121" s="30">
        <v>1.9834426229508196E-3</v>
      </c>
      <c r="J121" s="30">
        <v>1</v>
      </c>
      <c r="U121" s="64" t="s">
        <v>194</v>
      </c>
      <c r="W121" s="13">
        <v>0</v>
      </c>
      <c r="X121" s="13">
        <v>35</v>
      </c>
    </row>
    <row r="122" spans="2:29" s="64" customFormat="1" x14ac:dyDescent="0.25">
      <c r="B122" s="49" t="s">
        <v>98</v>
      </c>
      <c r="C122" s="64" t="s">
        <v>103</v>
      </c>
      <c r="I122" s="30">
        <v>0</v>
      </c>
      <c r="J122" s="30">
        <v>40</v>
      </c>
      <c r="T122" s="86"/>
      <c r="W122" s="13">
        <v>0</v>
      </c>
      <c r="X122" s="13">
        <v>37</v>
      </c>
    </row>
    <row r="123" spans="2:29" s="64" customFormat="1" x14ac:dyDescent="0.25">
      <c r="B123" s="50" t="s">
        <v>99</v>
      </c>
      <c r="C123" s="64" t="s">
        <v>104</v>
      </c>
      <c r="I123" s="30">
        <v>3.6229508196721316E-3</v>
      </c>
      <c r="J123" s="30">
        <v>80</v>
      </c>
      <c r="T123" s="86">
        <v>1</v>
      </c>
      <c r="U123" s="64">
        <v>0.1605932609829622</v>
      </c>
      <c r="V123" s="86">
        <v>0.1605932609829622</v>
      </c>
      <c r="W123" s="13">
        <v>5</v>
      </c>
      <c r="X123" s="13">
        <v>38</v>
      </c>
    </row>
    <row r="124" spans="2:29" s="64" customFormat="1" x14ac:dyDescent="0.25">
      <c r="B124" s="51" t="s">
        <v>100</v>
      </c>
      <c r="C124" s="64" t="s">
        <v>105</v>
      </c>
      <c r="I124" s="30">
        <v>1.7092622950819675E-2</v>
      </c>
      <c r="J124" s="30">
        <v>120</v>
      </c>
      <c r="T124" s="86">
        <v>2</v>
      </c>
      <c r="U124" s="64">
        <v>0.16408568579140498</v>
      </c>
      <c r="V124" s="86">
        <v>0.16408568579140498</v>
      </c>
      <c r="W124" s="13">
        <v>0</v>
      </c>
      <c r="X124" s="13">
        <v>39</v>
      </c>
    </row>
    <row r="125" spans="2:29" s="64" customFormat="1" x14ac:dyDescent="0.25">
      <c r="B125" s="52" t="s">
        <v>101</v>
      </c>
      <c r="C125" s="64" t="s">
        <v>108</v>
      </c>
      <c r="I125" s="30">
        <v>6.5107814754098367E-2</v>
      </c>
      <c r="J125" s="30">
        <v>160</v>
      </c>
      <c r="T125" s="86">
        <v>3</v>
      </c>
      <c r="U125" s="64">
        <v>0.17462574717938761</v>
      </c>
      <c r="V125" s="86">
        <v>0.17462574717938761</v>
      </c>
      <c r="W125" s="13">
        <v>0</v>
      </c>
      <c r="X125" s="13">
        <v>40</v>
      </c>
    </row>
    <row r="126" spans="2:29" s="64" customFormat="1" x14ac:dyDescent="0.25">
      <c r="I126" s="30">
        <v>0.10465824836065574</v>
      </c>
      <c r="J126" s="30">
        <v>200</v>
      </c>
      <c r="T126" s="86">
        <v>4</v>
      </c>
      <c r="U126" s="64">
        <v>0.15622749667549599</v>
      </c>
      <c r="V126" s="86">
        <v>0.15622749667549599</v>
      </c>
      <c r="W126" s="13">
        <v>5</v>
      </c>
      <c r="X126" s="13">
        <v>41</v>
      </c>
    </row>
    <row r="127" spans="2:29" s="64" customFormat="1" x14ac:dyDescent="0.25">
      <c r="I127" s="30">
        <v>0.10601049245075408</v>
      </c>
      <c r="J127" s="30">
        <v>218</v>
      </c>
      <c r="T127" s="86">
        <v>5</v>
      </c>
      <c r="U127" s="64">
        <v>0.16105970430245117</v>
      </c>
      <c r="V127" s="86">
        <v>0.16105970430245117</v>
      </c>
      <c r="W127" s="13">
        <v>0</v>
      </c>
      <c r="X127" s="13">
        <v>42</v>
      </c>
    </row>
    <row r="128" spans="2:29" s="64" customFormat="1" x14ac:dyDescent="0.25">
      <c r="I128" s="30">
        <v>0.10535628031967212</v>
      </c>
      <c r="J128" s="30">
        <v>240</v>
      </c>
      <c r="T128" s="86">
        <v>6</v>
      </c>
      <c r="U128" s="64">
        <v>0.15953334105928083</v>
      </c>
      <c r="V128" s="86">
        <v>0.15953334105928083</v>
      </c>
      <c r="W128" s="13">
        <v>2.5</v>
      </c>
      <c r="X128" s="13">
        <v>43</v>
      </c>
    </row>
    <row r="129" spans="1:30" s="64" customFormat="1" x14ac:dyDescent="0.25">
      <c r="I129" s="30">
        <v>8.2578200370491808E-2</v>
      </c>
      <c r="J129" s="30">
        <v>280</v>
      </c>
      <c r="T129" s="86">
        <v>7</v>
      </c>
      <c r="U129" s="64">
        <v>0.14906517109278861</v>
      </c>
      <c r="V129" s="86">
        <v>0.14906517109278861</v>
      </c>
      <c r="W129" s="13">
        <v>0</v>
      </c>
      <c r="X129" s="13">
        <v>44</v>
      </c>
    </row>
    <row r="130" spans="1:30" s="64" customFormat="1" x14ac:dyDescent="0.25">
      <c r="I130" s="30">
        <v>6.9052311379147552E-2</v>
      </c>
      <c r="J130" s="30">
        <v>320</v>
      </c>
      <c r="T130" s="86">
        <v>8</v>
      </c>
      <c r="U130" s="64">
        <v>0.15751683244673081</v>
      </c>
      <c r="V130" s="86">
        <v>0.15751683244673081</v>
      </c>
      <c r="W130" s="53">
        <v>6.7</v>
      </c>
      <c r="X130" s="53">
        <v>45</v>
      </c>
    </row>
    <row r="131" spans="1:30" s="64" customFormat="1" ht="15" customHeight="1" x14ac:dyDescent="0.25">
      <c r="B131" s="92"/>
      <c r="C131" s="92"/>
      <c r="D131" s="92"/>
      <c r="E131" s="92"/>
      <c r="F131" s="92"/>
      <c r="G131" s="92"/>
      <c r="I131" s="30">
        <v>6.3461524449836063E-2</v>
      </c>
      <c r="J131" s="30">
        <v>342</v>
      </c>
      <c r="T131" s="86">
        <v>9</v>
      </c>
      <c r="U131" s="64">
        <v>0.14984776336924061</v>
      </c>
      <c r="V131" s="86">
        <v>0.14984776336924061</v>
      </c>
      <c r="W131" s="53">
        <v>1</v>
      </c>
      <c r="X131" s="53">
        <v>46</v>
      </c>
    </row>
    <row r="132" spans="1:30" s="64" customFormat="1" ht="15" customHeight="1" x14ac:dyDescent="0.25">
      <c r="B132" s="92"/>
      <c r="C132" s="92"/>
      <c r="D132" s="92"/>
      <c r="E132" s="92"/>
      <c r="F132" s="92"/>
      <c r="G132" s="92"/>
      <c r="T132" s="86">
        <v>10</v>
      </c>
      <c r="U132" s="64">
        <v>0.153506198444471</v>
      </c>
      <c r="V132" s="86">
        <v>0.153506198444471</v>
      </c>
      <c r="W132" s="53">
        <v>0</v>
      </c>
      <c r="X132" s="53">
        <v>47</v>
      </c>
    </row>
    <row r="133" spans="1:30" s="64" customFormat="1" x14ac:dyDescent="0.25">
      <c r="U133" s="86"/>
      <c r="W133" s="53">
        <v>0</v>
      </c>
      <c r="X133" s="53">
        <v>50</v>
      </c>
    </row>
    <row r="134" spans="1:30" s="64" customFormat="1" x14ac:dyDescent="0.25">
      <c r="U134" s="86"/>
      <c r="W134" s="53">
        <v>0</v>
      </c>
      <c r="X134" s="53">
        <v>51</v>
      </c>
    </row>
    <row r="135" spans="1:30" s="64" customFormat="1" x14ac:dyDescent="0.25">
      <c r="U135" s="86"/>
      <c r="W135" s="53">
        <v>0</v>
      </c>
      <c r="X135" s="53">
        <v>53</v>
      </c>
      <c r="AD135" s="92"/>
    </row>
    <row r="136" spans="1:30" s="64" customFormat="1" x14ac:dyDescent="0.25">
      <c r="U136" s="86"/>
      <c r="W136" s="53">
        <v>6.5</v>
      </c>
      <c r="X136" s="53">
        <v>54</v>
      </c>
      <c r="AD136" s="92"/>
    </row>
    <row r="137" spans="1:30" s="64" customFormat="1" x14ac:dyDescent="0.25">
      <c r="W137" s="53">
        <v>5</v>
      </c>
      <c r="X137" s="53">
        <v>55</v>
      </c>
      <c r="AD137" s="92"/>
    </row>
    <row r="138" spans="1:30" s="64" customFormat="1" x14ac:dyDescent="0.25">
      <c r="W138" s="68">
        <v>0</v>
      </c>
      <c r="X138" s="68">
        <v>56</v>
      </c>
      <c r="AD138" s="92"/>
    </row>
    <row r="139" spans="1:30" s="64" customFormat="1" x14ac:dyDescent="0.25">
      <c r="W139" s="68">
        <v>0</v>
      </c>
      <c r="X139" s="68">
        <v>57</v>
      </c>
    </row>
    <row r="140" spans="1:30" s="64" customFormat="1" x14ac:dyDescent="0.25">
      <c r="W140" s="68">
        <v>5</v>
      </c>
      <c r="X140" s="68">
        <v>58</v>
      </c>
    </row>
    <row r="141" spans="1:30" s="64" customFormat="1" x14ac:dyDescent="0.25">
      <c r="W141" s="68">
        <v>6</v>
      </c>
      <c r="X141" s="68">
        <v>59</v>
      </c>
    </row>
    <row r="142" spans="1:30" s="64" customFormat="1" x14ac:dyDescent="0.25">
      <c r="W142" s="68">
        <v>0</v>
      </c>
      <c r="X142" s="68">
        <v>60</v>
      </c>
    </row>
    <row r="143" spans="1:30" s="64" customFormat="1" x14ac:dyDescent="0.25">
      <c r="W143" s="69">
        <v>0</v>
      </c>
      <c r="X143" s="69">
        <v>64</v>
      </c>
    </row>
    <row r="144" spans="1:30" s="64" customFormat="1" x14ac:dyDescent="0.25">
      <c r="W144" s="69">
        <v>6</v>
      </c>
      <c r="X144" s="69">
        <v>65</v>
      </c>
    </row>
    <row r="145" spans="2:24" s="64" customFormat="1" x14ac:dyDescent="0.25">
      <c r="W145" s="69">
        <v>4</v>
      </c>
      <c r="X145" s="69">
        <v>69</v>
      </c>
    </row>
    <row r="146" spans="2:24" s="64" customFormat="1" x14ac:dyDescent="0.25">
      <c r="W146" s="69">
        <v>3</v>
      </c>
      <c r="X146" s="69">
        <v>70</v>
      </c>
    </row>
    <row r="147" spans="2:24" s="64" customFormat="1" x14ac:dyDescent="0.25">
      <c r="W147" s="69">
        <v>2.1</v>
      </c>
      <c r="X147" s="69">
        <v>71</v>
      </c>
    </row>
    <row r="148" spans="2:24" s="64" customFormat="1" x14ac:dyDescent="0.25">
      <c r="W148" s="69">
        <v>0</v>
      </c>
      <c r="X148" s="69">
        <v>72</v>
      </c>
    </row>
    <row r="149" spans="2:24" s="64" customFormat="1" x14ac:dyDescent="0.25">
      <c r="W149" s="69">
        <v>0</v>
      </c>
      <c r="X149" s="69">
        <v>88</v>
      </c>
    </row>
    <row r="150" spans="2:24" s="64" customFormat="1" x14ac:dyDescent="0.25">
      <c r="W150" s="69">
        <v>5</v>
      </c>
      <c r="X150" s="69">
        <v>89</v>
      </c>
    </row>
    <row r="151" spans="2:24" s="64" customFormat="1" x14ac:dyDescent="0.25">
      <c r="W151" s="69">
        <v>5</v>
      </c>
      <c r="X151" s="69">
        <v>92</v>
      </c>
    </row>
    <row r="152" spans="2:24" s="64" customFormat="1" ht="15" customHeight="1" x14ac:dyDescent="0.25">
      <c r="B152" s="92"/>
      <c r="C152" s="92"/>
      <c r="D152" s="92"/>
      <c r="E152" s="92"/>
      <c r="F152" s="92"/>
      <c r="G152" s="92"/>
      <c r="W152" s="69">
        <v>0</v>
      </c>
      <c r="X152" s="69">
        <v>94</v>
      </c>
    </row>
    <row r="153" spans="2:24" s="64" customFormat="1" ht="15" customHeight="1" x14ac:dyDescent="0.25">
      <c r="B153" s="92"/>
      <c r="C153" s="92"/>
      <c r="D153" s="92"/>
      <c r="E153" s="92"/>
      <c r="F153" s="92"/>
      <c r="G153" s="92"/>
      <c r="T153" s="86"/>
      <c r="W153" s="69">
        <v>2</v>
      </c>
      <c r="X153" s="69">
        <v>95</v>
      </c>
    </row>
    <row r="154" spans="2:24" s="64" customFormat="1" x14ac:dyDescent="0.25">
      <c r="T154" s="86"/>
      <c r="W154" s="69">
        <v>0</v>
      </c>
      <c r="X154" s="69">
        <v>97</v>
      </c>
    </row>
    <row r="155" spans="2:24" s="64" customFormat="1" x14ac:dyDescent="0.25">
      <c r="W155" s="69">
        <v>0</v>
      </c>
      <c r="X155" s="69">
        <v>109</v>
      </c>
    </row>
    <row r="156" spans="2:24" s="64" customFormat="1" x14ac:dyDescent="0.25">
      <c r="W156" s="69">
        <v>4</v>
      </c>
      <c r="X156" s="69">
        <v>110</v>
      </c>
    </row>
    <row r="157" spans="2:24" s="64" customFormat="1" x14ac:dyDescent="0.25">
      <c r="W157" s="69">
        <v>2.5</v>
      </c>
      <c r="X157" s="69">
        <v>111</v>
      </c>
    </row>
    <row r="158" spans="2:24" s="64" customFormat="1" x14ac:dyDescent="0.25">
      <c r="W158" s="69">
        <v>0</v>
      </c>
      <c r="X158" s="69">
        <v>112</v>
      </c>
    </row>
    <row r="159" spans="2:24" s="64" customFormat="1" x14ac:dyDescent="0.25">
      <c r="U159" s="86"/>
      <c r="W159" s="69">
        <v>0</v>
      </c>
      <c r="X159" s="69">
        <v>114</v>
      </c>
    </row>
    <row r="160" spans="2:24" s="64" customFormat="1" x14ac:dyDescent="0.25">
      <c r="U160" s="86"/>
      <c r="W160" s="69">
        <v>4</v>
      </c>
      <c r="X160" s="69">
        <v>115</v>
      </c>
    </row>
    <row r="161" spans="2:30" s="64" customFormat="1" x14ac:dyDescent="0.25">
      <c r="U161" s="86"/>
      <c r="W161" s="69">
        <v>0</v>
      </c>
      <c r="X161" s="69">
        <v>116</v>
      </c>
    </row>
    <row r="162" spans="2:30" s="64" customFormat="1" x14ac:dyDescent="0.25">
      <c r="U162" s="86"/>
      <c r="W162" s="69">
        <v>0</v>
      </c>
      <c r="X162" s="69">
        <v>122</v>
      </c>
    </row>
    <row r="163" spans="2:30" s="64" customFormat="1" x14ac:dyDescent="0.25">
      <c r="U163" s="86"/>
      <c r="W163" s="69">
        <v>4.8000000000000007</v>
      </c>
      <c r="X163" s="69">
        <v>124</v>
      </c>
    </row>
    <row r="164" spans="2:30" s="64" customFormat="1" x14ac:dyDescent="0.25">
      <c r="U164" s="86"/>
      <c r="W164" s="69">
        <v>4</v>
      </c>
      <c r="X164" s="69">
        <v>125</v>
      </c>
    </row>
    <row r="165" spans="2:30" s="64" customFormat="1" x14ac:dyDescent="0.25">
      <c r="U165" s="86"/>
      <c r="W165" s="69">
        <v>1.2000000000000002</v>
      </c>
      <c r="X165" s="69">
        <v>126</v>
      </c>
    </row>
    <row r="166" spans="2:30" s="64" customFormat="1" x14ac:dyDescent="0.25">
      <c r="W166" s="69">
        <v>0</v>
      </c>
      <c r="X166" s="69">
        <v>127</v>
      </c>
    </row>
    <row r="167" spans="2:30" s="64" customFormat="1" x14ac:dyDescent="0.25">
      <c r="W167" s="69">
        <v>0</v>
      </c>
      <c r="X167" s="69">
        <v>134</v>
      </c>
    </row>
    <row r="168" spans="2:30" s="64" customFormat="1" x14ac:dyDescent="0.25">
      <c r="W168" s="69">
        <v>5</v>
      </c>
      <c r="X168" s="69">
        <v>135</v>
      </c>
    </row>
    <row r="169" spans="2:30" s="64" customFormat="1" x14ac:dyDescent="0.25">
      <c r="W169" s="69">
        <v>0</v>
      </c>
      <c r="X169" s="69">
        <v>136</v>
      </c>
    </row>
    <row r="170" spans="2:30" s="64" customFormat="1" x14ac:dyDescent="0.25">
      <c r="W170" s="2" t="s">
        <v>16</v>
      </c>
      <c r="X170" s="2" t="s">
        <v>17</v>
      </c>
    </row>
    <row r="171" spans="2:30" x14ac:dyDescent="0.25">
      <c r="W171" s="79">
        <v>0</v>
      </c>
      <c r="X171" s="80">
        <v>144</v>
      </c>
      <c r="Y171" s="11">
        <v>170</v>
      </c>
      <c r="AD171" s="92"/>
    </row>
    <row r="172" spans="2:30" x14ac:dyDescent="0.25">
      <c r="W172" s="79">
        <v>0</v>
      </c>
      <c r="X172" s="80">
        <v>145</v>
      </c>
      <c r="Y172" s="11">
        <v>171</v>
      </c>
      <c r="AD172" s="92"/>
    </row>
    <row r="173" spans="2:30" x14ac:dyDescent="0.25">
      <c r="W173" s="79">
        <v>7</v>
      </c>
      <c r="X173" s="80">
        <v>146</v>
      </c>
      <c r="Y173" s="11">
        <v>172</v>
      </c>
      <c r="AD173" s="92"/>
    </row>
    <row r="174" spans="2:30" ht="15" customHeight="1" x14ac:dyDescent="0.25">
      <c r="B174" s="92"/>
      <c r="C174" s="92"/>
      <c r="D174" s="92"/>
      <c r="E174" s="92"/>
      <c r="F174" s="92"/>
      <c r="G174" s="92"/>
      <c r="W174" s="80">
        <v>0</v>
      </c>
      <c r="X174" s="79">
        <v>147</v>
      </c>
      <c r="Y174" s="11">
        <v>173</v>
      </c>
      <c r="AD174" s="92"/>
    </row>
    <row r="175" spans="2:30" ht="15" customHeight="1" x14ac:dyDescent="0.25">
      <c r="B175" s="92"/>
      <c r="C175" s="92"/>
      <c r="D175" s="92"/>
      <c r="E175" s="92"/>
      <c r="F175" s="92"/>
      <c r="G175" s="92"/>
      <c r="W175" s="79">
        <v>0</v>
      </c>
      <c r="X175" s="80">
        <v>148</v>
      </c>
    </row>
    <row r="176" spans="2:30" x14ac:dyDescent="0.25">
      <c r="W176" s="80">
        <v>0</v>
      </c>
      <c r="X176" s="79">
        <v>151</v>
      </c>
      <c r="Z176" s="64"/>
    </row>
    <row r="177" spans="23:26" x14ac:dyDescent="0.25">
      <c r="W177" s="80">
        <v>6.5</v>
      </c>
      <c r="X177" s="79">
        <v>152</v>
      </c>
      <c r="Z177" s="64"/>
    </row>
    <row r="178" spans="23:26" x14ac:dyDescent="0.25">
      <c r="W178" s="80">
        <v>0</v>
      </c>
      <c r="X178" s="79">
        <v>153</v>
      </c>
    </row>
    <row r="179" spans="23:26" x14ac:dyDescent="0.25">
      <c r="W179" s="80">
        <v>0</v>
      </c>
      <c r="X179" s="79">
        <v>159</v>
      </c>
    </row>
    <row r="180" spans="23:26" x14ac:dyDescent="0.25">
      <c r="W180" s="80">
        <v>5.5</v>
      </c>
      <c r="X180" s="79">
        <v>160</v>
      </c>
    </row>
    <row r="181" spans="23:26" x14ac:dyDescent="0.25">
      <c r="W181" s="79">
        <v>0</v>
      </c>
      <c r="X181" s="80">
        <v>162</v>
      </c>
    </row>
    <row r="182" spans="23:26" x14ac:dyDescent="0.25">
      <c r="W182" s="79">
        <v>0</v>
      </c>
      <c r="X182" s="80">
        <v>163</v>
      </c>
    </row>
    <row r="183" spans="23:26" x14ac:dyDescent="0.25">
      <c r="W183" s="79">
        <v>4.2</v>
      </c>
      <c r="X183" s="80">
        <v>164</v>
      </c>
    </row>
    <row r="184" spans="23:26" x14ac:dyDescent="0.25">
      <c r="W184" s="79">
        <v>0</v>
      </c>
      <c r="X184" s="80">
        <v>165</v>
      </c>
    </row>
    <row r="185" spans="23:26" x14ac:dyDescent="0.25">
      <c r="W185" s="79">
        <v>0</v>
      </c>
      <c r="X185" s="80">
        <v>169</v>
      </c>
    </row>
    <row r="186" spans="23:26" x14ac:dyDescent="0.25">
      <c r="W186" s="79">
        <v>4.2</v>
      </c>
      <c r="X186" s="80">
        <v>170</v>
      </c>
    </row>
    <row r="187" spans="23:26" x14ac:dyDescent="0.25">
      <c r="W187" s="79">
        <v>0</v>
      </c>
      <c r="X187" s="80">
        <v>172</v>
      </c>
    </row>
    <row r="188" spans="23:26" x14ac:dyDescent="0.25">
      <c r="W188" s="79">
        <v>0</v>
      </c>
      <c r="X188" s="80">
        <v>174</v>
      </c>
    </row>
    <row r="189" spans="23:26" x14ac:dyDescent="0.25">
      <c r="W189" s="79">
        <v>4.2</v>
      </c>
      <c r="X189" s="80">
        <v>175</v>
      </c>
    </row>
    <row r="190" spans="23:26" x14ac:dyDescent="0.25">
      <c r="W190" s="79">
        <v>0</v>
      </c>
      <c r="X190" s="80">
        <v>177</v>
      </c>
    </row>
    <row r="191" spans="23:26" x14ac:dyDescent="0.25">
      <c r="W191" s="79">
        <v>0</v>
      </c>
      <c r="X191" s="80">
        <v>180</v>
      </c>
    </row>
    <row r="192" spans="23:26" x14ac:dyDescent="0.25">
      <c r="W192" s="79">
        <v>4.2</v>
      </c>
      <c r="X192" s="80">
        <v>181</v>
      </c>
    </row>
    <row r="193" spans="1:30" x14ac:dyDescent="0.25">
      <c r="W193" s="79">
        <v>0</v>
      </c>
      <c r="X193" s="80">
        <v>185</v>
      </c>
    </row>
    <row r="194" spans="1:30" x14ac:dyDescent="0.25">
      <c r="W194" s="79">
        <v>0</v>
      </c>
      <c r="X194" s="80">
        <v>186</v>
      </c>
    </row>
    <row r="195" spans="1:30" x14ac:dyDescent="0.25">
      <c r="W195" s="79">
        <v>12</v>
      </c>
      <c r="X195" s="80">
        <v>187</v>
      </c>
    </row>
    <row r="196" spans="1:30" x14ac:dyDescent="0.25">
      <c r="W196" s="79">
        <v>0</v>
      </c>
      <c r="X196" s="80">
        <v>188</v>
      </c>
      <c r="Y196" s="11">
        <v>185</v>
      </c>
    </row>
    <row r="197" spans="1:30" x14ac:dyDescent="0.25">
      <c r="W197" s="79">
        <v>0</v>
      </c>
      <c r="X197" s="80">
        <v>190</v>
      </c>
      <c r="Y197" s="11">
        <v>186</v>
      </c>
    </row>
    <row r="198" spans="1:30" x14ac:dyDescent="0.25">
      <c r="W198" s="79">
        <v>5</v>
      </c>
      <c r="X198" s="80">
        <v>191</v>
      </c>
      <c r="Y198" s="11">
        <v>188</v>
      </c>
    </row>
    <row r="199" spans="1:30" ht="15" customHeight="1" x14ac:dyDescent="0.25">
      <c r="B199" s="92"/>
      <c r="C199" s="92"/>
      <c r="D199" s="92"/>
      <c r="E199" s="92"/>
      <c r="F199" s="92"/>
      <c r="G199" s="92"/>
      <c r="W199" s="79">
        <v>2</v>
      </c>
      <c r="X199" s="80">
        <v>193</v>
      </c>
      <c r="Y199" s="11">
        <v>191</v>
      </c>
    </row>
    <row r="200" spans="1:30" ht="15" customHeight="1" x14ac:dyDescent="0.25">
      <c r="B200" s="92"/>
      <c r="C200" s="92"/>
      <c r="D200" s="92"/>
      <c r="E200" s="92"/>
      <c r="F200" s="92"/>
      <c r="G200" s="92"/>
      <c r="W200" s="79">
        <v>2</v>
      </c>
      <c r="X200" s="80">
        <v>195</v>
      </c>
      <c r="Y200" s="11">
        <v>193</v>
      </c>
    </row>
    <row r="201" spans="1:30" x14ac:dyDescent="0.25">
      <c r="W201" s="79">
        <v>0</v>
      </c>
      <c r="X201" s="80">
        <v>196</v>
      </c>
      <c r="Y201" s="11">
        <v>196</v>
      </c>
    </row>
    <row r="202" spans="1:30" x14ac:dyDescent="0.25">
      <c r="W202" s="79">
        <v>0</v>
      </c>
      <c r="X202" s="80">
        <v>198</v>
      </c>
      <c r="Y202" s="11">
        <v>197</v>
      </c>
    </row>
    <row r="203" spans="1:30" x14ac:dyDescent="0.25">
      <c r="W203" s="79">
        <v>4</v>
      </c>
      <c r="X203" s="80">
        <v>199</v>
      </c>
      <c r="Y203" s="11">
        <v>202</v>
      </c>
      <c r="AD203" s="92"/>
    </row>
    <row r="204" spans="1:30" x14ac:dyDescent="0.25">
      <c r="W204" s="79">
        <v>0</v>
      </c>
      <c r="X204" s="80">
        <v>201</v>
      </c>
      <c r="Y204" s="11">
        <v>203</v>
      </c>
      <c r="AD204" s="92"/>
    </row>
    <row r="205" spans="1:30" x14ac:dyDescent="0.25">
      <c r="W205" s="79">
        <v>0</v>
      </c>
      <c r="X205" s="80">
        <v>202</v>
      </c>
      <c r="Y205" s="11">
        <v>205</v>
      </c>
      <c r="AD205" s="92"/>
    </row>
    <row r="206" spans="1:30" x14ac:dyDescent="0.25">
      <c r="W206" s="79">
        <v>0</v>
      </c>
      <c r="X206" s="80">
        <v>203</v>
      </c>
      <c r="Y206" s="11">
        <v>206</v>
      </c>
      <c r="AD206" s="92"/>
    </row>
    <row r="207" spans="1:30" ht="15" customHeight="1" x14ac:dyDescent="0.25">
      <c r="B207" s="92"/>
      <c r="C207" s="92"/>
      <c r="D207" s="92"/>
      <c r="E207" s="92"/>
      <c r="F207" s="92"/>
      <c r="G207" s="92"/>
      <c r="W207" s="79">
        <v>7.5</v>
      </c>
      <c r="X207" s="80">
        <v>204</v>
      </c>
      <c r="Y207" s="11">
        <v>207</v>
      </c>
    </row>
    <row r="208" spans="1:30" ht="15" customHeight="1" x14ac:dyDescent="0.25">
      <c r="B208" s="92"/>
      <c r="C208" s="92"/>
      <c r="D208" s="92"/>
      <c r="E208" s="92"/>
      <c r="F208" s="92"/>
      <c r="G208" s="92"/>
      <c r="W208" s="79">
        <v>0</v>
      </c>
      <c r="X208" s="80">
        <v>205</v>
      </c>
      <c r="Y208" s="11">
        <v>208</v>
      </c>
    </row>
    <row r="209" spans="23:25" x14ac:dyDescent="0.25">
      <c r="W209" s="79">
        <v>0</v>
      </c>
      <c r="X209" s="80">
        <v>206</v>
      </c>
      <c r="Y209" s="11">
        <v>209</v>
      </c>
    </row>
    <row r="210" spans="23:25" x14ac:dyDescent="0.25">
      <c r="W210" s="79">
        <v>4</v>
      </c>
      <c r="X210" s="80">
        <v>207</v>
      </c>
      <c r="Y210" s="11">
        <v>210</v>
      </c>
    </row>
    <row r="211" spans="23:25" x14ac:dyDescent="0.25">
      <c r="W211" s="79">
        <v>3</v>
      </c>
      <c r="X211" s="80">
        <v>209</v>
      </c>
      <c r="Y211" s="11">
        <v>211</v>
      </c>
    </row>
    <row r="212" spans="23:25" x14ac:dyDescent="0.25">
      <c r="W212" s="79">
        <v>0</v>
      </c>
      <c r="X212" s="80">
        <v>210</v>
      </c>
      <c r="Y212" s="11">
        <v>244</v>
      </c>
    </row>
    <row r="213" spans="23:25" x14ac:dyDescent="0.25">
      <c r="W213" s="79">
        <v>0</v>
      </c>
      <c r="X213" s="80">
        <v>212</v>
      </c>
    </row>
    <row r="214" spans="23:25" x14ac:dyDescent="0.25">
      <c r="W214" s="79">
        <v>15</v>
      </c>
      <c r="X214" s="80">
        <v>213</v>
      </c>
    </row>
    <row r="215" spans="23:25" x14ac:dyDescent="0.25">
      <c r="W215" s="79">
        <v>0</v>
      </c>
      <c r="X215" s="80">
        <v>214</v>
      </c>
    </row>
    <row r="216" spans="23:25" x14ac:dyDescent="0.25">
      <c r="W216" s="79">
        <v>0</v>
      </c>
      <c r="X216" s="80">
        <v>215</v>
      </c>
    </row>
    <row r="217" spans="23:25" x14ac:dyDescent="0.25">
      <c r="W217" s="79">
        <v>3</v>
      </c>
      <c r="X217" s="80">
        <v>216</v>
      </c>
    </row>
    <row r="218" spans="23:25" x14ac:dyDescent="0.25">
      <c r="W218" s="79">
        <v>3</v>
      </c>
      <c r="X218" s="80">
        <v>226</v>
      </c>
    </row>
    <row r="219" spans="23:25" x14ac:dyDescent="0.25">
      <c r="W219" s="79">
        <v>0</v>
      </c>
      <c r="X219" s="80">
        <v>227</v>
      </c>
    </row>
    <row r="220" spans="23:25" x14ac:dyDescent="0.25">
      <c r="W220" s="79">
        <v>0</v>
      </c>
      <c r="X220" s="80">
        <v>231</v>
      </c>
    </row>
    <row r="221" spans="23:25" x14ac:dyDescent="0.25">
      <c r="W221" s="79">
        <v>10</v>
      </c>
      <c r="X221" s="80">
        <v>232</v>
      </c>
    </row>
    <row r="222" spans="23:25" x14ac:dyDescent="0.25">
      <c r="W222" s="79">
        <v>0</v>
      </c>
      <c r="X222" s="80">
        <v>233</v>
      </c>
    </row>
    <row r="223" spans="23:25" x14ac:dyDescent="0.25">
      <c r="W223" s="79">
        <v>5</v>
      </c>
      <c r="X223" s="80">
        <v>234</v>
      </c>
    </row>
    <row r="224" spans="23:25" x14ac:dyDescent="0.25">
      <c r="W224" s="79">
        <v>3</v>
      </c>
      <c r="X224" s="80">
        <v>236</v>
      </c>
    </row>
    <row r="225" spans="1:30" x14ac:dyDescent="0.25">
      <c r="W225" s="79">
        <v>1.25</v>
      </c>
      <c r="X225" s="80">
        <v>237</v>
      </c>
    </row>
    <row r="226" spans="1:30" x14ac:dyDescent="0.25">
      <c r="W226" s="79">
        <v>3</v>
      </c>
      <c r="X226" s="80">
        <v>238</v>
      </c>
    </row>
    <row r="227" spans="1:30" x14ac:dyDescent="0.25">
      <c r="W227" s="79">
        <v>3</v>
      </c>
      <c r="X227" s="80">
        <v>240</v>
      </c>
    </row>
    <row r="228" spans="1:30" x14ac:dyDescent="0.25">
      <c r="W228" s="79">
        <v>6</v>
      </c>
      <c r="X228" s="80">
        <v>241</v>
      </c>
    </row>
    <row r="229" spans="1:30" x14ac:dyDescent="0.25">
      <c r="W229" s="79">
        <v>3</v>
      </c>
      <c r="X229" s="80">
        <v>242</v>
      </c>
    </row>
    <row r="230" spans="1:30" x14ac:dyDescent="0.25">
      <c r="W230" s="79">
        <v>3</v>
      </c>
      <c r="X230" s="80">
        <v>244</v>
      </c>
    </row>
    <row r="232" spans="1:30" ht="15" customHeight="1" x14ac:dyDescent="0.25">
      <c r="B232" s="92"/>
      <c r="C232" s="92"/>
      <c r="D232" s="92"/>
      <c r="E232" s="92"/>
      <c r="F232" s="92"/>
      <c r="G232" s="92"/>
    </row>
    <row r="233" spans="1:30" ht="15" customHeight="1" x14ac:dyDescent="0.25">
      <c r="B233" s="92"/>
      <c r="C233" s="92"/>
      <c r="D233" s="92"/>
      <c r="E233" s="92"/>
      <c r="F233" s="92"/>
      <c r="G233" s="92"/>
    </row>
    <row r="234" spans="1:30" x14ac:dyDescent="0.25"/>
    <row r="236" spans="1:30" x14ac:dyDescent="0.25">
      <c r="AD236" s="92"/>
    </row>
    <row r="237" spans="1:30" x14ac:dyDescent="0.25">
      <c r="AD237" s="92"/>
    </row>
    <row r="238" spans="1:30" x14ac:dyDescent="0.25">
      <c r="AD238" s="92"/>
    </row>
    <row r="239" spans="1:30" x14ac:dyDescent="0.25">
      <c r="AD239" s="92"/>
    </row>
    <row r="367" spans="1:1" x14ac:dyDescent="0.25"/>
  </sheetData>
  <mergeCells count="24">
    <mergeCell ref="AD30:AD31"/>
    <mergeCell ref="AD32:AD33"/>
    <mergeCell ref="B41:G42"/>
    <mergeCell ref="B66:G67"/>
    <mergeCell ref="AD70:AD71"/>
    <mergeCell ref="AD72:AD73"/>
    <mergeCell ref="AD203:AD204"/>
    <mergeCell ref="AD205:AD206"/>
    <mergeCell ref="B207:G208"/>
    <mergeCell ref="B232:G233"/>
    <mergeCell ref="AD135:AD136"/>
    <mergeCell ref="AD137:AD138"/>
    <mergeCell ref="B152:G153"/>
    <mergeCell ref="AD236:AD237"/>
    <mergeCell ref="AD238:AD239"/>
    <mergeCell ref="AD171:AD172"/>
    <mergeCell ref="AD173:AD174"/>
    <mergeCell ref="B174:G175"/>
    <mergeCell ref="B199:G200"/>
    <mergeCell ref="B1:G2"/>
    <mergeCell ref="B87:G88"/>
    <mergeCell ref="B26:G27"/>
    <mergeCell ref="B106:G107"/>
    <mergeCell ref="B131:G13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2"/>
  <sheetViews>
    <sheetView workbookViewId="0">
      <selection activeCell="Q177" sqref="Q177"/>
    </sheetView>
  </sheetViews>
  <sheetFormatPr defaultRowHeight="15" x14ac:dyDescent="0.25"/>
  <cols>
    <col min="4" max="4" width="22.28515625" customWidth="1"/>
    <col min="5" max="5" width="30.5703125" customWidth="1"/>
    <col min="7" max="7" width="36.28515625" customWidth="1"/>
    <col min="8" max="8" width="35.85546875" customWidth="1"/>
    <col min="9" max="9" width="1.28515625" customWidth="1"/>
    <col min="10" max="10" width="38.85546875" customWidth="1"/>
    <col min="11" max="11" width="28.85546875" customWidth="1"/>
    <col min="12" max="12" width="1.140625" customWidth="1"/>
    <col min="13" max="13" width="23" customWidth="1"/>
    <col min="14" max="14" width="29" customWidth="1"/>
    <col min="15" max="15" width="1.7109375" customWidth="1"/>
    <col min="16" max="16" width="26" customWidth="1"/>
    <col min="17" max="17" width="31.140625" customWidth="1"/>
  </cols>
  <sheetData>
    <row r="2" spans="1:17" x14ac:dyDescent="0.25">
      <c r="A2">
        <v>1</v>
      </c>
      <c r="D2" t="s">
        <v>117</v>
      </c>
      <c r="G2">
        <v>1.6</v>
      </c>
      <c r="J2" t="s">
        <v>173</v>
      </c>
      <c r="M2">
        <v>1.8</v>
      </c>
      <c r="P2" t="s">
        <v>174</v>
      </c>
    </row>
    <row r="3" spans="1:17" x14ac:dyDescent="0.25">
      <c r="A3" s="9" t="s">
        <v>85</v>
      </c>
      <c r="B3" s="9" t="s">
        <v>86</v>
      </c>
      <c r="D3" s="2" t="s">
        <v>16</v>
      </c>
      <c r="E3" s="2" t="s">
        <v>17</v>
      </c>
      <c r="G3" s="2" t="s">
        <v>16</v>
      </c>
      <c r="H3" s="2" t="s">
        <v>17</v>
      </c>
      <c r="J3" s="2" t="s">
        <v>16</v>
      </c>
      <c r="K3" s="2" t="s">
        <v>17</v>
      </c>
      <c r="M3" s="2" t="s">
        <v>16</v>
      </c>
      <c r="N3" s="2" t="s">
        <v>17</v>
      </c>
      <c r="P3" s="2" t="s">
        <v>16</v>
      </c>
      <c r="Q3" s="2" t="s">
        <v>17</v>
      </c>
    </row>
    <row r="4" spans="1:17" x14ac:dyDescent="0.25">
      <c r="A4" s="9">
        <v>8</v>
      </c>
      <c r="B4" s="9">
        <v>1</v>
      </c>
      <c r="D4" s="34">
        <v>0</v>
      </c>
      <c r="E4" s="34">
        <v>1</v>
      </c>
      <c r="G4" s="34">
        <v>0</v>
      </c>
      <c r="H4" s="34">
        <v>1</v>
      </c>
      <c r="J4" s="34">
        <v>0</v>
      </c>
      <c r="K4" s="34">
        <v>1</v>
      </c>
      <c r="M4" s="34">
        <v>0</v>
      </c>
      <c r="N4" s="34">
        <v>1</v>
      </c>
      <c r="P4" s="34">
        <v>0</v>
      </c>
      <c r="Q4" s="34">
        <v>1</v>
      </c>
    </row>
    <row r="5" spans="1:17" x14ac:dyDescent="0.25">
      <c r="A5" s="9">
        <v>0</v>
      </c>
      <c r="B5" s="9">
        <v>2</v>
      </c>
      <c r="D5" s="34">
        <v>0</v>
      </c>
      <c r="E5" s="34">
        <v>4</v>
      </c>
      <c r="G5" s="34">
        <v>0</v>
      </c>
      <c r="H5" s="34">
        <v>4</v>
      </c>
      <c r="J5" s="34">
        <v>0</v>
      </c>
      <c r="K5" s="34">
        <v>4</v>
      </c>
      <c r="M5" s="34">
        <v>0</v>
      </c>
      <c r="N5" s="34">
        <v>4</v>
      </c>
      <c r="P5" s="34">
        <v>0</v>
      </c>
      <c r="Q5" s="34">
        <v>4</v>
      </c>
    </row>
    <row r="6" spans="1:17" x14ac:dyDescent="0.25">
      <c r="A6" s="9">
        <v>0</v>
      </c>
      <c r="B6" s="9">
        <v>5</v>
      </c>
      <c r="D6" s="34">
        <v>8</v>
      </c>
      <c r="E6" s="34">
        <v>5</v>
      </c>
      <c r="G6" s="34">
        <v>8</v>
      </c>
      <c r="H6" s="34">
        <v>5</v>
      </c>
      <c r="J6" s="34">
        <v>8</v>
      </c>
      <c r="K6" s="34">
        <v>5</v>
      </c>
      <c r="M6" s="34">
        <v>8</v>
      </c>
      <c r="N6" s="34">
        <v>5</v>
      </c>
      <c r="P6" s="34">
        <v>8</v>
      </c>
      <c r="Q6" s="34">
        <v>5</v>
      </c>
    </row>
    <row r="7" spans="1:17" x14ac:dyDescent="0.25">
      <c r="A7" s="9">
        <v>7</v>
      </c>
      <c r="B7" s="9">
        <v>6</v>
      </c>
      <c r="D7" s="34">
        <v>0</v>
      </c>
      <c r="E7" s="34">
        <v>6</v>
      </c>
      <c r="G7" s="34">
        <v>0</v>
      </c>
      <c r="H7" s="34">
        <v>6</v>
      </c>
      <c r="J7" s="34">
        <v>0</v>
      </c>
      <c r="K7" s="34">
        <v>6</v>
      </c>
      <c r="M7" s="34">
        <v>0</v>
      </c>
      <c r="N7" s="34">
        <v>6</v>
      </c>
      <c r="P7" s="34">
        <v>0</v>
      </c>
      <c r="Q7" s="34">
        <v>6</v>
      </c>
    </row>
    <row r="8" spans="1:17" x14ac:dyDescent="0.25">
      <c r="A8" s="9">
        <v>0</v>
      </c>
      <c r="B8" s="9">
        <v>7</v>
      </c>
      <c r="D8" s="34">
        <v>0</v>
      </c>
      <c r="E8" s="34">
        <v>9</v>
      </c>
      <c r="G8" s="34">
        <v>0</v>
      </c>
      <c r="H8" s="34">
        <v>14</v>
      </c>
      <c r="J8" s="34">
        <v>0</v>
      </c>
      <c r="K8" s="34">
        <v>14</v>
      </c>
      <c r="M8" s="34">
        <v>0</v>
      </c>
      <c r="N8" s="34">
        <v>14</v>
      </c>
      <c r="P8" s="34">
        <v>0</v>
      </c>
      <c r="Q8" s="34">
        <v>14</v>
      </c>
    </row>
    <row r="9" spans="1:17" x14ac:dyDescent="0.25">
      <c r="A9" s="9">
        <v>0</v>
      </c>
      <c r="B9" s="9">
        <v>10</v>
      </c>
      <c r="D9" s="34">
        <v>8</v>
      </c>
      <c r="E9" s="34">
        <v>10</v>
      </c>
      <c r="G9" s="34">
        <v>8</v>
      </c>
      <c r="H9" s="34">
        <v>15</v>
      </c>
      <c r="J9" s="34">
        <v>8</v>
      </c>
      <c r="K9" s="34">
        <v>15</v>
      </c>
      <c r="M9" s="34">
        <v>8</v>
      </c>
      <c r="N9" s="34">
        <v>15</v>
      </c>
      <c r="P9" s="34">
        <v>8</v>
      </c>
      <c r="Q9" s="34">
        <v>15</v>
      </c>
    </row>
    <row r="10" spans="1:17" x14ac:dyDescent="0.25">
      <c r="A10" s="9">
        <v>7</v>
      </c>
      <c r="B10" s="9">
        <v>11</v>
      </c>
      <c r="D10" s="34">
        <v>0</v>
      </c>
      <c r="E10" s="34">
        <v>11</v>
      </c>
      <c r="G10" s="34">
        <v>0</v>
      </c>
      <c r="H10" s="34">
        <v>16</v>
      </c>
      <c r="J10" s="34">
        <v>0</v>
      </c>
      <c r="K10" s="34">
        <v>16</v>
      </c>
      <c r="M10" s="34">
        <v>0</v>
      </c>
      <c r="N10" s="34">
        <v>16</v>
      </c>
      <c r="P10" s="34">
        <v>0</v>
      </c>
      <c r="Q10" s="34">
        <v>16</v>
      </c>
    </row>
    <row r="11" spans="1:17" x14ac:dyDescent="0.25">
      <c r="A11" s="9">
        <v>0</v>
      </c>
      <c r="B11" s="9">
        <v>12</v>
      </c>
      <c r="D11" s="34">
        <v>0</v>
      </c>
      <c r="E11" s="34">
        <v>33</v>
      </c>
      <c r="G11" s="34">
        <v>0</v>
      </c>
      <c r="H11" s="34">
        <v>29</v>
      </c>
      <c r="J11" s="34">
        <v>0</v>
      </c>
      <c r="K11" s="34">
        <v>29</v>
      </c>
      <c r="M11" s="34">
        <v>0</v>
      </c>
      <c r="N11" s="34">
        <v>29</v>
      </c>
      <c r="P11" s="34">
        <v>0</v>
      </c>
      <c r="Q11" s="34">
        <v>29</v>
      </c>
    </row>
    <row r="12" spans="1:17" x14ac:dyDescent="0.25">
      <c r="A12" s="9">
        <v>0</v>
      </c>
      <c r="B12" s="9">
        <v>32</v>
      </c>
      <c r="D12" s="34">
        <v>7</v>
      </c>
      <c r="E12" s="34">
        <v>34</v>
      </c>
      <c r="G12" s="34">
        <v>6.8</v>
      </c>
      <c r="H12" s="34">
        <v>30</v>
      </c>
      <c r="J12" s="34">
        <v>6.8</v>
      </c>
      <c r="K12" s="34">
        <v>30</v>
      </c>
      <c r="M12" s="34">
        <v>6.8</v>
      </c>
      <c r="N12" s="34">
        <v>30</v>
      </c>
      <c r="P12" s="34">
        <v>6.8</v>
      </c>
      <c r="Q12" s="34">
        <v>30</v>
      </c>
    </row>
    <row r="13" spans="1:17" x14ac:dyDescent="0.25">
      <c r="A13" s="9">
        <v>6</v>
      </c>
      <c r="B13" s="9">
        <v>33</v>
      </c>
      <c r="D13" s="13">
        <v>0</v>
      </c>
      <c r="E13" s="13">
        <v>35</v>
      </c>
      <c r="G13" s="34">
        <v>0</v>
      </c>
      <c r="H13" s="34">
        <v>31</v>
      </c>
      <c r="J13" s="34">
        <v>0</v>
      </c>
      <c r="K13" s="34">
        <v>31</v>
      </c>
      <c r="M13" s="34">
        <v>0</v>
      </c>
      <c r="N13" s="34">
        <v>31</v>
      </c>
      <c r="P13" s="34">
        <v>0</v>
      </c>
      <c r="Q13" s="34">
        <v>31</v>
      </c>
    </row>
    <row r="14" spans="1:17" x14ac:dyDescent="0.25">
      <c r="A14" s="9">
        <v>0</v>
      </c>
      <c r="B14" s="9">
        <v>34</v>
      </c>
      <c r="D14" s="13">
        <v>0</v>
      </c>
      <c r="E14" s="13">
        <v>36</v>
      </c>
      <c r="G14" s="34">
        <v>0</v>
      </c>
      <c r="H14" s="34">
        <v>33</v>
      </c>
      <c r="J14" s="34">
        <v>0</v>
      </c>
      <c r="K14" s="34">
        <v>33</v>
      </c>
      <c r="M14" s="34">
        <v>0</v>
      </c>
      <c r="N14" s="34">
        <v>33</v>
      </c>
      <c r="P14" s="34">
        <v>0</v>
      </c>
      <c r="Q14" s="34">
        <v>33</v>
      </c>
    </row>
    <row r="15" spans="1:17" x14ac:dyDescent="0.25">
      <c r="A15" s="9">
        <v>0</v>
      </c>
      <c r="B15" s="9">
        <v>244</v>
      </c>
      <c r="D15" s="13">
        <v>6</v>
      </c>
      <c r="E15" s="13">
        <v>37</v>
      </c>
      <c r="G15" s="13">
        <v>5</v>
      </c>
      <c r="H15" s="13">
        <v>34</v>
      </c>
      <c r="J15" s="13">
        <v>5</v>
      </c>
      <c r="K15" s="13">
        <v>34</v>
      </c>
      <c r="M15" s="13">
        <v>5</v>
      </c>
      <c r="N15" s="13">
        <v>34</v>
      </c>
      <c r="P15" s="13">
        <v>5</v>
      </c>
      <c r="Q15" s="13">
        <v>34</v>
      </c>
    </row>
    <row r="16" spans="1:17" x14ac:dyDescent="0.25">
      <c r="D16" s="13">
        <v>0</v>
      </c>
      <c r="E16" s="13">
        <v>39</v>
      </c>
      <c r="G16" s="13">
        <v>0</v>
      </c>
      <c r="H16" s="13">
        <v>35</v>
      </c>
      <c r="J16" s="13">
        <v>0</v>
      </c>
      <c r="K16" s="13">
        <v>35</v>
      </c>
      <c r="M16" s="13">
        <v>0</v>
      </c>
      <c r="N16" s="13">
        <v>35</v>
      </c>
      <c r="P16" s="13">
        <v>0</v>
      </c>
      <c r="Q16" s="13">
        <v>35</v>
      </c>
    </row>
    <row r="17" spans="1:17" x14ac:dyDescent="0.25">
      <c r="A17" s="22">
        <v>1.1000000000000001</v>
      </c>
      <c r="D17" s="13">
        <v>5</v>
      </c>
      <c r="E17" s="13">
        <v>40</v>
      </c>
      <c r="G17" s="13">
        <v>0</v>
      </c>
      <c r="H17" s="13">
        <v>37</v>
      </c>
      <c r="J17" s="13">
        <v>0</v>
      </c>
      <c r="K17" s="13">
        <v>37</v>
      </c>
      <c r="M17" s="13">
        <v>0</v>
      </c>
      <c r="N17" s="13">
        <v>37</v>
      </c>
      <c r="P17" s="13">
        <v>0</v>
      </c>
      <c r="Q17" s="13">
        <v>37</v>
      </c>
    </row>
    <row r="18" spans="1:17" x14ac:dyDescent="0.25">
      <c r="A18" s="9">
        <v>0</v>
      </c>
      <c r="B18" s="9">
        <v>1</v>
      </c>
      <c r="D18" s="13">
        <v>5</v>
      </c>
      <c r="E18" s="13">
        <v>41</v>
      </c>
      <c r="G18" s="13">
        <v>5</v>
      </c>
      <c r="H18" s="13">
        <v>38</v>
      </c>
      <c r="J18" s="13">
        <v>5</v>
      </c>
      <c r="K18" s="13">
        <v>38</v>
      </c>
      <c r="M18" s="13">
        <v>5</v>
      </c>
      <c r="N18" s="13">
        <v>38</v>
      </c>
      <c r="P18" s="13">
        <v>5</v>
      </c>
      <c r="Q18" s="13">
        <v>38</v>
      </c>
    </row>
    <row r="19" spans="1:17" x14ac:dyDescent="0.25">
      <c r="A19" s="9">
        <v>0</v>
      </c>
      <c r="B19" s="9">
        <v>4</v>
      </c>
      <c r="D19" s="13">
        <v>0</v>
      </c>
      <c r="E19" s="13">
        <v>42</v>
      </c>
      <c r="G19" s="13">
        <v>0</v>
      </c>
      <c r="H19" s="13">
        <v>39</v>
      </c>
      <c r="J19" s="13">
        <v>0</v>
      </c>
      <c r="K19" s="13">
        <v>39</v>
      </c>
      <c r="M19" s="13">
        <v>0</v>
      </c>
      <c r="N19" s="13">
        <v>39</v>
      </c>
      <c r="P19" s="13">
        <v>0</v>
      </c>
      <c r="Q19" s="13">
        <v>39</v>
      </c>
    </row>
    <row r="20" spans="1:17" x14ac:dyDescent="0.25">
      <c r="A20" s="9">
        <v>8</v>
      </c>
      <c r="B20" s="9">
        <v>5</v>
      </c>
      <c r="D20" s="13">
        <v>0</v>
      </c>
      <c r="E20" s="13">
        <v>43</v>
      </c>
      <c r="G20" s="13">
        <v>0</v>
      </c>
      <c r="H20" s="13">
        <v>40</v>
      </c>
      <c r="J20" s="13">
        <v>0</v>
      </c>
      <c r="K20" s="13">
        <v>40</v>
      </c>
      <c r="M20" s="13">
        <v>0</v>
      </c>
      <c r="N20" s="13">
        <v>40</v>
      </c>
      <c r="P20" s="13">
        <v>0</v>
      </c>
      <c r="Q20" s="13">
        <v>40</v>
      </c>
    </row>
    <row r="21" spans="1:17" x14ac:dyDescent="0.25">
      <c r="A21" s="9">
        <v>0</v>
      </c>
      <c r="B21" s="9">
        <v>6</v>
      </c>
      <c r="D21" s="13">
        <v>1</v>
      </c>
      <c r="E21" s="13">
        <v>44</v>
      </c>
      <c r="G21" s="13">
        <v>5</v>
      </c>
      <c r="H21" s="13">
        <v>41</v>
      </c>
      <c r="J21" s="13">
        <v>5</v>
      </c>
      <c r="K21" s="13">
        <v>41</v>
      </c>
      <c r="M21" s="13">
        <v>5</v>
      </c>
      <c r="N21" s="13">
        <v>41</v>
      </c>
      <c r="P21" s="13">
        <v>5</v>
      </c>
      <c r="Q21" s="13">
        <v>41</v>
      </c>
    </row>
    <row r="22" spans="1:17" x14ac:dyDescent="0.25">
      <c r="A22" s="9">
        <v>0</v>
      </c>
      <c r="B22" s="9">
        <v>9</v>
      </c>
      <c r="D22" s="53">
        <v>6</v>
      </c>
      <c r="E22" s="53">
        <v>45</v>
      </c>
      <c r="G22" s="13">
        <v>0</v>
      </c>
      <c r="H22" s="13">
        <v>42</v>
      </c>
      <c r="J22" s="13">
        <v>0</v>
      </c>
      <c r="K22" s="13">
        <v>42</v>
      </c>
      <c r="M22" s="13">
        <v>0</v>
      </c>
      <c r="N22" s="13">
        <v>42</v>
      </c>
      <c r="P22" s="13">
        <v>0</v>
      </c>
      <c r="Q22" s="13">
        <v>42</v>
      </c>
    </row>
    <row r="23" spans="1:17" x14ac:dyDescent="0.25">
      <c r="A23" s="9">
        <v>7.5</v>
      </c>
      <c r="B23" s="9">
        <v>10</v>
      </c>
      <c r="D23" s="53">
        <v>0</v>
      </c>
      <c r="E23" s="53">
        <v>46</v>
      </c>
      <c r="G23" s="13">
        <v>2</v>
      </c>
      <c r="H23" s="13">
        <v>43</v>
      </c>
      <c r="J23" s="13">
        <v>2</v>
      </c>
      <c r="K23" s="13">
        <v>43</v>
      </c>
      <c r="M23" s="13">
        <v>2</v>
      </c>
      <c r="N23" s="13">
        <v>43</v>
      </c>
      <c r="P23" s="13">
        <v>2</v>
      </c>
      <c r="Q23" s="13">
        <v>43</v>
      </c>
    </row>
    <row r="24" spans="1:17" x14ac:dyDescent="0.25">
      <c r="A24" s="9">
        <v>0</v>
      </c>
      <c r="B24" s="9">
        <v>11</v>
      </c>
      <c r="D24" s="53">
        <v>0</v>
      </c>
      <c r="E24" s="53">
        <v>47</v>
      </c>
      <c r="G24" s="13">
        <v>0</v>
      </c>
      <c r="H24" s="13">
        <v>44</v>
      </c>
      <c r="J24" s="13">
        <v>0</v>
      </c>
      <c r="K24" s="13">
        <v>44</v>
      </c>
      <c r="M24" s="13">
        <v>0</v>
      </c>
      <c r="N24" s="13">
        <v>44</v>
      </c>
      <c r="P24" s="13">
        <v>0</v>
      </c>
      <c r="Q24" s="13">
        <v>44</v>
      </c>
    </row>
    <row r="25" spans="1:17" x14ac:dyDescent="0.25">
      <c r="A25" s="9">
        <v>0</v>
      </c>
      <c r="B25" s="9">
        <v>33</v>
      </c>
      <c r="D25" s="53">
        <v>6</v>
      </c>
      <c r="E25" s="53">
        <v>48</v>
      </c>
      <c r="G25" s="53">
        <v>6.7</v>
      </c>
      <c r="H25" s="53">
        <v>45</v>
      </c>
      <c r="J25" s="53">
        <v>6.7</v>
      </c>
      <c r="K25" s="53">
        <v>45</v>
      </c>
      <c r="M25" s="53">
        <v>6.7</v>
      </c>
      <c r="N25" s="53">
        <v>45</v>
      </c>
      <c r="P25" s="53">
        <v>6.7</v>
      </c>
      <c r="Q25" s="53">
        <v>45</v>
      </c>
    </row>
    <row r="26" spans="1:17" x14ac:dyDescent="0.25">
      <c r="A26" s="9">
        <v>6.5</v>
      </c>
      <c r="B26" s="9">
        <v>34</v>
      </c>
      <c r="D26" s="53">
        <v>0</v>
      </c>
      <c r="E26" s="53">
        <v>49</v>
      </c>
      <c r="G26" s="53">
        <v>1</v>
      </c>
      <c r="H26" s="53">
        <v>46</v>
      </c>
      <c r="J26" s="53">
        <v>1</v>
      </c>
      <c r="K26" s="53">
        <v>46</v>
      </c>
      <c r="M26" s="53">
        <v>1</v>
      </c>
      <c r="N26" s="53">
        <v>46</v>
      </c>
      <c r="P26" s="53">
        <v>1</v>
      </c>
      <c r="Q26" s="53">
        <v>46</v>
      </c>
    </row>
    <row r="27" spans="1:17" x14ac:dyDescent="0.25">
      <c r="A27" s="9">
        <v>0</v>
      </c>
      <c r="B27" s="9">
        <v>35</v>
      </c>
      <c r="D27" s="53">
        <v>0</v>
      </c>
      <c r="E27" s="53">
        <v>52</v>
      </c>
      <c r="G27" s="53">
        <v>0</v>
      </c>
      <c r="H27" s="53">
        <v>47</v>
      </c>
      <c r="J27" s="53">
        <v>0</v>
      </c>
      <c r="K27" s="53">
        <v>47</v>
      </c>
      <c r="M27" s="53">
        <v>0</v>
      </c>
      <c r="N27" s="53">
        <v>47</v>
      </c>
      <c r="P27" s="53">
        <v>0</v>
      </c>
      <c r="Q27" s="53">
        <v>47</v>
      </c>
    </row>
    <row r="28" spans="1:17" x14ac:dyDescent="0.25">
      <c r="A28" s="9">
        <v>0</v>
      </c>
      <c r="B28" s="9">
        <v>244</v>
      </c>
      <c r="D28" s="53">
        <v>5</v>
      </c>
      <c r="E28" s="53">
        <v>53</v>
      </c>
      <c r="G28" s="53">
        <v>0</v>
      </c>
      <c r="H28" s="53">
        <v>50</v>
      </c>
      <c r="J28" s="53">
        <v>0</v>
      </c>
      <c r="K28" s="53">
        <v>50</v>
      </c>
      <c r="M28" s="53">
        <v>0</v>
      </c>
      <c r="N28" s="53">
        <v>50</v>
      </c>
      <c r="P28" s="53">
        <v>0</v>
      </c>
      <c r="Q28" s="53">
        <v>50</v>
      </c>
    </row>
    <row r="29" spans="1:17" x14ac:dyDescent="0.25">
      <c r="D29" s="53">
        <v>0</v>
      </c>
      <c r="E29" s="53">
        <v>55</v>
      </c>
      <c r="G29" s="53">
        <v>0</v>
      </c>
      <c r="H29" s="53">
        <v>51</v>
      </c>
      <c r="J29" s="53">
        <v>0</v>
      </c>
      <c r="K29" s="53">
        <v>51</v>
      </c>
      <c r="M29" s="53">
        <v>0</v>
      </c>
      <c r="N29" s="53">
        <v>51</v>
      </c>
      <c r="P29" s="53">
        <v>0</v>
      </c>
      <c r="Q29" s="53">
        <v>51</v>
      </c>
    </row>
    <row r="30" spans="1:17" x14ac:dyDescent="0.25">
      <c r="A30">
        <v>1.2</v>
      </c>
      <c r="D30" s="53">
        <v>0</v>
      </c>
      <c r="E30" s="53">
        <v>244</v>
      </c>
      <c r="G30" s="53">
        <v>0</v>
      </c>
      <c r="H30" s="53">
        <v>53</v>
      </c>
      <c r="J30" s="53">
        <v>0</v>
      </c>
      <c r="K30" s="53">
        <v>53</v>
      </c>
      <c r="M30" s="53">
        <v>0</v>
      </c>
      <c r="N30" s="53">
        <v>53</v>
      </c>
      <c r="P30" s="53">
        <v>0</v>
      </c>
      <c r="Q30" s="53">
        <v>53</v>
      </c>
    </row>
    <row r="31" spans="1:17" x14ac:dyDescent="0.25">
      <c r="A31" s="9">
        <v>0</v>
      </c>
      <c r="B31" s="9">
        <v>1</v>
      </c>
      <c r="D31" t="s">
        <v>118</v>
      </c>
      <c r="G31" s="53">
        <v>6.5</v>
      </c>
      <c r="H31" s="53">
        <v>54</v>
      </c>
      <c r="J31" s="53">
        <v>6.5</v>
      </c>
      <c r="K31" s="53">
        <v>54</v>
      </c>
      <c r="M31" s="53">
        <v>6.5</v>
      </c>
      <c r="N31" s="53">
        <v>54</v>
      </c>
      <c r="P31" s="53">
        <v>6.5</v>
      </c>
      <c r="Q31" s="53">
        <v>54</v>
      </c>
    </row>
    <row r="32" spans="1:17" x14ac:dyDescent="0.25">
      <c r="A32" s="9">
        <v>0</v>
      </c>
      <c r="B32" s="9">
        <v>4</v>
      </c>
      <c r="D32" s="2" t="s">
        <v>16</v>
      </c>
      <c r="E32" s="2" t="s">
        <v>17</v>
      </c>
      <c r="G32" s="53">
        <v>5</v>
      </c>
      <c r="H32" s="53">
        <v>55</v>
      </c>
      <c r="J32" s="53">
        <v>5</v>
      </c>
      <c r="K32" s="53">
        <v>55</v>
      </c>
      <c r="M32" s="53">
        <v>5</v>
      </c>
      <c r="N32" s="53">
        <v>55</v>
      </c>
      <c r="P32" s="53">
        <v>5</v>
      </c>
      <c r="Q32" s="53">
        <v>55</v>
      </c>
    </row>
    <row r="33" spans="1:17" x14ac:dyDescent="0.25">
      <c r="A33" s="9">
        <v>8</v>
      </c>
      <c r="B33" s="9">
        <v>5</v>
      </c>
      <c r="D33" s="34">
        <v>0</v>
      </c>
      <c r="E33" s="34">
        <v>1</v>
      </c>
      <c r="G33" s="68">
        <v>0</v>
      </c>
      <c r="H33" s="68">
        <v>56</v>
      </c>
      <c r="J33" s="68">
        <v>0</v>
      </c>
      <c r="K33" s="68">
        <v>56</v>
      </c>
      <c r="M33" s="68">
        <v>0</v>
      </c>
      <c r="N33" s="68">
        <v>56</v>
      </c>
      <c r="P33" s="68">
        <v>0</v>
      </c>
      <c r="Q33" s="68">
        <v>56</v>
      </c>
    </row>
    <row r="34" spans="1:17" x14ac:dyDescent="0.25">
      <c r="A34" s="9">
        <v>0</v>
      </c>
      <c r="B34" s="9">
        <v>6</v>
      </c>
      <c r="D34" s="34">
        <v>0</v>
      </c>
      <c r="E34" s="34">
        <v>4</v>
      </c>
      <c r="G34" s="68">
        <v>0</v>
      </c>
      <c r="H34" s="68">
        <v>61</v>
      </c>
      <c r="J34" s="68">
        <v>0</v>
      </c>
      <c r="K34" s="68">
        <v>57</v>
      </c>
      <c r="M34" s="68">
        <v>0</v>
      </c>
      <c r="N34" s="68">
        <v>57</v>
      </c>
      <c r="P34" s="68">
        <v>0</v>
      </c>
      <c r="Q34" s="68">
        <v>57</v>
      </c>
    </row>
    <row r="35" spans="1:17" x14ac:dyDescent="0.25">
      <c r="A35" s="9">
        <v>0</v>
      </c>
      <c r="B35" s="9">
        <v>9</v>
      </c>
      <c r="D35" s="34">
        <v>8</v>
      </c>
      <c r="E35" s="34">
        <v>5</v>
      </c>
      <c r="G35" s="68">
        <v>6</v>
      </c>
      <c r="H35" s="68">
        <v>62</v>
      </c>
      <c r="J35" s="68">
        <v>6</v>
      </c>
      <c r="K35" s="68">
        <v>58</v>
      </c>
      <c r="M35" s="68">
        <v>6</v>
      </c>
      <c r="N35" s="68">
        <v>58</v>
      </c>
      <c r="P35" s="68">
        <v>6</v>
      </c>
      <c r="Q35" s="68">
        <v>58</v>
      </c>
    </row>
    <row r="36" spans="1:17" x14ac:dyDescent="0.25">
      <c r="A36" s="9">
        <v>8</v>
      </c>
      <c r="B36" s="9">
        <v>10</v>
      </c>
      <c r="D36" s="34">
        <v>0</v>
      </c>
      <c r="E36" s="34">
        <v>6</v>
      </c>
      <c r="G36" s="68">
        <v>6</v>
      </c>
      <c r="H36" s="68">
        <v>63</v>
      </c>
      <c r="J36" s="68">
        <v>6</v>
      </c>
      <c r="K36" s="68">
        <v>59</v>
      </c>
      <c r="M36" s="68">
        <v>6</v>
      </c>
      <c r="N36" s="68">
        <v>59</v>
      </c>
      <c r="P36" s="68">
        <v>6</v>
      </c>
      <c r="Q36" s="68">
        <v>59</v>
      </c>
    </row>
    <row r="37" spans="1:17" x14ac:dyDescent="0.25">
      <c r="A37" s="9">
        <v>0</v>
      </c>
      <c r="B37" s="9">
        <v>11</v>
      </c>
      <c r="D37" s="34">
        <v>0</v>
      </c>
      <c r="E37" s="34">
        <v>14</v>
      </c>
      <c r="G37" s="68">
        <v>0</v>
      </c>
      <c r="H37" s="68">
        <v>65</v>
      </c>
      <c r="J37" s="68">
        <v>0</v>
      </c>
      <c r="K37" s="68">
        <v>60</v>
      </c>
      <c r="M37" s="68">
        <v>0</v>
      </c>
      <c r="N37" s="68">
        <v>60</v>
      </c>
      <c r="P37" s="68">
        <v>0</v>
      </c>
      <c r="Q37" s="68">
        <v>60</v>
      </c>
    </row>
    <row r="38" spans="1:17" x14ac:dyDescent="0.25">
      <c r="A38" s="9">
        <v>0</v>
      </c>
      <c r="B38" s="9">
        <v>33</v>
      </c>
      <c r="D38" s="34">
        <v>8</v>
      </c>
      <c r="E38" s="34">
        <v>15</v>
      </c>
      <c r="G38" s="68">
        <v>0</v>
      </c>
      <c r="H38" s="68">
        <v>66</v>
      </c>
      <c r="J38" s="69">
        <v>0</v>
      </c>
      <c r="K38" s="69">
        <v>64</v>
      </c>
      <c r="M38" s="69">
        <v>0</v>
      </c>
      <c r="N38" s="69">
        <v>64</v>
      </c>
      <c r="P38" s="69">
        <v>0</v>
      </c>
      <c r="Q38" s="69">
        <v>64</v>
      </c>
    </row>
    <row r="39" spans="1:17" x14ac:dyDescent="0.25">
      <c r="A39" s="9">
        <v>7</v>
      </c>
      <c r="B39" s="9">
        <v>34</v>
      </c>
      <c r="D39" s="34">
        <v>0</v>
      </c>
      <c r="E39" s="34">
        <v>16</v>
      </c>
      <c r="G39" s="68">
        <v>0</v>
      </c>
      <c r="H39" s="68">
        <v>244</v>
      </c>
      <c r="J39" s="69">
        <v>6</v>
      </c>
      <c r="K39" s="69">
        <v>65</v>
      </c>
      <c r="M39" s="69">
        <v>6</v>
      </c>
      <c r="N39" s="69">
        <v>65</v>
      </c>
      <c r="P39" s="69">
        <v>6</v>
      </c>
      <c r="Q39" s="69">
        <v>65</v>
      </c>
    </row>
    <row r="40" spans="1:17" x14ac:dyDescent="0.25">
      <c r="A40" s="9">
        <v>0</v>
      </c>
      <c r="B40" s="9">
        <v>35</v>
      </c>
      <c r="D40" s="34">
        <v>0</v>
      </c>
      <c r="E40" s="34">
        <v>29</v>
      </c>
      <c r="G40" t="s">
        <v>155</v>
      </c>
      <c r="J40" s="69">
        <v>4</v>
      </c>
      <c r="K40" s="69">
        <v>69</v>
      </c>
      <c r="M40" s="69">
        <v>4</v>
      </c>
      <c r="N40" s="69">
        <v>69</v>
      </c>
      <c r="P40" s="69">
        <v>4</v>
      </c>
      <c r="Q40" s="69">
        <v>69</v>
      </c>
    </row>
    <row r="41" spans="1:17" x14ac:dyDescent="0.25">
      <c r="A41" s="9">
        <v>0</v>
      </c>
      <c r="B41" s="9">
        <v>37</v>
      </c>
      <c r="D41" s="34">
        <v>6.8</v>
      </c>
      <c r="E41" s="34">
        <v>30</v>
      </c>
      <c r="G41" s="2" t="s">
        <v>16</v>
      </c>
      <c r="H41" s="2" t="s">
        <v>17</v>
      </c>
      <c r="J41" s="69">
        <v>3</v>
      </c>
      <c r="K41" s="69">
        <v>70</v>
      </c>
      <c r="M41" s="69">
        <v>3</v>
      </c>
      <c r="N41" s="69">
        <v>70</v>
      </c>
      <c r="P41" s="69">
        <v>3</v>
      </c>
      <c r="Q41" s="69">
        <v>70</v>
      </c>
    </row>
    <row r="42" spans="1:17" x14ac:dyDescent="0.25">
      <c r="A42" s="9">
        <v>5</v>
      </c>
      <c r="B42" s="9">
        <v>38</v>
      </c>
      <c r="D42" s="34">
        <v>0</v>
      </c>
      <c r="E42" s="34">
        <v>31</v>
      </c>
      <c r="G42" s="34">
        <v>0</v>
      </c>
      <c r="H42" s="34">
        <v>1</v>
      </c>
      <c r="J42" s="69">
        <v>2.1</v>
      </c>
      <c r="K42" s="69">
        <v>71</v>
      </c>
      <c r="M42" s="69">
        <v>2.1</v>
      </c>
      <c r="N42" s="69">
        <v>71</v>
      </c>
      <c r="P42" s="69">
        <v>2.1</v>
      </c>
      <c r="Q42" s="69">
        <v>71</v>
      </c>
    </row>
    <row r="43" spans="1:17" x14ac:dyDescent="0.25">
      <c r="A43" s="9">
        <v>5</v>
      </c>
      <c r="B43" s="9">
        <v>41</v>
      </c>
      <c r="D43" s="13">
        <v>0</v>
      </c>
      <c r="E43" s="13">
        <v>36</v>
      </c>
      <c r="G43" s="34">
        <v>0</v>
      </c>
      <c r="H43" s="34">
        <v>4</v>
      </c>
      <c r="J43" s="69">
        <v>0</v>
      </c>
      <c r="K43" s="69">
        <v>72</v>
      </c>
      <c r="M43" s="69">
        <v>0</v>
      </c>
      <c r="N43" s="69">
        <v>72</v>
      </c>
      <c r="P43" s="69">
        <v>0</v>
      </c>
      <c r="Q43" s="69">
        <v>72</v>
      </c>
    </row>
    <row r="44" spans="1:17" x14ac:dyDescent="0.25">
      <c r="A44" s="9">
        <v>0</v>
      </c>
      <c r="B44" s="9">
        <v>42</v>
      </c>
      <c r="D44" s="13">
        <v>6</v>
      </c>
      <c r="E44" s="13">
        <v>37</v>
      </c>
      <c r="G44" s="34">
        <v>8</v>
      </c>
      <c r="H44" s="34">
        <v>5</v>
      </c>
      <c r="J44" s="69">
        <v>0</v>
      </c>
      <c r="K44" s="69">
        <v>88</v>
      </c>
      <c r="M44" s="69">
        <v>0</v>
      </c>
      <c r="N44" s="69">
        <v>88</v>
      </c>
      <c r="P44" s="69">
        <v>0</v>
      </c>
      <c r="Q44" s="69">
        <v>88</v>
      </c>
    </row>
    <row r="45" spans="1:17" x14ac:dyDescent="0.25">
      <c r="A45" s="9">
        <v>0</v>
      </c>
      <c r="B45" s="9">
        <v>44</v>
      </c>
      <c r="D45" s="13">
        <v>0</v>
      </c>
      <c r="E45" s="13">
        <v>39</v>
      </c>
      <c r="G45" s="34">
        <v>0</v>
      </c>
      <c r="H45" s="34">
        <v>6</v>
      </c>
      <c r="J45" s="69">
        <v>0</v>
      </c>
      <c r="K45" s="69">
        <v>95</v>
      </c>
      <c r="M45" s="69">
        <v>5</v>
      </c>
      <c r="N45" s="69">
        <v>89</v>
      </c>
      <c r="P45" s="69">
        <v>5</v>
      </c>
      <c r="Q45" s="69">
        <v>89</v>
      </c>
    </row>
    <row r="46" spans="1:17" x14ac:dyDescent="0.25">
      <c r="A46" s="9">
        <v>1</v>
      </c>
      <c r="B46" s="9">
        <v>45</v>
      </c>
      <c r="D46" s="13">
        <v>5</v>
      </c>
      <c r="E46" s="13">
        <v>40</v>
      </c>
      <c r="G46" s="34">
        <v>0</v>
      </c>
      <c r="H46" s="34">
        <v>14</v>
      </c>
      <c r="J46" s="69">
        <v>5</v>
      </c>
      <c r="K46" s="69">
        <v>96</v>
      </c>
      <c r="M46" s="69">
        <v>5</v>
      </c>
      <c r="N46" s="69">
        <v>92</v>
      </c>
      <c r="P46" s="69">
        <v>5</v>
      </c>
      <c r="Q46" s="69">
        <v>92</v>
      </c>
    </row>
    <row r="47" spans="1:17" x14ac:dyDescent="0.25">
      <c r="A47" s="9">
        <v>0</v>
      </c>
      <c r="B47" s="9">
        <v>46</v>
      </c>
      <c r="D47" s="13">
        <v>5</v>
      </c>
      <c r="E47" s="13">
        <v>41</v>
      </c>
      <c r="G47" s="34">
        <v>8</v>
      </c>
      <c r="H47" s="34">
        <v>15</v>
      </c>
      <c r="J47" s="69">
        <v>5</v>
      </c>
      <c r="K47" s="69">
        <v>100</v>
      </c>
      <c r="M47" s="69">
        <v>0</v>
      </c>
      <c r="N47" s="69">
        <v>94</v>
      </c>
      <c r="P47" s="69">
        <v>0</v>
      </c>
      <c r="Q47" s="69">
        <v>94</v>
      </c>
    </row>
    <row r="48" spans="1:17" x14ac:dyDescent="0.25">
      <c r="A48" s="9">
        <v>0</v>
      </c>
      <c r="B48" s="9">
        <v>244</v>
      </c>
      <c r="D48" s="13">
        <v>0</v>
      </c>
      <c r="E48" s="13">
        <v>42</v>
      </c>
      <c r="G48" s="34">
        <v>0</v>
      </c>
      <c r="H48" s="34">
        <v>16</v>
      </c>
      <c r="J48" s="69">
        <v>0</v>
      </c>
      <c r="K48" s="69">
        <v>102</v>
      </c>
      <c r="M48" s="69">
        <v>2</v>
      </c>
      <c r="N48" s="69">
        <v>95</v>
      </c>
      <c r="P48" s="69">
        <v>2</v>
      </c>
      <c r="Q48" s="69">
        <v>95</v>
      </c>
    </row>
    <row r="49" spans="4:17" x14ac:dyDescent="0.25">
      <c r="D49" s="13">
        <v>0</v>
      </c>
      <c r="E49" s="13">
        <v>43</v>
      </c>
      <c r="G49" s="34">
        <v>0</v>
      </c>
      <c r="H49" s="34">
        <v>29</v>
      </c>
      <c r="J49" s="69">
        <v>2</v>
      </c>
      <c r="K49" s="69">
        <v>103</v>
      </c>
      <c r="M49" s="69">
        <v>0</v>
      </c>
      <c r="N49" s="69">
        <v>97</v>
      </c>
      <c r="P49" s="69">
        <v>0</v>
      </c>
      <c r="Q49" s="69">
        <v>97</v>
      </c>
    </row>
    <row r="50" spans="4:17" x14ac:dyDescent="0.25">
      <c r="D50" s="13">
        <v>1</v>
      </c>
      <c r="E50" s="13">
        <v>44</v>
      </c>
      <c r="G50" s="34">
        <v>6.8</v>
      </c>
      <c r="H50" s="34">
        <v>30</v>
      </c>
      <c r="J50" s="69">
        <v>0</v>
      </c>
      <c r="K50" s="69">
        <v>104</v>
      </c>
      <c r="M50" s="69">
        <v>0</v>
      </c>
      <c r="N50" s="69">
        <v>109</v>
      </c>
      <c r="P50" s="69">
        <v>0</v>
      </c>
      <c r="Q50" s="69">
        <v>109</v>
      </c>
    </row>
    <row r="51" spans="4:17" x14ac:dyDescent="0.25">
      <c r="D51" s="53">
        <v>6</v>
      </c>
      <c r="E51" s="53">
        <v>45</v>
      </c>
      <c r="G51" s="34">
        <v>0</v>
      </c>
      <c r="H51" s="34">
        <v>31</v>
      </c>
      <c r="J51" s="69">
        <v>0</v>
      </c>
      <c r="K51" s="69">
        <v>109</v>
      </c>
      <c r="M51" s="69">
        <v>4</v>
      </c>
      <c r="N51" s="69">
        <v>110</v>
      </c>
      <c r="P51" s="69">
        <v>4</v>
      </c>
      <c r="Q51" s="69">
        <v>110</v>
      </c>
    </row>
    <row r="52" spans="4:17" x14ac:dyDescent="0.25">
      <c r="D52" s="53">
        <v>0</v>
      </c>
      <c r="E52" s="53">
        <v>46</v>
      </c>
      <c r="G52" s="34">
        <v>0</v>
      </c>
      <c r="H52" s="34">
        <v>33</v>
      </c>
      <c r="J52" s="69">
        <v>4</v>
      </c>
      <c r="K52" s="69">
        <v>110</v>
      </c>
      <c r="M52" s="69">
        <v>2.5</v>
      </c>
      <c r="N52" s="69">
        <v>111</v>
      </c>
      <c r="P52" s="69">
        <v>2.5</v>
      </c>
      <c r="Q52" s="69">
        <v>111</v>
      </c>
    </row>
    <row r="53" spans="4:17" x14ac:dyDescent="0.25">
      <c r="D53" s="53">
        <v>0</v>
      </c>
      <c r="E53" s="53">
        <v>47</v>
      </c>
      <c r="G53" s="13">
        <v>5</v>
      </c>
      <c r="H53" s="13">
        <v>34</v>
      </c>
      <c r="J53" s="69">
        <v>2.5</v>
      </c>
      <c r="K53" s="69">
        <v>111</v>
      </c>
      <c r="M53" s="69">
        <v>0</v>
      </c>
      <c r="N53" s="69">
        <v>112</v>
      </c>
      <c r="P53" s="69">
        <v>0</v>
      </c>
      <c r="Q53" s="69">
        <v>112</v>
      </c>
    </row>
    <row r="54" spans="4:17" x14ac:dyDescent="0.25">
      <c r="D54" s="53">
        <v>6</v>
      </c>
      <c r="E54" s="53">
        <v>48</v>
      </c>
      <c r="G54" s="13">
        <v>0</v>
      </c>
      <c r="H54" s="13">
        <v>35</v>
      </c>
      <c r="J54" s="69">
        <v>0</v>
      </c>
      <c r="K54" s="69">
        <v>112</v>
      </c>
      <c r="M54" s="69">
        <v>0</v>
      </c>
      <c r="N54" s="69">
        <v>114</v>
      </c>
      <c r="P54" s="69">
        <v>0</v>
      </c>
      <c r="Q54" s="69">
        <v>114</v>
      </c>
    </row>
    <row r="55" spans="4:17" x14ac:dyDescent="0.25">
      <c r="D55" s="53">
        <v>0</v>
      </c>
      <c r="E55" s="53">
        <v>49</v>
      </c>
      <c r="G55" s="13">
        <v>0</v>
      </c>
      <c r="H55" s="13">
        <v>37</v>
      </c>
      <c r="J55" s="69">
        <v>0</v>
      </c>
      <c r="K55" s="69">
        <v>119</v>
      </c>
      <c r="M55" s="69">
        <v>4</v>
      </c>
      <c r="N55" s="69">
        <v>115</v>
      </c>
      <c r="P55" s="69">
        <v>4</v>
      </c>
      <c r="Q55" s="69">
        <v>115</v>
      </c>
    </row>
    <row r="56" spans="4:17" x14ac:dyDescent="0.25">
      <c r="D56" s="53">
        <v>0</v>
      </c>
      <c r="E56" s="53">
        <v>52</v>
      </c>
      <c r="G56" s="13">
        <v>5</v>
      </c>
      <c r="H56" s="13">
        <v>38</v>
      </c>
      <c r="J56" s="69">
        <v>4</v>
      </c>
      <c r="K56" s="69">
        <v>120</v>
      </c>
      <c r="M56" s="69">
        <v>0</v>
      </c>
      <c r="N56" s="69">
        <v>116</v>
      </c>
      <c r="P56" s="69">
        <v>0</v>
      </c>
      <c r="Q56" s="69">
        <v>116</v>
      </c>
    </row>
    <row r="57" spans="4:17" x14ac:dyDescent="0.25">
      <c r="D57" s="53">
        <v>5</v>
      </c>
      <c r="E57" s="53">
        <v>53</v>
      </c>
      <c r="G57" s="13">
        <v>0</v>
      </c>
      <c r="H57" s="13">
        <v>39</v>
      </c>
      <c r="J57" s="69">
        <v>0</v>
      </c>
      <c r="K57" s="69">
        <v>121</v>
      </c>
      <c r="M57" s="69">
        <v>0</v>
      </c>
      <c r="N57" s="69">
        <v>122</v>
      </c>
      <c r="P57" s="69">
        <v>0</v>
      </c>
      <c r="Q57" s="69">
        <v>122</v>
      </c>
    </row>
    <row r="58" spans="4:17" x14ac:dyDescent="0.25">
      <c r="D58" s="53">
        <v>0</v>
      </c>
      <c r="E58" s="53">
        <v>55</v>
      </c>
      <c r="G58" s="13">
        <v>0</v>
      </c>
      <c r="H58" s="13">
        <v>40</v>
      </c>
      <c r="J58" s="69">
        <v>0</v>
      </c>
      <c r="K58" s="69">
        <v>122</v>
      </c>
      <c r="M58" s="69">
        <v>4.8000000000000007</v>
      </c>
      <c r="N58" s="69">
        <v>124</v>
      </c>
      <c r="P58" s="69">
        <v>4.8000000000000007</v>
      </c>
      <c r="Q58" s="69">
        <v>124</v>
      </c>
    </row>
    <row r="59" spans="4:17" x14ac:dyDescent="0.25">
      <c r="D59" s="53">
        <v>0</v>
      </c>
      <c r="E59" s="53">
        <v>244</v>
      </c>
      <c r="G59" s="13">
        <v>5</v>
      </c>
      <c r="H59" s="13">
        <v>41</v>
      </c>
      <c r="J59" s="69">
        <v>4.8000000000000007</v>
      </c>
      <c r="K59" s="69">
        <v>124</v>
      </c>
      <c r="M59" s="69">
        <v>4</v>
      </c>
      <c r="N59" s="69">
        <v>125</v>
      </c>
      <c r="P59" s="69">
        <v>4</v>
      </c>
      <c r="Q59" s="69">
        <v>125</v>
      </c>
    </row>
    <row r="60" spans="4:17" x14ac:dyDescent="0.25">
      <c r="D60" t="s">
        <v>127</v>
      </c>
      <c r="G60" s="13">
        <v>0</v>
      </c>
      <c r="H60" s="13">
        <v>42</v>
      </c>
      <c r="J60" s="69">
        <v>4</v>
      </c>
      <c r="K60" s="69">
        <v>125</v>
      </c>
      <c r="M60" s="69">
        <v>1.2000000000000002</v>
      </c>
      <c r="N60" s="69">
        <v>126</v>
      </c>
      <c r="P60" s="69">
        <v>1.2000000000000002</v>
      </c>
      <c r="Q60" s="69">
        <v>126</v>
      </c>
    </row>
    <row r="61" spans="4:17" x14ac:dyDescent="0.25">
      <c r="D61" s="2" t="s">
        <v>16</v>
      </c>
      <c r="E61" s="2" t="s">
        <v>17</v>
      </c>
      <c r="G61" s="13">
        <v>2</v>
      </c>
      <c r="H61" s="13">
        <v>43</v>
      </c>
      <c r="J61" s="69">
        <v>1.2000000000000002</v>
      </c>
      <c r="K61" s="69">
        <v>126</v>
      </c>
      <c r="M61" s="69">
        <v>0</v>
      </c>
      <c r="N61" s="69">
        <v>127</v>
      </c>
      <c r="P61" s="69">
        <v>0</v>
      </c>
      <c r="Q61" s="69">
        <v>127</v>
      </c>
    </row>
    <row r="62" spans="4:17" x14ac:dyDescent="0.25">
      <c r="D62" s="34">
        <v>0</v>
      </c>
      <c r="E62" s="34">
        <v>1</v>
      </c>
      <c r="G62" s="13">
        <v>0</v>
      </c>
      <c r="H62" s="13">
        <v>44</v>
      </c>
      <c r="J62" s="69">
        <v>0</v>
      </c>
      <c r="K62" s="69">
        <v>127</v>
      </c>
      <c r="M62" s="69">
        <v>0</v>
      </c>
      <c r="N62" s="69">
        <v>135</v>
      </c>
      <c r="P62" s="69">
        <v>0</v>
      </c>
      <c r="Q62" s="69">
        <v>135</v>
      </c>
    </row>
    <row r="63" spans="4:17" x14ac:dyDescent="0.25">
      <c r="D63" s="34">
        <v>0</v>
      </c>
      <c r="E63" s="34">
        <v>4</v>
      </c>
      <c r="G63" s="53">
        <v>6.7</v>
      </c>
      <c r="H63" s="53">
        <v>45</v>
      </c>
      <c r="J63" s="69">
        <v>0</v>
      </c>
      <c r="K63" s="69">
        <v>139</v>
      </c>
      <c r="M63" s="69">
        <v>5</v>
      </c>
      <c r="N63" s="69">
        <v>136</v>
      </c>
      <c r="P63" s="69">
        <v>5</v>
      </c>
      <c r="Q63" s="69">
        <v>136</v>
      </c>
    </row>
    <row r="64" spans="4:17" x14ac:dyDescent="0.25">
      <c r="D64" s="34">
        <v>8</v>
      </c>
      <c r="E64" s="34">
        <v>5</v>
      </c>
      <c r="G64" s="53">
        <v>1</v>
      </c>
      <c r="H64" s="53">
        <v>46</v>
      </c>
      <c r="J64" s="69">
        <v>0</v>
      </c>
      <c r="K64" s="69">
        <v>244</v>
      </c>
      <c r="M64" s="69">
        <v>0</v>
      </c>
      <c r="N64" s="69">
        <v>137</v>
      </c>
      <c r="P64" s="69">
        <v>0</v>
      </c>
      <c r="Q64" s="69">
        <v>137</v>
      </c>
    </row>
    <row r="65" spans="4:17" x14ac:dyDescent="0.25">
      <c r="D65" s="34">
        <v>0</v>
      </c>
      <c r="E65" s="34">
        <v>6</v>
      </c>
      <c r="G65" s="53">
        <v>0</v>
      </c>
      <c r="H65" s="53">
        <v>47</v>
      </c>
      <c r="M65" s="69">
        <v>0</v>
      </c>
      <c r="N65" s="69">
        <v>138</v>
      </c>
      <c r="P65" s="69">
        <v>0</v>
      </c>
      <c r="Q65" s="69">
        <v>138</v>
      </c>
    </row>
    <row r="66" spans="4:17" x14ac:dyDescent="0.25">
      <c r="D66" s="34">
        <v>0</v>
      </c>
      <c r="E66" s="34">
        <v>14</v>
      </c>
      <c r="G66" s="53">
        <v>0</v>
      </c>
      <c r="H66" s="53">
        <v>50</v>
      </c>
      <c r="M66" s="79">
        <v>0</v>
      </c>
      <c r="N66" s="80">
        <v>154</v>
      </c>
      <c r="P66" s="79">
        <v>0</v>
      </c>
      <c r="Q66" s="80">
        <v>154</v>
      </c>
    </row>
    <row r="67" spans="4:17" x14ac:dyDescent="0.25">
      <c r="D67" s="34">
        <v>8</v>
      </c>
      <c r="E67" s="34">
        <v>15</v>
      </c>
      <c r="G67" s="53">
        <v>0</v>
      </c>
      <c r="H67" s="53">
        <v>51</v>
      </c>
      <c r="M67" s="80">
        <v>15</v>
      </c>
      <c r="N67" s="79">
        <v>155</v>
      </c>
      <c r="P67" s="80">
        <v>15</v>
      </c>
      <c r="Q67" s="79">
        <v>155</v>
      </c>
    </row>
    <row r="68" spans="4:17" x14ac:dyDescent="0.25">
      <c r="D68" s="34">
        <v>0</v>
      </c>
      <c r="E68" s="34">
        <v>16</v>
      </c>
      <c r="G68" s="53">
        <v>0</v>
      </c>
      <c r="H68" s="53">
        <v>53</v>
      </c>
      <c r="M68" s="79">
        <v>2.5</v>
      </c>
      <c r="N68" s="80">
        <v>156</v>
      </c>
      <c r="P68" s="79">
        <v>2.5</v>
      </c>
      <c r="Q68" s="80">
        <v>156</v>
      </c>
    </row>
    <row r="69" spans="4:17" x14ac:dyDescent="0.25">
      <c r="D69" s="34">
        <v>0</v>
      </c>
      <c r="E69" s="34">
        <v>29</v>
      </c>
      <c r="G69" s="53">
        <v>6.5</v>
      </c>
      <c r="H69" s="53">
        <v>54</v>
      </c>
      <c r="M69" s="80">
        <v>0</v>
      </c>
      <c r="N69" s="79">
        <v>157</v>
      </c>
      <c r="P69" s="80">
        <v>0</v>
      </c>
      <c r="Q69" s="79">
        <v>157</v>
      </c>
    </row>
    <row r="70" spans="4:17" x14ac:dyDescent="0.25">
      <c r="D70" s="34">
        <v>6.8</v>
      </c>
      <c r="E70" s="34">
        <v>30</v>
      </c>
      <c r="G70" s="53">
        <v>5</v>
      </c>
      <c r="H70" s="53">
        <v>55</v>
      </c>
      <c r="M70" s="79">
        <v>0</v>
      </c>
      <c r="N70" s="80">
        <v>160</v>
      </c>
      <c r="P70" s="79">
        <v>0</v>
      </c>
      <c r="Q70" s="80">
        <v>164</v>
      </c>
    </row>
    <row r="71" spans="4:17" x14ac:dyDescent="0.25">
      <c r="D71" s="34">
        <v>0</v>
      </c>
      <c r="E71" s="34">
        <v>31</v>
      </c>
      <c r="G71" s="68">
        <v>0</v>
      </c>
      <c r="H71" s="68">
        <v>56</v>
      </c>
      <c r="M71" s="79">
        <v>5</v>
      </c>
      <c r="N71" s="80">
        <v>161</v>
      </c>
      <c r="P71" s="79">
        <v>5</v>
      </c>
      <c r="Q71" s="80">
        <v>165</v>
      </c>
    </row>
    <row r="72" spans="4:17" x14ac:dyDescent="0.25">
      <c r="D72" s="34">
        <v>0</v>
      </c>
      <c r="E72" s="34">
        <v>33</v>
      </c>
      <c r="G72" s="68">
        <v>0</v>
      </c>
      <c r="H72" s="68">
        <v>57</v>
      </c>
      <c r="M72" s="79">
        <v>2</v>
      </c>
      <c r="N72" s="80">
        <v>165</v>
      </c>
      <c r="P72" s="79">
        <v>3</v>
      </c>
      <c r="Q72" s="80">
        <v>167</v>
      </c>
    </row>
    <row r="73" spans="4:17" x14ac:dyDescent="0.25">
      <c r="D73" s="13">
        <v>5</v>
      </c>
      <c r="E73" s="13">
        <v>34</v>
      </c>
      <c r="G73" s="68">
        <v>6</v>
      </c>
      <c r="H73" s="68">
        <v>58</v>
      </c>
      <c r="M73" s="79">
        <v>1</v>
      </c>
      <c r="N73" s="80">
        <v>168</v>
      </c>
      <c r="P73" s="79">
        <v>0</v>
      </c>
      <c r="Q73" s="80">
        <v>168</v>
      </c>
    </row>
    <row r="74" spans="4:17" x14ac:dyDescent="0.25">
      <c r="D74" s="13">
        <v>0</v>
      </c>
      <c r="E74" s="13">
        <v>35</v>
      </c>
      <c r="G74" s="68">
        <v>6</v>
      </c>
      <c r="H74" s="68">
        <v>59</v>
      </c>
      <c r="M74" s="79">
        <v>0</v>
      </c>
      <c r="N74" s="80">
        <v>169</v>
      </c>
      <c r="P74" s="79">
        <v>0</v>
      </c>
      <c r="Q74" s="80">
        <v>175</v>
      </c>
    </row>
    <row r="75" spans="4:17" x14ac:dyDescent="0.25">
      <c r="D75" s="13">
        <v>0</v>
      </c>
      <c r="E75" s="13">
        <v>37</v>
      </c>
      <c r="G75" s="68">
        <v>0</v>
      </c>
      <c r="H75" s="68">
        <v>60</v>
      </c>
      <c r="M75" s="79">
        <v>1.5</v>
      </c>
      <c r="N75" s="80">
        <v>170</v>
      </c>
      <c r="P75" s="79">
        <v>5</v>
      </c>
      <c r="Q75" s="80">
        <v>176</v>
      </c>
    </row>
    <row r="76" spans="4:17" x14ac:dyDescent="0.25">
      <c r="D76" s="13">
        <v>5</v>
      </c>
      <c r="E76" s="13">
        <v>38</v>
      </c>
      <c r="G76" s="69">
        <v>0</v>
      </c>
      <c r="H76" s="69">
        <v>64</v>
      </c>
      <c r="M76" s="79">
        <v>1.5</v>
      </c>
      <c r="N76" s="80">
        <v>180</v>
      </c>
      <c r="P76" s="79">
        <v>3</v>
      </c>
      <c r="Q76" s="80">
        <v>178</v>
      </c>
    </row>
    <row r="77" spans="4:17" x14ac:dyDescent="0.25">
      <c r="D77" s="13">
        <v>0</v>
      </c>
      <c r="E77" s="13">
        <v>39</v>
      </c>
      <c r="G77" s="69">
        <v>6</v>
      </c>
      <c r="H77" s="69">
        <v>65</v>
      </c>
      <c r="M77" s="79">
        <v>0</v>
      </c>
      <c r="N77" s="80">
        <v>181</v>
      </c>
      <c r="P77" s="79">
        <v>0</v>
      </c>
      <c r="Q77" s="80">
        <v>179</v>
      </c>
    </row>
    <row r="78" spans="4:17" x14ac:dyDescent="0.25">
      <c r="D78" s="13">
        <v>0</v>
      </c>
      <c r="E78" s="13">
        <v>40</v>
      </c>
      <c r="G78" s="69">
        <v>4</v>
      </c>
      <c r="H78" s="69">
        <v>69</v>
      </c>
      <c r="M78" s="79">
        <v>0</v>
      </c>
      <c r="N78" s="80">
        <v>187</v>
      </c>
      <c r="P78" s="79">
        <v>0</v>
      </c>
      <c r="Q78" s="80">
        <v>184</v>
      </c>
    </row>
    <row r="79" spans="4:17" x14ac:dyDescent="0.25">
      <c r="D79" s="13">
        <v>5</v>
      </c>
      <c r="E79" s="13">
        <v>41</v>
      </c>
      <c r="G79" s="69">
        <v>3</v>
      </c>
      <c r="H79" s="69">
        <v>70</v>
      </c>
      <c r="M79" s="79">
        <v>3</v>
      </c>
      <c r="N79" s="80">
        <v>188</v>
      </c>
      <c r="P79" s="79">
        <v>5</v>
      </c>
      <c r="Q79" s="80">
        <v>185</v>
      </c>
    </row>
    <row r="80" spans="4:17" x14ac:dyDescent="0.25">
      <c r="D80" s="13">
        <v>0</v>
      </c>
      <c r="E80" s="13">
        <v>42</v>
      </c>
      <c r="G80" s="69">
        <v>2</v>
      </c>
      <c r="H80" s="69">
        <v>72</v>
      </c>
      <c r="M80" s="79">
        <v>2</v>
      </c>
      <c r="N80" s="80">
        <v>192</v>
      </c>
      <c r="P80" s="79">
        <v>3</v>
      </c>
      <c r="Q80" s="80">
        <v>187</v>
      </c>
    </row>
    <row r="81" spans="4:17" x14ac:dyDescent="0.25">
      <c r="D81" s="13">
        <v>2</v>
      </c>
      <c r="E81" s="13">
        <v>43</v>
      </c>
      <c r="G81" s="69">
        <v>0</v>
      </c>
      <c r="H81" s="69">
        <v>73</v>
      </c>
      <c r="M81" s="79">
        <v>0</v>
      </c>
      <c r="N81" s="80">
        <v>193</v>
      </c>
      <c r="P81" s="79">
        <v>0</v>
      </c>
      <c r="Q81" s="80">
        <v>188</v>
      </c>
    </row>
    <row r="82" spans="4:17" x14ac:dyDescent="0.25">
      <c r="D82" s="13">
        <v>0</v>
      </c>
      <c r="E82" s="13">
        <v>44</v>
      </c>
      <c r="G82" s="69">
        <v>0</v>
      </c>
      <c r="H82" s="69">
        <v>88</v>
      </c>
      <c r="M82" s="79">
        <v>0</v>
      </c>
      <c r="N82" s="80">
        <v>199</v>
      </c>
      <c r="P82" s="79">
        <v>0</v>
      </c>
      <c r="Q82" s="80">
        <v>194</v>
      </c>
    </row>
    <row r="83" spans="4:17" x14ac:dyDescent="0.25">
      <c r="D83" s="53">
        <v>6</v>
      </c>
      <c r="E83" s="53">
        <v>45</v>
      </c>
      <c r="G83" s="69">
        <v>0</v>
      </c>
      <c r="H83" s="69">
        <v>244</v>
      </c>
      <c r="M83" s="79">
        <v>5</v>
      </c>
      <c r="N83" s="80">
        <v>200</v>
      </c>
      <c r="P83" s="79">
        <v>5</v>
      </c>
      <c r="Q83" s="80">
        <v>195</v>
      </c>
    </row>
    <row r="84" spans="4:17" x14ac:dyDescent="0.25">
      <c r="D84" s="53">
        <v>0</v>
      </c>
      <c r="E84" s="53">
        <v>46</v>
      </c>
      <c r="M84" s="79">
        <v>1</v>
      </c>
      <c r="N84" s="80">
        <v>201</v>
      </c>
      <c r="P84" s="79">
        <v>3</v>
      </c>
      <c r="Q84" s="80">
        <v>197</v>
      </c>
    </row>
    <row r="85" spans="4:17" x14ac:dyDescent="0.25">
      <c r="D85" s="53">
        <v>0</v>
      </c>
      <c r="E85" s="53">
        <v>49</v>
      </c>
      <c r="M85" s="79">
        <v>1</v>
      </c>
      <c r="N85" s="80">
        <v>204</v>
      </c>
      <c r="P85" s="79">
        <v>0</v>
      </c>
      <c r="Q85" s="80">
        <v>198</v>
      </c>
    </row>
    <row r="86" spans="4:17" x14ac:dyDescent="0.25">
      <c r="D86" s="53">
        <v>6</v>
      </c>
      <c r="E86" s="53">
        <v>50</v>
      </c>
      <c r="M86" s="79">
        <v>0</v>
      </c>
      <c r="N86" s="80">
        <v>205</v>
      </c>
      <c r="P86" s="79">
        <v>0</v>
      </c>
      <c r="Q86" s="80">
        <v>244</v>
      </c>
    </row>
    <row r="87" spans="4:17" x14ac:dyDescent="0.25">
      <c r="D87" s="53">
        <v>0</v>
      </c>
      <c r="E87" s="53">
        <v>51</v>
      </c>
      <c r="M87" s="79">
        <v>0</v>
      </c>
      <c r="N87" s="80">
        <v>244</v>
      </c>
    </row>
    <row r="88" spans="4:17" x14ac:dyDescent="0.25">
      <c r="D88" s="53">
        <v>0</v>
      </c>
      <c r="E88" s="53">
        <v>52</v>
      </c>
      <c r="M88" t="s">
        <v>183</v>
      </c>
    </row>
    <row r="89" spans="4:17" x14ac:dyDescent="0.25">
      <c r="D89" s="53">
        <v>5.5</v>
      </c>
      <c r="E89" s="53">
        <v>53</v>
      </c>
      <c r="M89" s="2" t="s">
        <v>16</v>
      </c>
      <c r="N89" s="2" t="s">
        <v>17</v>
      </c>
      <c r="P89" s="2" t="s">
        <v>16</v>
      </c>
      <c r="Q89" s="2" t="s">
        <v>17</v>
      </c>
    </row>
    <row r="90" spans="4:17" x14ac:dyDescent="0.25">
      <c r="D90" s="53">
        <v>0</v>
      </c>
      <c r="E90" s="53">
        <v>55</v>
      </c>
      <c r="M90" s="34">
        <v>0</v>
      </c>
      <c r="N90" s="34">
        <v>1</v>
      </c>
      <c r="P90" s="34">
        <v>0</v>
      </c>
      <c r="Q90" s="83">
        <v>1</v>
      </c>
    </row>
    <row r="91" spans="4:17" x14ac:dyDescent="0.25">
      <c r="D91" s="53">
        <v>0</v>
      </c>
      <c r="E91" s="53">
        <v>244</v>
      </c>
      <c r="M91" s="34">
        <v>0</v>
      </c>
      <c r="N91" s="34">
        <v>4</v>
      </c>
      <c r="P91" s="34">
        <v>0</v>
      </c>
      <c r="Q91" s="34">
        <v>4</v>
      </c>
    </row>
    <row r="92" spans="4:17" x14ac:dyDescent="0.25">
      <c r="M92" s="34">
        <v>8</v>
      </c>
      <c r="N92" s="34">
        <v>5</v>
      </c>
      <c r="P92" s="34">
        <v>8</v>
      </c>
      <c r="Q92" s="34">
        <v>5</v>
      </c>
    </row>
    <row r="93" spans="4:17" x14ac:dyDescent="0.25">
      <c r="M93" s="34">
        <v>0</v>
      </c>
      <c r="N93" s="34">
        <v>6</v>
      </c>
      <c r="P93" s="34">
        <v>0</v>
      </c>
      <c r="Q93" s="34">
        <v>6</v>
      </c>
    </row>
    <row r="94" spans="4:17" x14ac:dyDescent="0.25">
      <c r="M94" s="34">
        <v>0</v>
      </c>
      <c r="N94" s="34">
        <v>14</v>
      </c>
      <c r="P94" s="34">
        <v>0</v>
      </c>
      <c r="Q94" s="34">
        <v>14</v>
      </c>
    </row>
    <row r="95" spans="4:17" x14ac:dyDescent="0.25">
      <c r="M95" s="34">
        <v>8</v>
      </c>
      <c r="N95" s="34">
        <v>15</v>
      </c>
      <c r="P95" s="34">
        <v>8</v>
      </c>
      <c r="Q95" s="34">
        <v>15</v>
      </c>
    </row>
    <row r="96" spans="4:17" x14ac:dyDescent="0.25">
      <c r="M96" s="34">
        <v>0</v>
      </c>
      <c r="N96" s="34">
        <v>16</v>
      </c>
      <c r="P96" s="34">
        <v>0</v>
      </c>
      <c r="Q96" s="34">
        <v>16</v>
      </c>
    </row>
    <row r="97" spans="13:17" x14ac:dyDescent="0.25">
      <c r="M97" s="34">
        <v>0</v>
      </c>
      <c r="N97" s="34">
        <v>29</v>
      </c>
      <c r="P97" s="34">
        <v>0</v>
      </c>
      <c r="Q97" s="34">
        <v>29</v>
      </c>
    </row>
    <row r="98" spans="13:17" x14ac:dyDescent="0.25">
      <c r="M98" s="34">
        <v>6.8</v>
      </c>
      <c r="N98" s="34">
        <v>30</v>
      </c>
      <c r="P98" s="34">
        <v>6.8</v>
      </c>
      <c r="Q98" s="34">
        <v>30</v>
      </c>
    </row>
    <row r="99" spans="13:17" x14ac:dyDescent="0.25">
      <c r="M99" s="34">
        <v>0</v>
      </c>
      <c r="N99" s="34">
        <v>31</v>
      </c>
      <c r="P99" s="34">
        <v>0</v>
      </c>
      <c r="Q99" s="34">
        <v>31</v>
      </c>
    </row>
    <row r="100" spans="13:17" x14ac:dyDescent="0.25">
      <c r="M100" s="34">
        <v>0</v>
      </c>
      <c r="N100" s="34">
        <v>33</v>
      </c>
      <c r="P100" s="34">
        <v>0</v>
      </c>
      <c r="Q100" s="34">
        <v>33</v>
      </c>
    </row>
    <row r="101" spans="13:17" x14ac:dyDescent="0.25">
      <c r="M101" s="13">
        <v>5</v>
      </c>
      <c r="N101" s="13">
        <v>34</v>
      </c>
      <c r="P101" s="13">
        <v>5</v>
      </c>
      <c r="Q101" s="13">
        <v>34</v>
      </c>
    </row>
    <row r="102" spans="13:17" x14ac:dyDescent="0.25">
      <c r="M102" s="13">
        <v>0</v>
      </c>
      <c r="N102" s="13">
        <v>35</v>
      </c>
      <c r="P102" s="13">
        <v>0</v>
      </c>
      <c r="Q102" s="13">
        <v>35</v>
      </c>
    </row>
    <row r="103" spans="13:17" x14ac:dyDescent="0.25">
      <c r="M103" s="13">
        <v>0</v>
      </c>
      <c r="N103" s="13">
        <v>37</v>
      </c>
      <c r="P103" s="13">
        <v>0</v>
      </c>
      <c r="Q103" s="13">
        <v>37</v>
      </c>
    </row>
    <row r="104" spans="13:17" x14ac:dyDescent="0.25">
      <c r="M104" s="13">
        <v>5</v>
      </c>
      <c r="N104" s="13">
        <v>38</v>
      </c>
      <c r="P104" s="13">
        <v>5</v>
      </c>
      <c r="Q104" s="13">
        <v>38</v>
      </c>
    </row>
    <row r="105" spans="13:17" x14ac:dyDescent="0.25">
      <c r="M105" s="13">
        <v>0</v>
      </c>
      <c r="N105" s="13">
        <v>39</v>
      </c>
      <c r="P105" s="13">
        <v>0</v>
      </c>
      <c r="Q105" s="13">
        <v>39</v>
      </c>
    </row>
    <row r="106" spans="13:17" x14ac:dyDescent="0.25">
      <c r="M106" s="13">
        <v>0</v>
      </c>
      <c r="N106" s="13">
        <v>40</v>
      </c>
      <c r="P106" s="13">
        <v>0</v>
      </c>
      <c r="Q106" s="13">
        <v>40</v>
      </c>
    </row>
    <row r="107" spans="13:17" x14ac:dyDescent="0.25">
      <c r="M107" s="13">
        <v>5</v>
      </c>
      <c r="N107" s="13">
        <v>41</v>
      </c>
      <c r="P107" s="13">
        <v>5</v>
      </c>
      <c r="Q107" s="13">
        <v>41</v>
      </c>
    </row>
    <row r="108" spans="13:17" x14ac:dyDescent="0.25">
      <c r="M108" s="13">
        <v>0</v>
      </c>
      <c r="N108" s="13">
        <v>42</v>
      </c>
      <c r="P108" s="13">
        <v>0</v>
      </c>
      <c r="Q108" s="13">
        <v>42</v>
      </c>
    </row>
    <row r="109" spans="13:17" x14ac:dyDescent="0.25">
      <c r="M109" s="13">
        <v>2.5</v>
      </c>
      <c r="N109" s="13">
        <v>43</v>
      </c>
      <c r="P109" s="13">
        <v>2.5</v>
      </c>
      <c r="Q109" s="13">
        <v>43</v>
      </c>
    </row>
    <row r="110" spans="13:17" x14ac:dyDescent="0.25">
      <c r="M110" s="13">
        <v>0</v>
      </c>
      <c r="N110" s="13">
        <v>44</v>
      </c>
      <c r="P110" s="13">
        <v>0</v>
      </c>
      <c r="Q110" s="13">
        <v>44</v>
      </c>
    </row>
    <row r="111" spans="13:17" x14ac:dyDescent="0.25">
      <c r="M111" s="53">
        <v>6.7</v>
      </c>
      <c r="N111" s="53">
        <v>45</v>
      </c>
      <c r="P111" s="53">
        <v>6.7</v>
      </c>
      <c r="Q111" s="53">
        <v>45</v>
      </c>
    </row>
    <row r="112" spans="13:17" x14ac:dyDescent="0.25">
      <c r="M112" s="53">
        <v>1</v>
      </c>
      <c r="N112" s="53">
        <v>46</v>
      </c>
      <c r="P112" s="53">
        <v>1</v>
      </c>
      <c r="Q112" s="53">
        <v>46</v>
      </c>
    </row>
    <row r="113" spans="13:17" x14ac:dyDescent="0.25">
      <c r="M113" s="53">
        <v>0</v>
      </c>
      <c r="N113" s="53">
        <v>47</v>
      </c>
      <c r="P113" s="53">
        <v>0</v>
      </c>
      <c r="Q113" s="53">
        <v>47</v>
      </c>
    </row>
    <row r="114" spans="13:17" x14ac:dyDescent="0.25">
      <c r="M114" s="53">
        <v>0</v>
      </c>
      <c r="N114" s="53">
        <v>50</v>
      </c>
      <c r="P114" s="53">
        <v>0</v>
      </c>
      <c r="Q114" s="53">
        <v>50</v>
      </c>
    </row>
    <row r="115" spans="13:17" x14ac:dyDescent="0.25">
      <c r="M115" s="53">
        <v>0</v>
      </c>
      <c r="N115" s="53">
        <v>51</v>
      </c>
      <c r="P115" s="53">
        <v>0</v>
      </c>
      <c r="Q115" s="53">
        <v>51</v>
      </c>
    </row>
    <row r="116" spans="13:17" x14ac:dyDescent="0.25">
      <c r="M116" s="53">
        <v>0</v>
      </c>
      <c r="N116" s="53">
        <v>53</v>
      </c>
      <c r="P116" s="53">
        <v>0</v>
      </c>
      <c r="Q116" s="53">
        <v>53</v>
      </c>
    </row>
    <row r="117" spans="13:17" x14ac:dyDescent="0.25">
      <c r="M117" s="53">
        <v>6.5</v>
      </c>
      <c r="N117" s="53">
        <v>54</v>
      </c>
      <c r="P117" s="53">
        <v>6.5</v>
      </c>
      <c r="Q117" s="53">
        <v>54</v>
      </c>
    </row>
    <row r="118" spans="13:17" x14ac:dyDescent="0.25">
      <c r="M118" s="53">
        <v>5</v>
      </c>
      <c r="N118" s="53">
        <v>55</v>
      </c>
      <c r="P118" s="53">
        <v>5</v>
      </c>
      <c r="Q118" s="53">
        <v>55</v>
      </c>
    </row>
    <row r="119" spans="13:17" x14ac:dyDescent="0.25">
      <c r="M119" s="68">
        <v>0</v>
      </c>
      <c r="N119" s="68">
        <v>56</v>
      </c>
      <c r="P119" s="68">
        <v>0</v>
      </c>
      <c r="Q119" s="68">
        <v>56</v>
      </c>
    </row>
    <row r="120" spans="13:17" x14ac:dyDescent="0.25">
      <c r="M120" s="68">
        <v>0</v>
      </c>
      <c r="N120" s="68">
        <v>57</v>
      </c>
      <c r="P120" s="68">
        <v>0</v>
      </c>
      <c r="Q120" s="68">
        <v>57</v>
      </c>
    </row>
    <row r="121" spans="13:17" x14ac:dyDescent="0.25">
      <c r="M121" s="68">
        <v>6</v>
      </c>
      <c r="N121" s="68">
        <v>58</v>
      </c>
      <c r="P121" s="68">
        <v>6</v>
      </c>
      <c r="Q121" s="68">
        <v>58</v>
      </c>
    </row>
    <row r="122" spans="13:17" x14ac:dyDescent="0.25">
      <c r="M122" s="68">
        <v>6</v>
      </c>
      <c r="N122" s="68">
        <v>59</v>
      </c>
      <c r="P122" s="68">
        <v>6</v>
      </c>
      <c r="Q122" s="68">
        <v>59</v>
      </c>
    </row>
    <row r="123" spans="13:17" x14ac:dyDescent="0.25">
      <c r="M123" s="68">
        <v>0</v>
      </c>
      <c r="N123" s="68">
        <v>60</v>
      </c>
      <c r="P123" s="68">
        <v>0</v>
      </c>
      <c r="Q123" s="68">
        <v>60</v>
      </c>
    </row>
    <row r="124" spans="13:17" x14ac:dyDescent="0.25">
      <c r="M124" s="69">
        <v>0</v>
      </c>
      <c r="N124" s="69">
        <v>64</v>
      </c>
      <c r="P124" s="69">
        <v>0</v>
      </c>
      <c r="Q124" s="69">
        <v>64</v>
      </c>
    </row>
    <row r="125" spans="13:17" x14ac:dyDescent="0.25">
      <c r="M125" s="69">
        <v>6</v>
      </c>
      <c r="N125" s="69">
        <v>65</v>
      </c>
      <c r="P125" s="69">
        <v>6</v>
      </c>
      <c r="Q125" s="69">
        <v>65</v>
      </c>
    </row>
    <row r="126" spans="13:17" x14ac:dyDescent="0.25">
      <c r="M126" s="69">
        <v>4</v>
      </c>
      <c r="N126" s="69">
        <v>69</v>
      </c>
      <c r="P126" s="69">
        <v>4</v>
      </c>
      <c r="Q126" s="69">
        <v>69</v>
      </c>
    </row>
    <row r="127" spans="13:17" x14ac:dyDescent="0.25">
      <c r="M127" s="69">
        <v>3</v>
      </c>
      <c r="N127" s="69">
        <v>70</v>
      </c>
      <c r="P127" s="69">
        <v>3</v>
      </c>
      <c r="Q127" s="69">
        <v>70</v>
      </c>
    </row>
    <row r="128" spans="13:17" x14ac:dyDescent="0.25">
      <c r="M128" s="69">
        <v>2.1</v>
      </c>
      <c r="N128" s="69">
        <v>71</v>
      </c>
      <c r="P128" s="69">
        <v>2.1</v>
      </c>
      <c r="Q128" s="69">
        <v>71</v>
      </c>
    </row>
    <row r="129" spans="13:17" x14ac:dyDescent="0.25">
      <c r="M129" s="69">
        <v>0</v>
      </c>
      <c r="N129" s="69">
        <v>72</v>
      </c>
      <c r="P129" s="69">
        <v>0</v>
      </c>
      <c r="Q129" s="69">
        <v>72</v>
      </c>
    </row>
    <row r="130" spans="13:17" x14ac:dyDescent="0.25">
      <c r="M130" s="69">
        <v>0</v>
      </c>
      <c r="N130" s="69">
        <v>88</v>
      </c>
      <c r="P130" s="69">
        <v>0</v>
      </c>
      <c r="Q130" s="69">
        <v>88</v>
      </c>
    </row>
    <row r="131" spans="13:17" x14ac:dyDescent="0.25">
      <c r="M131" s="69">
        <v>5</v>
      </c>
      <c r="N131" s="69">
        <v>89</v>
      </c>
      <c r="P131" s="69">
        <v>5</v>
      </c>
      <c r="Q131" s="69">
        <v>89</v>
      </c>
    </row>
    <row r="132" spans="13:17" x14ac:dyDescent="0.25">
      <c r="M132" s="69">
        <v>5</v>
      </c>
      <c r="N132" s="69">
        <v>92</v>
      </c>
      <c r="P132" s="69">
        <v>5</v>
      </c>
      <c r="Q132" s="69">
        <v>92</v>
      </c>
    </row>
    <row r="133" spans="13:17" x14ac:dyDescent="0.25">
      <c r="M133" s="69">
        <v>0</v>
      </c>
      <c r="N133" s="69">
        <v>94</v>
      </c>
      <c r="P133" s="69">
        <v>0</v>
      </c>
      <c r="Q133" s="69">
        <v>94</v>
      </c>
    </row>
    <row r="134" spans="13:17" x14ac:dyDescent="0.25">
      <c r="M134" s="69">
        <v>2</v>
      </c>
      <c r="N134" s="69">
        <v>95</v>
      </c>
      <c r="P134" s="69">
        <v>2</v>
      </c>
      <c r="Q134" s="69">
        <v>95</v>
      </c>
    </row>
    <row r="135" spans="13:17" x14ac:dyDescent="0.25">
      <c r="M135" s="69">
        <v>0</v>
      </c>
      <c r="N135" s="69">
        <v>97</v>
      </c>
      <c r="P135" s="69">
        <v>0</v>
      </c>
      <c r="Q135" s="69">
        <v>97</v>
      </c>
    </row>
    <row r="136" spans="13:17" x14ac:dyDescent="0.25">
      <c r="M136" s="69">
        <v>0</v>
      </c>
      <c r="N136" s="69">
        <v>109</v>
      </c>
      <c r="P136" s="69">
        <v>0</v>
      </c>
      <c r="Q136" s="69">
        <v>109</v>
      </c>
    </row>
    <row r="137" spans="13:17" x14ac:dyDescent="0.25">
      <c r="M137" s="69">
        <v>4</v>
      </c>
      <c r="N137" s="69">
        <v>110</v>
      </c>
      <c r="P137" s="69">
        <v>4</v>
      </c>
      <c r="Q137" s="69">
        <v>110</v>
      </c>
    </row>
    <row r="138" spans="13:17" x14ac:dyDescent="0.25">
      <c r="M138" s="69">
        <v>2.5</v>
      </c>
      <c r="N138" s="69">
        <v>111</v>
      </c>
      <c r="P138" s="69">
        <v>2.5</v>
      </c>
      <c r="Q138" s="69">
        <v>111</v>
      </c>
    </row>
    <row r="139" spans="13:17" x14ac:dyDescent="0.25">
      <c r="M139" s="69">
        <v>0</v>
      </c>
      <c r="N139" s="69">
        <v>112</v>
      </c>
      <c r="P139" s="69">
        <v>0</v>
      </c>
      <c r="Q139" s="69">
        <v>112</v>
      </c>
    </row>
    <row r="140" spans="13:17" x14ac:dyDescent="0.25">
      <c r="M140" s="69">
        <v>0</v>
      </c>
      <c r="N140" s="69">
        <v>114</v>
      </c>
      <c r="P140" s="69">
        <v>0</v>
      </c>
      <c r="Q140" s="69">
        <v>114</v>
      </c>
    </row>
    <row r="141" spans="13:17" x14ac:dyDescent="0.25">
      <c r="M141" s="69">
        <v>4</v>
      </c>
      <c r="N141" s="69">
        <v>115</v>
      </c>
      <c r="P141" s="69">
        <v>4</v>
      </c>
      <c r="Q141" s="69">
        <v>115</v>
      </c>
    </row>
    <row r="142" spans="13:17" x14ac:dyDescent="0.25">
      <c r="M142" s="69">
        <v>0</v>
      </c>
      <c r="N142" s="69">
        <v>116</v>
      </c>
      <c r="P142" s="69">
        <v>0</v>
      </c>
      <c r="Q142" s="69">
        <v>116</v>
      </c>
    </row>
    <row r="143" spans="13:17" x14ac:dyDescent="0.25">
      <c r="M143" s="69">
        <v>0</v>
      </c>
      <c r="N143" s="69">
        <v>122</v>
      </c>
      <c r="P143" s="69">
        <v>0</v>
      </c>
      <c r="Q143" s="69">
        <v>122</v>
      </c>
    </row>
    <row r="144" spans="13:17" x14ac:dyDescent="0.25">
      <c r="M144" s="69">
        <v>4.8000000000000007</v>
      </c>
      <c r="N144" s="69">
        <v>124</v>
      </c>
      <c r="P144" s="69">
        <v>4.8000000000000007</v>
      </c>
      <c r="Q144" s="69">
        <v>124</v>
      </c>
    </row>
    <row r="145" spans="13:17" x14ac:dyDescent="0.25">
      <c r="M145" s="69">
        <v>4</v>
      </c>
      <c r="N145" s="69">
        <v>125</v>
      </c>
      <c r="P145" s="69">
        <v>4</v>
      </c>
      <c r="Q145" s="69">
        <v>125</v>
      </c>
    </row>
    <row r="146" spans="13:17" x14ac:dyDescent="0.25">
      <c r="M146" s="69">
        <v>1.2000000000000002</v>
      </c>
      <c r="N146" s="69">
        <v>126</v>
      </c>
      <c r="P146" s="69">
        <v>1.2000000000000002</v>
      </c>
      <c r="Q146" s="69">
        <v>126</v>
      </c>
    </row>
    <row r="147" spans="13:17" x14ac:dyDescent="0.25">
      <c r="M147" s="69">
        <v>0</v>
      </c>
      <c r="N147" s="69">
        <v>127</v>
      </c>
      <c r="P147" s="69">
        <v>0</v>
      </c>
      <c r="Q147" s="69">
        <v>127</v>
      </c>
    </row>
    <row r="148" spans="13:17" x14ac:dyDescent="0.25">
      <c r="M148" s="69">
        <v>0</v>
      </c>
      <c r="N148" s="69">
        <v>134</v>
      </c>
      <c r="P148" s="69">
        <v>0</v>
      </c>
      <c r="Q148" s="69">
        <v>134</v>
      </c>
    </row>
    <row r="149" spans="13:17" x14ac:dyDescent="0.25">
      <c r="M149" s="69">
        <v>5</v>
      </c>
      <c r="N149" s="69">
        <v>135</v>
      </c>
      <c r="P149" s="69">
        <v>5</v>
      </c>
      <c r="Q149" s="69">
        <v>135</v>
      </c>
    </row>
    <row r="150" spans="13:17" x14ac:dyDescent="0.25">
      <c r="M150" s="69">
        <v>0</v>
      </c>
      <c r="N150" s="69">
        <v>136</v>
      </c>
      <c r="P150" s="69">
        <v>0</v>
      </c>
      <c r="Q150" s="69">
        <v>136</v>
      </c>
    </row>
    <row r="151" spans="13:17" x14ac:dyDescent="0.25">
      <c r="M151" s="69">
        <v>0</v>
      </c>
      <c r="N151" s="69">
        <v>138</v>
      </c>
      <c r="P151" s="69">
        <v>0</v>
      </c>
      <c r="Q151" s="69">
        <v>138</v>
      </c>
    </row>
    <row r="152" spans="13:17" x14ac:dyDescent="0.25">
      <c r="M152" s="79">
        <v>0</v>
      </c>
      <c r="N152" s="80">
        <v>144</v>
      </c>
      <c r="P152" s="79">
        <v>0</v>
      </c>
      <c r="Q152" s="80">
        <v>144</v>
      </c>
    </row>
    <row r="153" spans="13:17" x14ac:dyDescent="0.25">
      <c r="M153" s="79">
        <v>0</v>
      </c>
      <c r="N153" s="80">
        <v>145</v>
      </c>
      <c r="P153" s="79">
        <v>0</v>
      </c>
      <c r="Q153" s="80">
        <v>145</v>
      </c>
    </row>
    <row r="154" spans="13:17" x14ac:dyDescent="0.25">
      <c r="M154" s="79">
        <v>7</v>
      </c>
      <c r="N154" s="80">
        <v>146</v>
      </c>
      <c r="P154" s="79">
        <v>7</v>
      </c>
      <c r="Q154" s="80">
        <v>146</v>
      </c>
    </row>
    <row r="155" spans="13:17" x14ac:dyDescent="0.25">
      <c r="M155" s="80">
        <v>0</v>
      </c>
      <c r="N155" s="79">
        <v>147</v>
      </c>
      <c r="P155" s="80">
        <v>0</v>
      </c>
      <c r="Q155" s="79">
        <v>147</v>
      </c>
    </row>
    <row r="156" spans="13:17" x14ac:dyDescent="0.25">
      <c r="M156" s="79">
        <v>0</v>
      </c>
      <c r="N156" s="80">
        <v>148</v>
      </c>
      <c r="P156" s="79">
        <v>0</v>
      </c>
      <c r="Q156" s="80">
        <v>148</v>
      </c>
    </row>
    <row r="157" spans="13:17" x14ac:dyDescent="0.25">
      <c r="M157" s="80">
        <v>0</v>
      </c>
      <c r="N157" s="79">
        <v>151</v>
      </c>
      <c r="P157" s="80">
        <v>0</v>
      </c>
      <c r="Q157" s="79">
        <v>151</v>
      </c>
    </row>
    <row r="158" spans="13:17" x14ac:dyDescent="0.25">
      <c r="M158" s="80">
        <v>6.5</v>
      </c>
      <c r="N158" s="79">
        <v>152</v>
      </c>
      <c r="P158" s="80">
        <v>6.5</v>
      </c>
      <c r="Q158" s="79">
        <v>152</v>
      </c>
    </row>
    <row r="159" spans="13:17" x14ac:dyDescent="0.25">
      <c r="M159" s="80">
        <v>0</v>
      </c>
      <c r="N159" s="79">
        <v>153</v>
      </c>
      <c r="P159" s="80">
        <v>0</v>
      </c>
      <c r="Q159" s="79">
        <v>153</v>
      </c>
    </row>
    <row r="160" spans="13:17" x14ac:dyDescent="0.25">
      <c r="M160" s="80">
        <v>0</v>
      </c>
      <c r="N160" s="79">
        <v>159</v>
      </c>
      <c r="P160" s="80">
        <v>0</v>
      </c>
      <c r="Q160" s="79">
        <v>159</v>
      </c>
    </row>
    <row r="161" spans="13:17" x14ac:dyDescent="0.25">
      <c r="M161" s="80">
        <v>1.5</v>
      </c>
      <c r="N161" s="79">
        <v>160</v>
      </c>
      <c r="P161" s="80">
        <v>5.5</v>
      </c>
      <c r="Q161" s="79">
        <v>160</v>
      </c>
    </row>
    <row r="162" spans="13:17" x14ac:dyDescent="0.25">
      <c r="M162" s="79">
        <v>1.5</v>
      </c>
      <c r="N162" s="80">
        <v>182</v>
      </c>
      <c r="P162" s="79">
        <v>0</v>
      </c>
      <c r="Q162" s="80">
        <v>162</v>
      </c>
    </row>
    <row r="163" spans="13:17" x14ac:dyDescent="0.25">
      <c r="M163" s="79">
        <v>0</v>
      </c>
      <c r="N163" s="80">
        <v>183</v>
      </c>
      <c r="P163" s="79">
        <v>0</v>
      </c>
      <c r="Q163" s="80">
        <v>163</v>
      </c>
    </row>
    <row r="164" spans="13:17" x14ac:dyDescent="0.25">
      <c r="M164" s="79">
        <v>0</v>
      </c>
      <c r="N164" s="80">
        <v>244</v>
      </c>
      <c r="P164" s="79">
        <v>4.2</v>
      </c>
      <c r="Q164" s="80">
        <v>164</v>
      </c>
    </row>
    <row r="165" spans="13:17" x14ac:dyDescent="0.25">
      <c r="P165" s="79">
        <v>0</v>
      </c>
      <c r="Q165" s="80">
        <v>165</v>
      </c>
    </row>
    <row r="166" spans="13:17" x14ac:dyDescent="0.25">
      <c r="P166" s="79">
        <v>0</v>
      </c>
      <c r="Q166" s="80">
        <v>169</v>
      </c>
    </row>
    <row r="167" spans="13:17" x14ac:dyDescent="0.25">
      <c r="P167" s="79">
        <v>4.2</v>
      </c>
      <c r="Q167" s="80">
        <v>170</v>
      </c>
    </row>
    <row r="168" spans="13:17" x14ac:dyDescent="0.25">
      <c r="P168" s="79">
        <v>0</v>
      </c>
      <c r="Q168" s="80">
        <v>172</v>
      </c>
    </row>
    <row r="169" spans="13:17" x14ac:dyDescent="0.25">
      <c r="P169" s="79">
        <v>0</v>
      </c>
      <c r="Q169" s="80">
        <v>174</v>
      </c>
    </row>
    <row r="170" spans="13:17" x14ac:dyDescent="0.25">
      <c r="P170" s="79">
        <v>4.2</v>
      </c>
      <c r="Q170" s="80">
        <v>175</v>
      </c>
    </row>
    <row r="171" spans="13:17" x14ac:dyDescent="0.25">
      <c r="P171" s="79">
        <v>0</v>
      </c>
      <c r="Q171" s="80">
        <v>177</v>
      </c>
    </row>
    <row r="172" spans="13:17" x14ac:dyDescent="0.25">
      <c r="P172" s="79">
        <v>0</v>
      </c>
      <c r="Q172" s="80">
        <v>180</v>
      </c>
    </row>
    <row r="173" spans="13:17" x14ac:dyDescent="0.25">
      <c r="P173" s="79">
        <v>4.2</v>
      </c>
      <c r="Q173" s="80">
        <v>181</v>
      </c>
    </row>
    <row r="174" spans="13:17" x14ac:dyDescent="0.25">
      <c r="P174" s="79">
        <v>0</v>
      </c>
      <c r="Q174" s="80">
        <v>183</v>
      </c>
    </row>
    <row r="175" spans="13:17" x14ac:dyDescent="0.25">
      <c r="P175" s="79">
        <v>12</v>
      </c>
      <c r="Q175" s="80">
        <v>184</v>
      </c>
    </row>
    <row r="176" spans="13:17" x14ac:dyDescent="0.25">
      <c r="P176" s="79">
        <v>0</v>
      </c>
      <c r="Q176" s="80">
        <v>185</v>
      </c>
    </row>
    <row r="177" spans="16:17" x14ac:dyDescent="0.25">
      <c r="P177" s="79">
        <v>0</v>
      </c>
      <c r="Q177" s="80">
        <v>186</v>
      </c>
    </row>
    <row r="178" spans="16:17" x14ac:dyDescent="0.25">
      <c r="P178" s="79">
        <v>5</v>
      </c>
      <c r="Q178" s="80">
        <v>188</v>
      </c>
    </row>
    <row r="179" spans="16:17" x14ac:dyDescent="0.25">
      <c r="P179" s="79">
        <v>0</v>
      </c>
      <c r="Q179" s="80">
        <v>191</v>
      </c>
    </row>
    <row r="180" spans="16:17" x14ac:dyDescent="0.25">
      <c r="P180" s="79">
        <v>0</v>
      </c>
      <c r="Q180" s="80">
        <v>193</v>
      </c>
    </row>
    <row r="181" spans="16:17" x14ac:dyDescent="0.25">
      <c r="P181" s="79">
        <v>0</v>
      </c>
      <c r="Q181" s="80">
        <v>196</v>
      </c>
    </row>
    <row r="182" spans="16:17" x14ac:dyDescent="0.25">
      <c r="P182" s="79">
        <v>2</v>
      </c>
      <c r="Q182" s="80">
        <v>197</v>
      </c>
    </row>
    <row r="183" spans="16:17" x14ac:dyDescent="0.25">
      <c r="P183" s="79">
        <v>2</v>
      </c>
      <c r="Q183" s="80">
        <v>202</v>
      </c>
    </row>
    <row r="184" spans="16:17" x14ac:dyDescent="0.25">
      <c r="P184" s="79">
        <v>0</v>
      </c>
      <c r="Q184" s="80">
        <v>203</v>
      </c>
    </row>
    <row r="185" spans="16:17" x14ac:dyDescent="0.25">
      <c r="P185" s="79">
        <v>0</v>
      </c>
      <c r="Q185" s="80">
        <v>205</v>
      </c>
    </row>
    <row r="186" spans="16:17" x14ac:dyDescent="0.25">
      <c r="P186" s="79">
        <v>7.5</v>
      </c>
      <c r="Q186" s="80">
        <v>206</v>
      </c>
    </row>
    <row r="187" spans="16:17" x14ac:dyDescent="0.25">
      <c r="P187" s="79">
        <v>0</v>
      </c>
      <c r="Q187" s="80">
        <v>207</v>
      </c>
    </row>
    <row r="188" spans="16:17" x14ac:dyDescent="0.25">
      <c r="P188" s="79">
        <v>0</v>
      </c>
      <c r="Q188" s="80">
        <v>208</v>
      </c>
    </row>
    <row r="189" spans="16:17" x14ac:dyDescent="0.25">
      <c r="P189" s="79">
        <v>4</v>
      </c>
      <c r="Q189" s="80">
        <v>209</v>
      </c>
    </row>
    <row r="190" spans="16:17" x14ac:dyDescent="0.25">
      <c r="P190" s="79">
        <v>3</v>
      </c>
      <c r="Q190" s="80">
        <v>210</v>
      </c>
    </row>
    <row r="191" spans="16:17" x14ac:dyDescent="0.25">
      <c r="P191" s="79">
        <v>0</v>
      </c>
      <c r="Q191" s="80">
        <v>211</v>
      </c>
    </row>
    <row r="192" spans="16:17" x14ac:dyDescent="0.25">
      <c r="P192" s="79">
        <v>0</v>
      </c>
      <c r="Q192" s="80">
        <v>244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topLeftCell="A42" workbookViewId="0">
      <selection activeCell="H42" sqref="H42"/>
    </sheetView>
  </sheetViews>
  <sheetFormatPr defaultRowHeight="15" x14ac:dyDescent="0.25"/>
  <cols>
    <col min="1" max="1" width="29.7109375" customWidth="1"/>
    <col min="2" max="2" width="12" bestFit="1" customWidth="1"/>
    <col min="12" max="12" width="18.140625" customWidth="1"/>
    <col min="18" max="18" width="12.42578125" customWidth="1"/>
  </cols>
  <sheetData>
    <row r="1" spans="1:25" x14ac:dyDescent="0.25">
      <c r="A1" s="95" t="s">
        <v>32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5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" t="s">
        <v>37</v>
      </c>
      <c r="M2" s="9">
        <v>50000</v>
      </c>
      <c r="N2" s="9"/>
      <c r="O2" s="9"/>
      <c r="P2" s="9"/>
      <c r="Q2" s="9"/>
      <c r="R2" s="9"/>
      <c r="S2" s="9"/>
      <c r="T2" s="9"/>
      <c r="U2" s="9"/>
    </row>
    <row r="3" spans="1:25" x14ac:dyDescent="0.25">
      <c r="A3" t="s">
        <v>28</v>
      </c>
      <c r="B3">
        <v>0</v>
      </c>
      <c r="C3">
        <v>1000</v>
      </c>
      <c r="D3">
        <v>2000</v>
      </c>
      <c r="E3">
        <v>3000</v>
      </c>
      <c r="F3">
        <v>4000</v>
      </c>
      <c r="G3">
        <v>5000</v>
      </c>
      <c r="I3">
        <v>6000</v>
      </c>
      <c r="J3" s="9">
        <v>7000</v>
      </c>
      <c r="K3" s="9">
        <v>8000</v>
      </c>
      <c r="L3" s="9">
        <v>8550</v>
      </c>
    </row>
    <row r="4" spans="1:25" x14ac:dyDescent="0.25">
      <c r="A4" t="s">
        <v>29</v>
      </c>
      <c r="B4">
        <v>1</v>
      </c>
      <c r="C4">
        <v>40</v>
      </c>
      <c r="D4">
        <v>80</v>
      </c>
      <c r="E4">
        <v>120</v>
      </c>
      <c r="F4">
        <v>160</v>
      </c>
      <c r="G4">
        <v>200</v>
      </c>
      <c r="H4">
        <v>218</v>
      </c>
      <c r="I4">
        <v>240</v>
      </c>
      <c r="J4" s="9">
        <v>280</v>
      </c>
      <c r="K4" s="9">
        <v>320</v>
      </c>
      <c r="L4" s="9">
        <v>342</v>
      </c>
    </row>
    <row r="5" spans="1:25" x14ac:dyDescent="0.25">
      <c r="A5" t="s">
        <v>31</v>
      </c>
      <c r="B5">
        <v>3645</v>
      </c>
      <c r="C5">
        <v>3684</v>
      </c>
      <c r="D5">
        <v>3639</v>
      </c>
      <c r="E5">
        <v>3435</v>
      </c>
      <c r="F5">
        <v>2809</v>
      </c>
      <c r="G5">
        <v>2242</v>
      </c>
      <c r="H5">
        <v>2220</v>
      </c>
      <c r="I5">
        <v>2214</v>
      </c>
      <c r="J5" s="9">
        <v>2536</v>
      </c>
      <c r="K5" s="9">
        <v>2724</v>
      </c>
      <c r="L5" s="9">
        <v>2835</v>
      </c>
      <c r="P5">
        <v>16.8</v>
      </c>
      <c r="Q5">
        <v>0</v>
      </c>
      <c r="R5">
        <v>0.8</v>
      </c>
      <c r="S5">
        <v>50.400000000000006</v>
      </c>
      <c r="T5">
        <v>192</v>
      </c>
      <c r="U5">
        <v>305.60000000000002</v>
      </c>
      <c r="V5">
        <v>268</v>
      </c>
      <c r="W5">
        <v>251.20000000000002</v>
      </c>
      <c r="X5">
        <v>234.4</v>
      </c>
      <c r="Y5">
        <v>223.20000000000002</v>
      </c>
    </row>
    <row r="6" spans="1:25" x14ac:dyDescent="0.25">
      <c r="A6" t="s">
        <v>30</v>
      </c>
      <c r="B6">
        <f>SUM($C$5-B5)</f>
        <v>39</v>
      </c>
      <c r="C6" s="9">
        <f t="shared" ref="C6:L6" si="0">SUM($C$5-C5)</f>
        <v>0</v>
      </c>
      <c r="D6" s="9">
        <f t="shared" si="0"/>
        <v>45</v>
      </c>
      <c r="E6" s="9">
        <f t="shared" si="0"/>
        <v>249</v>
      </c>
      <c r="F6" s="9">
        <f t="shared" si="0"/>
        <v>875</v>
      </c>
      <c r="G6" s="9">
        <f t="shared" si="0"/>
        <v>1442</v>
      </c>
      <c r="H6" s="9">
        <f t="shared" si="0"/>
        <v>1464</v>
      </c>
      <c r="I6" s="9">
        <f t="shared" si="0"/>
        <v>1470</v>
      </c>
      <c r="J6" s="9">
        <f t="shared" si="0"/>
        <v>1148</v>
      </c>
      <c r="K6" s="9">
        <f t="shared" si="0"/>
        <v>960</v>
      </c>
      <c r="L6" s="9">
        <f t="shared" si="0"/>
        <v>849</v>
      </c>
    </row>
    <row r="7" spans="1:25" x14ac:dyDescent="0.25">
      <c r="J7" s="9"/>
      <c r="K7" s="9"/>
      <c r="L7" s="9"/>
    </row>
    <row r="8" spans="1:25" x14ac:dyDescent="0.25">
      <c r="A8" t="s">
        <v>27</v>
      </c>
      <c r="B8" s="22">
        <v>21</v>
      </c>
      <c r="C8" s="22">
        <v>0</v>
      </c>
      <c r="D8" s="22">
        <v>1</v>
      </c>
      <c r="E8" s="22">
        <v>63</v>
      </c>
      <c r="F8" s="22">
        <v>240</v>
      </c>
      <c r="G8" s="22">
        <v>382</v>
      </c>
      <c r="H8" s="22">
        <v>360</v>
      </c>
      <c r="I8" s="22">
        <v>335</v>
      </c>
      <c r="J8" s="22">
        <v>314</v>
      </c>
      <c r="K8" s="22">
        <v>293</v>
      </c>
      <c r="L8" s="22">
        <v>279</v>
      </c>
    </row>
    <row r="9" spans="1:25" x14ac:dyDescent="0.25">
      <c r="A9" t="s">
        <v>33</v>
      </c>
      <c r="B9">
        <v>39</v>
      </c>
      <c r="C9">
        <v>0</v>
      </c>
      <c r="D9">
        <v>45</v>
      </c>
      <c r="E9">
        <v>249</v>
      </c>
      <c r="F9">
        <v>920</v>
      </c>
      <c r="G9">
        <v>1442</v>
      </c>
      <c r="H9">
        <v>1464</v>
      </c>
      <c r="I9">
        <v>1470</v>
      </c>
      <c r="J9" s="9">
        <v>1148</v>
      </c>
      <c r="K9" s="9">
        <v>960</v>
      </c>
      <c r="L9" s="9">
        <v>849</v>
      </c>
    </row>
    <row r="10" spans="1:25" x14ac:dyDescent="0.25">
      <c r="A10" t="s">
        <v>34</v>
      </c>
      <c r="B10">
        <f>SUM(B9-B8)</f>
        <v>18</v>
      </c>
      <c r="C10" s="9">
        <f>SUM(C9-C8)</f>
        <v>0</v>
      </c>
      <c r="D10" s="9">
        <f>SUM(D9-D8)</f>
        <v>44</v>
      </c>
      <c r="E10" s="9">
        <f>SUM(E9-E8)</f>
        <v>186</v>
      </c>
      <c r="F10" s="9">
        <f>SUM(F9-F8)</f>
        <v>680</v>
      </c>
      <c r="G10" s="9">
        <f t="shared" ref="G10:L10" si="1">SUM(G9-G8)</f>
        <v>1060</v>
      </c>
      <c r="H10" s="9">
        <f t="shared" si="1"/>
        <v>1104</v>
      </c>
      <c r="I10" s="9">
        <f t="shared" si="1"/>
        <v>1135</v>
      </c>
      <c r="J10" s="9">
        <f t="shared" si="1"/>
        <v>834</v>
      </c>
      <c r="K10" s="9">
        <f t="shared" si="1"/>
        <v>667</v>
      </c>
      <c r="L10" s="9">
        <f t="shared" si="1"/>
        <v>570</v>
      </c>
    </row>
    <row r="11" spans="1:25" x14ac:dyDescent="0.25">
      <c r="A11" s="96" t="s">
        <v>35</v>
      </c>
      <c r="B11" s="97">
        <f t="shared" ref="B11:G11" si="2">SUM(B10/244)</f>
        <v>7.3770491803278687E-2</v>
      </c>
      <c r="C11" s="97">
        <f t="shared" si="2"/>
        <v>0</v>
      </c>
      <c r="D11" s="97">
        <f t="shared" si="2"/>
        <v>0.18032786885245902</v>
      </c>
      <c r="E11" s="97">
        <f t="shared" si="2"/>
        <v>0.76229508196721307</v>
      </c>
      <c r="F11" s="97">
        <f t="shared" si="2"/>
        <v>2.7868852459016393</v>
      </c>
      <c r="G11" s="97">
        <f t="shared" si="2"/>
        <v>4.3442622950819674</v>
      </c>
      <c r="H11" s="94"/>
      <c r="I11" s="97">
        <f>SUM(I10/244)</f>
        <v>4.6516393442622954</v>
      </c>
      <c r="J11" s="93">
        <f>SUM(J10/244)</f>
        <v>3.418032786885246</v>
      </c>
      <c r="K11" s="93">
        <f>SUM(K10/244)</f>
        <v>2.7336065573770494</v>
      </c>
      <c r="L11" s="93">
        <f>SUM(L10/244)</f>
        <v>2.3360655737704916</v>
      </c>
    </row>
    <row r="12" spans="1:25" x14ac:dyDescent="0.25">
      <c r="A12" s="96"/>
      <c r="B12" s="97"/>
      <c r="C12" s="97"/>
      <c r="D12" s="97"/>
      <c r="E12" s="97"/>
      <c r="F12" s="97"/>
      <c r="G12" s="97"/>
      <c r="H12" s="94"/>
      <c r="I12" s="97"/>
      <c r="J12" s="93"/>
      <c r="K12" s="93"/>
      <c r="L12" s="93"/>
    </row>
    <row r="13" spans="1:25" x14ac:dyDescent="0.25">
      <c r="A13" t="s">
        <v>36</v>
      </c>
      <c r="B13">
        <f t="shared" ref="B13:G13" si="3">SUM((B11*1000)/$M$2)</f>
        <v>1.4754098360655738E-3</v>
      </c>
      <c r="C13" s="9">
        <f t="shared" si="3"/>
        <v>0</v>
      </c>
      <c r="D13" s="9">
        <f t="shared" si="3"/>
        <v>3.6065573770491808E-3</v>
      </c>
      <c r="E13" s="9">
        <f t="shared" si="3"/>
        <v>1.5245901639344261E-2</v>
      </c>
      <c r="F13" s="9">
        <f t="shared" si="3"/>
        <v>5.5737704918032788E-2</v>
      </c>
      <c r="G13" s="9">
        <f t="shared" si="3"/>
        <v>8.688524590163936E-2</v>
      </c>
      <c r="I13" s="9">
        <f>SUM((I11*1000)/$M$2)</f>
        <v>9.3032786885245911E-2</v>
      </c>
      <c r="J13" s="9">
        <f>SUM((J11*1000)/$M$2)</f>
        <v>6.8360655737704917E-2</v>
      </c>
      <c r="K13" s="9">
        <f>SUM((K11*1000)/$M$2)</f>
        <v>5.4672131147540985E-2</v>
      </c>
      <c r="L13" s="9">
        <f>SUM((L11*1000)/$M$2)</f>
        <v>4.6721311475409831E-2</v>
      </c>
    </row>
    <row r="14" spans="1:25" x14ac:dyDescent="0.25">
      <c r="J14" s="9"/>
      <c r="K14" s="9"/>
      <c r="L14" s="9"/>
    </row>
    <row r="15" spans="1:25" x14ac:dyDescent="0.25">
      <c r="A15" t="s">
        <v>38</v>
      </c>
      <c r="B15">
        <f>SUM(B8/B9)</f>
        <v>0.53846153846153844</v>
      </c>
      <c r="C15" s="9">
        <v>0</v>
      </c>
      <c r="D15" s="9">
        <f>SUM(D8/D9)</f>
        <v>2.2222222222222223E-2</v>
      </c>
      <c r="E15" s="9">
        <f>SUM(E8/E9)</f>
        <v>0.25301204819277107</v>
      </c>
      <c r="F15" s="9">
        <f>SUM(F8/F9)</f>
        <v>0.2608695652173913</v>
      </c>
      <c r="G15" s="9">
        <f>SUM(G8/G9)</f>
        <v>0.26490984743411927</v>
      </c>
      <c r="I15" s="9">
        <f>SUM(I8/I9)</f>
        <v>0.22789115646258504</v>
      </c>
      <c r="J15" s="9">
        <f>SUM(J8/J9)</f>
        <v>0.27351916376306618</v>
      </c>
      <c r="K15" s="9">
        <f>SUM(K8/K9)</f>
        <v>0.30520833333333336</v>
      </c>
      <c r="L15" s="9">
        <f>SUM(L8/L9)</f>
        <v>0.32862190812720848</v>
      </c>
    </row>
    <row r="16" spans="1:25" x14ac:dyDescent="0.25">
      <c r="A16" t="s">
        <v>39</v>
      </c>
      <c r="B16">
        <f t="shared" ref="B16:G16" si="4">SUM(B9*0.15)</f>
        <v>5.85</v>
      </c>
      <c r="C16" s="9">
        <f t="shared" si="4"/>
        <v>0</v>
      </c>
      <c r="D16" s="9">
        <f t="shared" si="4"/>
        <v>6.75</v>
      </c>
      <c r="E16" s="9">
        <f t="shared" si="4"/>
        <v>37.35</v>
      </c>
      <c r="F16" s="9">
        <f t="shared" si="4"/>
        <v>138</v>
      </c>
      <c r="G16" s="9">
        <f t="shared" si="4"/>
        <v>216.29999999999998</v>
      </c>
      <c r="I16" s="9">
        <f>SUM(I9*0.15)</f>
        <v>220.5</v>
      </c>
      <c r="J16" s="9">
        <f>SUM(J9*0.15)</f>
        <v>172.2</v>
      </c>
      <c r="K16" s="9">
        <f>SUM(K9*0.15)</f>
        <v>144</v>
      </c>
      <c r="L16" s="9">
        <f>SUM(L9*0.15)</f>
        <v>127.35</v>
      </c>
    </row>
    <row r="17" spans="1:21" x14ac:dyDescent="0.25">
      <c r="J17" s="9"/>
      <c r="K17" s="9"/>
      <c r="L17" s="9"/>
    </row>
    <row r="18" spans="1:21" x14ac:dyDescent="0.25">
      <c r="A18" t="s">
        <v>51</v>
      </c>
      <c r="B18">
        <f t="shared" ref="B18:G18" si="5">SUM(B8-(B11*44))</f>
        <v>17.754098360655739</v>
      </c>
      <c r="C18" s="9">
        <f t="shared" si="5"/>
        <v>0</v>
      </c>
      <c r="D18" s="9">
        <f t="shared" si="5"/>
        <v>-6.9344262295081966</v>
      </c>
      <c r="E18" s="9">
        <f t="shared" si="5"/>
        <v>29.459016393442624</v>
      </c>
      <c r="F18" s="9">
        <f t="shared" si="5"/>
        <v>117.37704918032787</v>
      </c>
      <c r="G18" s="9">
        <f t="shared" si="5"/>
        <v>190.85245901639342</v>
      </c>
      <c r="I18" s="9">
        <f>SUM(I8-(I11*44))</f>
        <v>130.32786885245901</v>
      </c>
      <c r="J18" s="9">
        <f>SUM(J8-(J11*44))</f>
        <v>163.60655737704917</v>
      </c>
      <c r="K18" s="9">
        <f>SUM(K8-(K11*44))</f>
        <v>172.72131147540983</v>
      </c>
      <c r="L18" s="9">
        <f>SUM(L8-(L11*44))</f>
        <v>176.21311475409837</v>
      </c>
    </row>
    <row r="19" spans="1:21" x14ac:dyDescent="0.25"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x14ac:dyDescent="0.25"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x14ac:dyDescent="0.25">
      <c r="B25" s="9">
        <v>1</v>
      </c>
      <c r="C25" s="9">
        <v>40</v>
      </c>
      <c r="D25" s="9">
        <v>80</v>
      </c>
      <c r="E25" s="9">
        <v>120</v>
      </c>
      <c r="F25" s="9">
        <v>160</v>
      </c>
      <c r="G25" s="9">
        <v>200</v>
      </c>
      <c r="H25" s="9">
        <v>218</v>
      </c>
      <c r="I25" s="9">
        <v>240</v>
      </c>
      <c r="J25" s="9">
        <v>280</v>
      </c>
      <c r="K25" s="9">
        <v>320</v>
      </c>
      <c r="L25" s="9">
        <v>342</v>
      </c>
      <c r="M25" s="9"/>
      <c r="N25" s="9"/>
      <c r="O25" s="9"/>
      <c r="P25" s="9"/>
      <c r="Q25" s="9"/>
      <c r="R25" s="9"/>
      <c r="S25" s="9"/>
      <c r="T25" s="9"/>
      <c r="U25" s="9"/>
    </row>
    <row r="26" spans="1:21" x14ac:dyDescent="0.25">
      <c r="A26" t="s">
        <v>46</v>
      </c>
      <c r="B26">
        <f t="shared" ref="B26:L26" si="6">SUM(B8*0.8)</f>
        <v>16.8</v>
      </c>
      <c r="C26" s="9">
        <f t="shared" si="6"/>
        <v>0</v>
      </c>
      <c r="D26" s="9">
        <f t="shared" si="6"/>
        <v>0.8</v>
      </c>
      <c r="E26" s="9">
        <f t="shared" si="6"/>
        <v>50.400000000000006</v>
      </c>
      <c r="F26" s="9">
        <f t="shared" si="6"/>
        <v>192</v>
      </c>
      <c r="G26" s="9">
        <f t="shared" si="6"/>
        <v>305.60000000000002</v>
      </c>
      <c r="H26" s="9">
        <f t="shared" si="6"/>
        <v>288</v>
      </c>
      <c r="I26" s="9">
        <f t="shared" si="6"/>
        <v>268</v>
      </c>
      <c r="J26" s="9">
        <f t="shared" si="6"/>
        <v>251.20000000000002</v>
      </c>
      <c r="K26" s="9">
        <f t="shared" si="6"/>
        <v>234.4</v>
      </c>
      <c r="L26" s="9">
        <f t="shared" si="6"/>
        <v>223.20000000000002</v>
      </c>
    </row>
    <row r="27" spans="1:21" x14ac:dyDescent="0.25">
      <c r="A27" t="s">
        <v>34</v>
      </c>
      <c r="B27">
        <f>SUM(B9-B26)</f>
        <v>22.2</v>
      </c>
      <c r="C27" s="9">
        <f t="shared" ref="C27:L27" si="7">SUM(C9-C26)</f>
        <v>0</v>
      </c>
      <c r="D27" s="9">
        <f t="shared" si="7"/>
        <v>44.2</v>
      </c>
      <c r="E27" s="9">
        <f t="shared" si="7"/>
        <v>198.6</v>
      </c>
      <c r="F27" s="9">
        <f t="shared" si="7"/>
        <v>728</v>
      </c>
      <c r="G27" s="9">
        <f t="shared" si="7"/>
        <v>1136.4000000000001</v>
      </c>
      <c r="H27" s="9">
        <f t="shared" si="7"/>
        <v>1176</v>
      </c>
      <c r="I27" s="9">
        <f t="shared" si="7"/>
        <v>1202</v>
      </c>
      <c r="J27" s="9">
        <f t="shared" si="7"/>
        <v>896.8</v>
      </c>
      <c r="K27" s="9">
        <f t="shared" si="7"/>
        <v>725.6</v>
      </c>
      <c r="L27" s="9">
        <f t="shared" si="7"/>
        <v>625.79999999999995</v>
      </c>
    </row>
    <row r="28" spans="1:21" x14ac:dyDescent="0.25">
      <c r="A28" t="s">
        <v>47</v>
      </c>
      <c r="B28">
        <f>SUM(B27/244)</f>
        <v>9.0983606557377042E-2</v>
      </c>
      <c r="C28" s="9">
        <f t="shared" ref="C28:H28" si="8">SUM(C27/244)</f>
        <v>0</v>
      </c>
      <c r="D28" s="9">
        <f t="shared" si="8"/>
        <v>0.18114754098360658</v>
      </c>
      <c r="E28" s="9">
        <f t="shared" si="8"/>
        <v>0.81393442622950818</v>
      </c>
      <c r="F28" s="9">
        <f t="shared" si="8"/>
        <v>2.9836065573770494</v>
      </c>
      <c r="G28" s="9">
        <f t="shared" si="8"/>
        <v>4.6573770491803286</v>
      </c>
      <c r="H28" s="9">
        <f t="shared" si="8"/>
        <v>4.8196721311475406</v>
      </c>
      <c r="I28" s="9">
        <f>SUM(I27/244)</f>
        <v>4.9262295081967213</v>
      </c>
      <c r="J28" s="9">
        <f>SUM(J27/244)</f>
        <v>3.6754098360655734</v>
      </c>
      <c r="K28" s="9">
        <f>SUM(K27/244)</f>
        <v>2.9737704918032786</v>
      </c>
      <c r="L28" s="9">
        <f>SUM(L27/244)</f>
        <v>2.5647540983606554</v>
      </c>
    </row>
    <row r="29" spans="1:21" x14ac:dyDescent="0.25">
      <c r="A29" t="s">
        <v>52</v>
      </c>
      <c r="B29">
        <f>SUM(B28/$M$2)*1000</f>
        <v>1.8196721311475408E-3</v>
      </c>
      <c r="C29" s="9">
        <f t="shared" ref="C29:H29" si="9">SUM(C28/$M$2)*1000</f>
        <v>0</v>
      </c>
      <c r="D29" s="9">
        <f t="shared" si="9"/>
        <v>3.6229508196721316E-3</v>
      </c>
      <c r="E29" s="9">
        <f t="shared" si="9"/>
        <v>1.6278688524590166E-2</v>
      </c>
      <c r="F29" s="9">
        <f t="shared" si="9"/>
        <v>5.967213114754099E-2</v>
      </c>
      <c r="G29" s="9">
        <f t="shared" si="9"/>
        <v>9.3147540983606572E-2</v>
      </c>
      <c r="H29" s="9">
        <f t="shared" si="9"/>
        <v>9.6393442622950812E-2</v>
      </c>
      <c r="I29" s="9">
        <f>SUM(I28/$M$2)*1000</f>
        <v>9.8524590163934431E-2</v>
      </c>
      <c r="J29" s="9">
        <f>SUM(J28/$M$2)*1000</f>
        <v>7.3508196721311467E-2</v>
      </c>
      <c r="K29" s="9">
        <f>SUM(K28/$M$2)*1000</f>
        <v>5.9475409836065571E-2</v>
      </c>
      <c r="L29" s="9">
        <f>SUM(L28/$M$2)*1000</f>
        <v>5.1295081967213108E-2</v>
      </c>
    </row>
    <row r="30" spans="1:21" x14ac:dyDescent="0.25">
      <c r="A30" t="s">
        <v>92</v>
      </c>
      <c r="B30">
        <f>SUM(B8*0.6)</f>
        <v>12.6</v>
      </c>
      <c r="C30" s="9">
        <f t="shared" ref="C30:H30" si="10">SUM(C8*0.6)</f>
        <v>0</v>
      </c>
      <c r="D30" s="9">
        <f t="shared" si="10"/>
        <v>0.6</v>
      </c>
      <c r="E30" s="9">
        <f t="shared" si="10"/>
        <v>37.799999999999997</v>
      </c>
      <c r="F30" s="9">
        <f t="shared" si="10"/>
        <v>144</v>
      </c>
      <c r="G30" s="9">
        <f t="shared" si="10"/>
        <v>229.2</v>
      </c>
      <c r="H30" s="9">
        <f t="shared" si="10"/>
        <v>216</v>
      </c>
      <c r="I30" s="9">
        <f>SUM(I8*0.6)</f>
        <v>201</v>
      </c>
      <c r="J30" s="9">
        <f>SUM(J8*0.6)</f>
        <v>188.4</v>
      </c>
      <c r="K30" s="9">
        <f>SUM(K8*0.6)</f>
        <v>175.79999999999998</v>
      </c>
      <c r="L30" s="9">
        <f>SUM(L8*0.6)</f>
        <v>167.4</v>
      </c>
    </row>
    <row r="31" spans="1:21" x14ac:dyDescent="0.25">
      <c r="A31" t="s">
        <v>188</v>
      </c>
      <c r="B31">
        <f>SUM(B30/B9)*100</f>
        <v>32.307692307692307</v>
      </c>
      <c r="C31" s="84"/>
      <c r="D31" s="84">
        <f>SUM(D30/D9)*100</f>
        <v>1.3333333333333333</v>
      </c>
      <c r="E31" s="84">
        <f>SUM(E30/E9)*100</f>
        <v>15.180722891566264</v>
      </c>
      <c r="F31" s="84">
        <f t="shared" ref="F31:L31" si="11">SUM(F30/F9)*100</f>
        <v>15.65217391304348</v>
      </c>
      <c r="G31" s="84">
        <f t="shared" si="11"/>
        <v>15.894590846047155</v>
      </c>
      <c r="H31" s="84">
        <f t="shared" si="11"/>
        <v>14.754098360655737</v>
      </c>
      <c r="I31" s="84">
        <f t="shared" si="11"/>
        <v>13.673469387755102</v>
      </c>
      <c r="J31" s="84">
        <f t="shared" si="11"/>
        <v>16.411149825783973</v>
      </c>
      <c r="K31" s="84">
        <f t="shared" si="11"/>
        <v>18.3125</v>
      </c>
      <c r="L31" s="84">
        <f t="shared" si="11"/>
        <v>19.71731448763251</v>
      </c>
    </row>
    <row r="33" spans="1:19" ht="15.75" thickBot="1" x14ac:dyDescent="0.3"/>
    <row r="34" spans="1:19" x14ac:dyDescent="0.25">
      <c r="A34" s="23" t="s">
        <v>40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9" x14ac:dyDescent="0.25">
      <c r="A35" s="25" t="s">
        <v>29</v>
      </c>
      <c r="B35" s="26">
        <v>1</v>
      </c>
      <c r="C35" s="26">
        <v>40</v>
      </c>
      <c r="D35" s="26">
        <v>80</v>
      </c>
      <c r="E35" s="26">
        <v>120</v>
      </c>
      <c r="F35" s="26">
        <v>160</v>
      </c>
      <c r="G35" s="26">
        <v>200</v>
      </c>
      <c r="H35" s="26">
        <v>240</v>
      </c>
      <c r="I35" s="26">
        <v>280</v>
      </c>
      <c r="J35" s="26">
        <v>320</v>
      </c>
      <c r="K35" s="26">
        <v>360</v>
      </c>
    </row>
    <row r="36" spans="1:19" x14ac:dyDescent="0.25">
      <c r="A36" s="25" t="s">
        <v>41</v>
      </c>
      <c r="B36" s="26">
        <v>38.999998400000301</v>
      </c>
      <c r="C36" s="26">
        <v>0</v>
      </c>
      <c r="D36" s="26">
        <v>45.000002199999798</v>
      </c>
      <c r="E36" s="26">
        <v>249.00000580000099</v>
      </c>
      <c r="F36" s="26">
        <v>875.00000540000099</v>
      </c>
      <c r="G36" s="26">
        <v>1442.0000001999999</v>
      </c>
      <c r="H36" s="26">
        <v>1469.999998</v>
      </c>
      <c r="I36" s="26">
        <v>1148.00000340001</v>
      </c>
      <c r="J36" s="26">
        <v>960.00000199999999</v>
      </c>
      <c r="K36" s="26">
        <v>849.000000399996</v>
      </c>
    </row>
    <row r="37" spans="1:19" x14ac:dyDescent="0.25">
      <c r="A37" s="25" t="s">
        <v>42</v>
      </c>
      <c r="B37" s="26">
        <f>SUM(B36-$C$36)</f>
        <v>38.999998400000301</v>
      </c>
      <c r="C37" s="26">
        <f t="shared" ref="C37:K37" si="12">SUM(C36-$C$36)</f>
        <v>0</v>
      </c>
      <c r="D37" s="26">
        <f t="shared" si="12"/>
        <v>45.000002199999798</v>
      </c>
      <c r="E37" s="26">
        <f t="shared" si="12"/>
        <v>249.00000580000099</v>
      </c>
      <c r="F37" s="26">
        <f t="shared" si="12"/>
        <v>875.00000540000099</v>
      </c>
      <c r="G37" s="26">
        <f t="shared" si="12"/>
        <v>1442.0000001999999</v>
      </c>
      <c r="H37" s="26">
        <f t="shared" si="12"/>
        <v>1469.999998</v>
      </c>
      <c r="I37" s="26">
        <f t="shared" si="12"/>
        <v>1148.00000340001</v>
      </c>
      <c r="J37" s="26">
        <f t="shared" si="12"/>
        <v>960.00000199999999</v>
      </c>
      <c r="K37" s="26">
        <f t="shared" si="12"/>
        <v>849.000000399996</v>
      </c>
      <c r="P37" t="s">
        <v>93</v>
      </c>
      <c r="Q37" t="s">
        <v>86</v>
      </c>
      <c r="R37" t="s">
        <v>95</v>
      </c>
      <c r="S37" t="s">
        <v>94</v>
      </c>
    </row>
    <row r="38" spans="1:19" x14ac:dyDescent="0.25">
      <c r="A38" s="25" t="s">
        <v>43</v>
      </c>
      <c r="B38" s="27">
        <v>39</v>
      </c>
      <c r="C38" s="27">
        <v>0</v>
      </c>
      <c r="D38" s="27">
        <v>45</v>
      </c>
      <c r="E38" s="27">
        <v>249</v>
      </c>
      <c r="F38" s="27">
        <v>875</v>
      </c>
      <c r="G38" s="27">
        <v>1442</v>
      </c>
      <c r="H38" s="27">
        <v>1470</v>
      </c>
      <c r="I38" s="27">
        <v>1148</v>
      </c>
      <c r="J38" s="27">
        <v>960</v>
      </c>
      <c r="K38" s="27">
        <v>849</v>
      </c>
      <c r="P38" s="9">
        <v>1.8196721311475408E-3</v>
      </c>
      <c r="Q38" s="9">
        <v>1</v>
      </c>
      <c r="R38">
        <v>1.0900000000000001</v>
      </c>
      <c r="S38">
        <f>SUM(P38*R38)</f>
        <v>1.9834426229508196E-3</v>
      </c>
    </row>
    <row r="39" spans="1:19" x14ac:dyDescent="0.25">
      <c r="A39" s="25" t="s">
        <v>44</v>
      </c>
      <c r="B39" s="26">
        <f>SUM(B38-B37)</f>
        <v>1.5999996989535248E-6</v>
      </c>
      <c r="C39" s="26">
        <f t="shared" ref="C39:K39" si="13">SUM(C38-C37)</f>
        <v>0</v>
      </c>
      <c r="D39" s="26">
        <f t="shared" si="13"/>
        <v>-2.1999997983357389E-6</v>
      </c>
      <c r="E39" s="26">
        <f t="shared" si="13"/>
        <v>-5.8000009914849215E-6</v>
      </c>
      <c r="F39" s="26">
        <f t="shared" si="13"/>
        <v>-5.4000009868104826E-6</v>
      </c>
      <c r="G39" s="26">
        <f t="shared" si="13"/>
        <v>-1.9999993128294591E-7</v>
      </c>
      <c r="H39" s="26">
        <f t="shared" si="13"/>
        <v>1.9999999949504854E-6</v>
      </c>
      <c r="I39" s="26">
        <f t="shared" si="13"/>
        <v>-3.4000099731201772E-6</v>
      </c>
      <c r="J39" s="26">
        <f t="shared" si="13"/>
        <v>-1.9999999949504854E-6</v>
      </c>
      <c r="K39" s="26">
        <f t="shared" si="13"/>
        <v>-3.9999599721340928E-7</v>
      </c>
      <c r="P39" s="9">
        <v>0</v>
      </c>
      <c r="Q39" s="9">
        <v>40</v>
      </c>
      <c r="R39">
        <v>1</v>
      </c>
      <c r="S39" s="9">
        <f t="shared" ref="S39:S47" si="14">SUM(P39*R39)</f>
        <v>0</v>
      </c>
    </row>
    <row r="40" spans="1:19" x14ac:dyDescent="0.25">
      <c r="A40" s="25" t="s">
        <v>45</v>
      </c>
      <c r="B40" s="28">
        <f>SUM(B39/B38)*100</f>
        <v>4.102563330650064E-6</v>
      </c>
      <c r="C40" s="28" t="e">
        <f t="shared" ref="C40:K40" si="15">SUM(C39/C38)*100</f>
        <v>#DIV/0!</v>
      </c>
      <c r="D40" s="28">
        <f t="shared" si="15"/>
        <v>-4.8888884407460864E-6</v>
      </c>
      <c r="E40" s="28">
        <f t="shared" si="15"/>
        <v>-2.3293176672630204E-6</v>
      </c>
      <c r="F40" s="28">
        <f t="shared" si="15"/>
        <v>-6.1714296992119799E-7</v>
      </c>
      <c r="G40" s="28">
        <f t="shared" si="15"/>
        <v>-1.3869620754711922E-8</v>
      </c>
      <c r="H40" s="28">
        <f t="shared" si="15"/>
        <v>1.3605442142520308E-7</v>
      </c>
      <c r="I40" s="28">
        <f t="shared" si="15"/>
        <v>-2.9616811612545096E-7</v>
      </c>
      <c r="J40" s="28">
        <f t="shared" si="15"/>
        <v>-2.083333328073422E-7</v>
      </c>
      <c r="K40" s="28">
        <f t="shared" si="15"/>
        <v>-4.7113780590507573E-8</v>
      </c>
      <c r="P40" s="9">
        <v>3.6229508196721316E-3</v>
      </c>
      <c r="Q40" s="9">
        <v>80</v>
      </c>
      <c r="R40">
        <v>1</v>
      </c>
      <c r="S40" s="9">
        <f t="shared" si="14"/>
        <v>3.6229508196721316E-3</v>
      </c>
    </row>
    <row r="41" spans="1:19" ht="15.75" thickBot="1" x14ac:dyDescent="0.3">
      <c r="P41" s="9">
        <v>1.6278688524590166E-2</v>
      </c>
      <c r="Q41" s="9">
        <v>120</v>
      </c>
      <c r="R41">
        <v>1.05</v>
      </c>
      <c r="S41" s="9">
        <f t="shared" si="14"/>
        <v>1.7092622950819675E-2</v>
      </c>
    </row>
    <row r="42" spans="1:19" ht="16.5" thickTop="1" thickBot="1" x14ac:dyDescent="0.3">
      <c r="A42" s="23" t="s">
        <v>91</v>
      </c>
      <c r="B42" s="24"/>
      <c r="C42" s="24"/>
      <c r="D42" s="24"/>
      <c r="E42" s="24"/>
      <c r="F42" s="24"/>
      <c r="G42" s="24"/>
      <c r="H42" s="43" t="s">
        <v>198</v>
      </c>
      <c r="I42" s="24"/>
      <c r="J42" s="24"/>
      <c r="K42" s="24"/>
      <c r="P42" s="9">
        <v>5.5983606557377046E-2</v>
      </c>
      <c r="Q42" s="9">
        <v>160</v>
      </c>
      <c r="R42" s="9">
        <v>1.0649999999999999</v>
      </c>
      <c r="S42" s="9">
        <f t="shared" si="14"/>
        <v>5.9622540983606552E-2</v>
      </c>
    </row>
    <row r="43" spans="1:19" ht="15.75" thickTop="1" x14ac:dyDescent="0.25">
      <c r="A43" s="25" t="s">
        <v>29</v>
      </c>
      <c r="B43" s="26">
        <v>1</v>
      </c>
      <c r="C43" s="26">
        <v>40</v>
      </c>
      <c r="D43" s="26">
        <v>80</v>
      </c>
      <c r="E43" s="26">
        <v>120</v>
      </c>
      <c r="F43" s="26">
        <v>160</v>
      </c>
      <c r="G43" s="26">
        <v>200</v>
      </c>
      <c r="H43" s="47">
        <v>218</v>
      </c>
      <c r="I43" s="26">
        <v>240</v>
      </c>
      <c r="J43" s="26">
        <v>280</v>
      </c>
      <c r="K43" s="26">
        <v>320</v>
      </c>
      <c r="L43" s="26">
        <v>360</v>
      </c>
      <c r="P43" s="9">
        <v>9.3147540983606572E-2</v>
      </c>
      <c r="Q43" s="9">
        <v>200</v>
      </c>
      <c r="R43" s="9">
        <v>1.0649999999999999</v>
      </c>
      <c r="S43" s="9">
        <f t="shared" si="14"/>
        <v>9.9202131147540992E-2</v>
      </c>
    </row>
    <row r="44" spans="1:19" x14ac:dyDescent="0.25">
      <c r="A44" s="25" t="s">
        <v>41</v>
      </c>
      <c r="B44" s="26">
        <v>36.798004600000198</v>
      </c>
      <c r="C44" s="26">
        <v>0</v>
      </c>
      <c r="D44" s="26">
        <v>44.800002199999803</v>
      </c>
      <c r="E44" s="26">
        <v>246.33000059999901</v>
      </c>
      <c r="F44" s="26">
        <v>871.39500020000605</v>
      </c>
      <c r="G44" s="26">
        <v>1439.4659982000001</v>
      </c>
      <c r="H44" s="9">
        <v>1464.97748802566</v>
      </c>
      <c r="I44" s="26">
        <v>1464.3019968000001</v>
      </c>
      <c r="J44" s="26">
        <v>1147.9759940000099</v>
      </c>
      <c r="K44" s="26">
        <v>955.82000520000804</v>
      </c>
      <c r="L44" s="26">
        <v>843.26400580000495</v>
      </c>
      <c r="P44" s="9">
        <v>9.8524590163934431E-2</v>
      </c>
      <c r="Q44" s="9">
        <v>240</v>
      </c>
      <c r="R44" s="9">
        <v>1.0509999999999999</v>
      </c>
      <c r="S44" s="9">
        <f t="shared" si="14"/>
        <v>0.10354934426229508</v>
      </c>
    </row>
    <row r="45" spans="1:19" x14ac:dyDescent="0.25">
      <c r="A45" s="25" t="s">
        <v>42</v>
      </c>
      <c r="B45" s="26">
        <f>SUM(B44-$C$44)</f>
        <v>36.798004600000198</v>
      </c>
      <c r="C45" s="26">
        <f t="shared" ref="C45:L45" si="16">SUM(C44-$C$44)</f>
        <v>0</v>
      </c>
      <c r="D45" s="26">
        <f t="shared" si="16"/>
        <v>44.800002199999803</v>
      </c>
      <c r="E45" s="26">
        <f t="shared" si="16"/>
        <v>246.33000059999901</v>
      </c>
      <c r="F45" s="26">
        <f t="shared" si="16"/>
        <v>871.39500020000605</v>
      </c>
      <c r="G45" s="26">
        <f t="shared" si="16"/>
        <v>1439.4659982000001</v>
      </c>
      <c r="H45" s="26">
        <f t="shared" si="16"/>
        <v>1464.97748802566</v>
      </c>
      <c r="I45" s="26">
        <f t="shared" si="16"/>
        <v>1464.3019968000001</v>
      </c>
      <c r="J45" s="26">
        <f t="shared" si="16"/>
        <v>1147.9759940000099</v>
      </c>
      <c r="K45" s="26">
        <f t="shared" si="16"/>
        <v>955.82000520000804</v>
      </c>
      <c r="L45" s="26">
        <f t="shared" si="16"/>
        <v>843.26400580000495</v>
      </c>
      <c r="P45" s="9">
        <v>7.3508196721311467E-2</v>
      </c>
      <c r="Q45" s="9">
        <v>280</v>
      </c>
      <c r="R45" s="9">
        <v>1.07</v>
      </c>
      <c r="S45" s="9">
        <f t="shared" si="14"/>
        <v>7.8653770491803277E-2</v>
      </c>
    </row>
    <row r="46" spans="1:19" x14ac:dyDescent="0.25">
      <c r="A46" s="25" t="s">
        <v>43</v>
      </c>
      <c r="B46" s="27">
        <v>39</v>
      </c>
      <c r="C46" s="27">
        <v>0</v>
      </c>
      <c r="D46" s="27">
        <v>45</v>
      </c>
      <c r="E46" s="27">
        <v>249</v>
      </c>
      <c r="F46" s="27">
        <v>875</v>
      </c>
      <c r="G46" s="27">
        <v>1442</v>
      </c>
      <c r="H46" s="27">
        <v>1464</v>
      </c>
      <c r="I46" s="27">
        <v>1470</v>
      </c>
      <c r="J46" s="27">
        <v>1148</v>
      </c>
      <c r="K46" s="27">
        <v>960</v>
      </c>
      <c r="L46" s="27">
        <v>849</v>
      </c>
      <c r="P46" s="9">
        <v>5.9475409836065571E-2</v>
      </c>
      <c r="Q46" s="9">
        <v>320</v>
      </c>
      <c r="R46" s="9">
        <v>1.075</v>
      </c>
      <c r="S46" s="9">
        <f t="shared" si="14"/>
        <v>6.393606557377049E-2</v>
      </c>
    </row>
    <row r="47" spans="1:19" x14ac:dyDescent="0.25">
      <c r="A47" s="25" t="s">
        <v>44</v>
      </c>
      <c r="B47" s="26">
        <f>SUM(B46-B45)</f>
        <v>2.2019953999998023</v>
      </c>
      <c r="C47" s="26">
        <f t="shared" ref="C47:L47" si="17">SUM(C46-C45)</f>
        <v>0</v>
      </c>
      <c r="D47" s="26">
        <f t="shared" si="17"/>
        <v>0.1999978000001974</v>
      </c>
      <c r="E47" s="26">
        <f t="shared" si="17"/>
        <v>2.6699994000009895</v>
      </c>
      <c r="F47" s="26">
        <f t="shared" si="17"/>
        <v>3.6049997999939478</v>
      </c>
      <c r="G47" s="26">
        <f t="shared" si="17"/>
        <v>2.5340017999999418</v>
      </c>
      <c r="H47" s="26">
        <f t="shared" si="17"/>
        <v>-0.97748802566002269</v>
      </c>
      <c r="I47" s="26">
        <f t="shared" si="17"/>
        <v>5.6980031999999028</v>
      </c>
      <c r="J47" s="26">
        <f t="shared" si="17"/>
        <v>2.4005999990095006E-2</v>
      </c>
      <c r="K47" s="26">
        <f t="shared" si="17"/>
        <v>4.1799947999919596</v>
      </c>
      <c r="L47" s="26">
        <f t="shared" si="17"/>
        <v>5.7359941999950479</v>
      </c>
      <c r="P47" s="9">
        <v>5.1295081967213108E-2</v>
      </c>
      <c r="Q47" s="9">
        <v>342</v>
      </c>
      <c r="R47" s="9">
        <v>1.08</v>
      </c>
      <c r="S47" s="9">
        <f t="shared" si="14"/>
        <v>5.5398688524590158E-2</v>
      </c>
    </row>
    <row r="48" spans="1:19" x14ac:dyDescent="0.25">
      <c r="A48" s="25" t="s">
        <v>45</v>
      </c>
      <c r="B48" s="28">
        <f>SUM(B47/B46)*100</f>
        <v>5.6461420512815437</v>
      </c>
      <c r="C48" s="28" t="e">
        <f t="shared" ref="C48:L48" si="18">SUM(C47/C46)*100</f>
        <v>#DIV/0!</v>
      </c>
      <c r="D48" s="28">
        <f t="shared" si="18"/>
        <v>0.44443955555599424</v>
      </c>
      <c r="E48" s="28">
        <f t="shared" si="18"/>
        <v>1.072288915663048</v>
      </c>
      <c r="F48" s="28">
        <f t="shared" si="18"/>
        <v>0.41199997714216552</v>
      </c>
      <c r="G48" s="28">
        <f t="shared" si="18"/>
        <v>0.17572828016643147</v>
      </c>
      <c r="H48" s="28">
        <f t="shared" si="18"/>
        <v>-6.6768307763662757E-2</v>
      </c>
      <c r="I48" s="28">
        <f t="shared" si="18"/>
        <v>0.38761926530611585</v>
      </c>
      <c r="J48" s="28">
        <f t="shared" si="18"/>
        <v>2.0911149817155928E-3</v>
      </c>
      <c r="K48" s="28">
        <f t="shared" si="18"/>
        <v>0.43541612499916243</v>
      </c>
      <c r="L48" s="28">
        <f t="shared" si="18"/>
        <v>0.67561769140106576</v>
      </c>
    </row>
    <row r="49" spans="1:24" ht="15.75" thickBot="1" x14ac:dyDescent="0.3"/>
    <row r="50" spans="1:24" ht="16.5" thickTop="1" thickBot="1" x14ac:dyDescent="0.3">
      <c r="A50" s="23" t="s">
        <v>109</v>
      </c>
      <c r="B50" s="24"/>
      <c r="C50" s="24"/>
      <c r="D50" s="24"/>
      <c r="E50" s="24"/>
      <c r="F50" s="24"/>
      <c r="G50" s="24"/>
      <c r="H50" s="43" t="s">
        <v>198</v>
      </c>
      <c r="I50" s="24"/>
      <c r="J50" s="24"/>
      <c r="K50" s="24"/>
      <c r="L50" s="9"/>
    </row>
    <row r="51" spans="1:24" ht="15.75" thickTop="1" x14ac:dyDescent="0.25">
      <c r="A51" s="25" t="s">
        <v>29</v>
      </c>
      <c r="B51" s="26">
        <v>1</v>
      </c>
      <c r="C51" s="26">
        <v>40</v>
      </c>
      <c r="D51" s="26">
        <v>80</v>
      </c>
      <c r="E51" s="26">
        <v>120</v>
      </c>
      <c r="F51" s="26">
        <v>160</v>
      </c>
      <c r="G51" s="26">
        <v>200</v>
      </c>
      <c r="H51" s="47">
        <v>218</v>
      </c>
      <c r="I51" s="26">
        <v>240</v>
      </c>
      <c r="J51" s="26">
        <v>280</v>
      </c>
      <c r="K51" s="26">
        <v>320</v>
      </c>
      <c r="L51" s="26">
        <v>360</v>
      </c>
      <c r="P51" s="9" t="s">
        <v>110</v>
      </c>
      <c r="Q51" s="9" t="s">
        <v>86</v>
      </c>
      <c r="R51" s="9" t="s">
        <v>95</v>
      </c>
      <c r="S51" s="9" t="s">
        <v>94</v>
      </c>
      <c r="U51" s="9" t="s">
        <v>112</v>
      </c>
      <c r="V51" s="9" t="s">
        <v>86</v>
      </c>
      <c r="W51" s="9" t="s">
        <v>95</v>
      </c>
      <c r="X51" s="9" t="s">
        <v>94</v>
      </c>
    </row>
    <row r="52" spans="1:24" x14ac:dyDescent="0.25">
      <c r="A52" s="25" t="s">
        <v>41</v>
      </c>
      <c r="B52" s="26">
        <v>36.798004600000198</v>
      </c>
      <c r="C52" s="26">
        <v>0</v>
      </c>
      <c r="D52" s="26">
        <v>44.800002199999803</v>
      </c>
      <c r="E52" s="26">
        <v>246.33000059999901</v>
      </c>
      <c r="F52" s="26">
        <v>871.39500020000605</v>
      </c>
      <c r="G52" s="26">
        <v>1439.4659982000001</v>
      </c>
      <c r="H52" s="9">
        <v>1462.3158825702899</v>
      </c>
      <c r="I52" s="26">
        <v>1467.1670942000001</v>
      </c>
      <c r="J52" s="26">
        <v>1149.51035280001</v>
      </c>
      <c r="K52" s="26">
        <v>958.14941440000405</v>
      </c>
      <c r="L52" s="26">
        <v>847.58622860000298</v>
      </c>
      <c r="P52" s="9">
        <v>1.9834426229508196E-3</v>
      </c>
      <c r="Q52" s="9">
        <v>1</v>
      </c>
      <c r="R52" s="9">
        <v>1</v>
      </c>
      <c r="S52" s="9">
        <f>SUM(P52*R52)</f>
        <v>1.9834426229508196E-3</v>
      </c>
      <c r="U52" s="9">
        <v>1.9834426229508196E-3</v>
      </c>
      <c r="V52" s="9">
        <v>1</v>
      </c>
      <c r="W52" s="9">
        <v>1</v>
      </c>
      <c r="X52" s="9">
        <f>SUM(U52*W52)</f>
        <v>1.9834426229508196E-3</v>
      </c>
    </row>
    <row r="53" spans="1:24" x14ac:dyDescent="0.25">
      <c r="A53" s="25" t="s">
        <v>42</v>
      </c>
      <c r="B53" s="26">
        <f>SUM(B52-$C$52)</f>
        <v>36.798004600000198</v>
      </c>
      <c r="C53" s="26">
        <f t="shared" ref="C53:L53" si="19">SUM(C52-$C$52)</f>
        <v>0</v>
      </c>
      <c r="D53" s="26">
        <f t="shared" si="19"/>
        <v>44.800002199999803</v>
      </c>
      <c r="E53" s="26">
        <f t="shared" si="19"/>
        <v>246.33000059999901</v>
      </c>
      <c r="F53" s="26">
        <f t="shared" si="19"/>
        <v>871.39500020000605</v>
      </c>
      <c r="G53" s="26">
        <f t="shared" si="19"/>
        <v>1439.4659982000001</v>
      </c>
      <c r="H53" s="26">
        <f t="shared" si="19"/>
        <v>1462.3158825702899</v>
      </c>
      <c r="I53" s="26">
        <f t="shared" si="19"/>
        <v>1467.1670942000001</v>
      </c>
      <c r="J53" s="26">
        <f t="shared" si="19"/>
        <v>1149.51035280001</v>
      </c>
      <c r="K53" s="26">
        <f t="shared" si="19"/>
        <v>958.14941440000405</v>
      </c>
      <c r="L53" s="26">
        <f t="shared" si="19"/>
        <v>847.58622860000298</v>
      </c>
      <c r="P53" s="9">
        <v>0</v>
      </c>
      <c r="Q53" s="9">
        <v>40</v>
      </c>
      <c r="R53" s="9">
        <v>1</v>
      </c>
      <c r="S53" s="9">
        <f t="shared" ref="S53:S58" si="20">SUM(P53*R53)</f>
        <v>0</v>
      </c>
      <c r="U53" s="9">
        <v>0</v>
      </c>
      <c r="V53" s="9">
        <v>40</v>
      </c>
      <c r="W53" s="9">
        <v>1</v>
      </c>
      <c r="X53" s="9">
        <f t="shared" ref="X53:X58" si="21">SUM(U53*W53)</f>
        <v>0</v>
      </c>
    </row>
    <row r="54" spans="1:24" x14ac:dyDescent="0.25">
      <c r="A54" s="25" t="s">
        <v>43</v>
      </c>
      <c r="B54" s="27">
        <v>39</v>
      </c>
      <c r="C54" s="27">
        <v>0</v>
      </c>
      <c r="D54" s="27">
        <v>45</v>
      </c>
      <c r="E54" s="27">
        <v>249</v>
      </c>
      <c r="F54" s="27">
        <v>875</v>
      </c>
      <c r="G54" s="27">
        <v>1442</v>
      </c>
      <c r="H54" s="27">
        <v>1464</v>
      </c>
      <c r="I54" s="27">
        <v>1470</v>
      </c>
      <c r="J54" s="27">
        <v>1148</v>
      </c>
      <c r="K54" s="27">
        <v>960</v>
      </c>
      <c r="L54" s="27">
        <v>849</v>
      </c>
      <c r="P54" s="9">
        <v>3.6229508196721316E-3</v>
      </c>
      <c r="Q54" s="9">
        <v>80</v>
      </c>
      <c r="R54" s="9">
        <v>1</v>
      </c>
      <c r="S54" s="9">
        <f t="shared" si="20"/>
        <v>3.6229508196721316E-3</v>
      </c>
      <c r="U54" s="9">
        <v>3.6229508196721316E-3</v>
      </c>
      <c r="V54" s="9">
        <v>80</v>
      </c>
      <c r="W54" s="9">
        <v>1</v>
      </c>
      <c r="X54" s="9">
        <f t="shared" si="21"/>
        <v>3.6229508196721316E-3</v>
      </c>
    </row>
    <row r="55" spans="1:24" x14ac:dyDescent="0.25">
      <c r="A55" s="25" t="s">
        <v>44</v>
      </c>
      <c r="B55" s="26">
        <f t="shared" ref="B55:L55" si="22">SUM(B54-B53)</f>
        <v>2.2019953999998023</v>
      </c>
      <c r="C55" s="26">
        <f t="shared" si="22"/>
        <v>0</v>
      </c>
      <c r="D55" s="26">
        <f t="shared" si="22"/>
        <v>0.1999978000001974</v>
      </c>
      <c r="E55" s="26">
        <f t="shared" si="22"/>
        <v>2.6699994000009895</v>
      </c>
      <c r="F55" s="26">
        <f t="shared" si="22"/>
        <v>3.6049997999939478</v>
      </c>
      <c r="G55" s="26">
        <f t="shared" si="22"/>
        <v>2.5340017999999418</v>
      </c>
      <c r="H55" s="26">
        <f t="shared" si="22"/>
        <v>1.6841174297101134</v>
      </c>
      <c r="I55" s="26">
        <f t="shared" si="22"/>
        <v>2.832905799999935</v>
      </c>
      <c r="J55" s="26">
        <f t="shared" si="22"/>
        <v>-1.5103528000099686</v>
      </c>
      <c r="K55" s="26">
        <f t="shared" si="22"/>
        <v>1.8505855999959522</v>
      </c>
      <c r="L55" s="26">
        <f t="shared" si="22"/>
        <v>1.4137713999970174</v>
      </c>
      <c r="P55" s="9">
        <v>1.7092622950819675E-2</v>
      </c>
      <c r="Q55" s="9">
        <v>120</v>
      </c>
      <c r="R55" s="9">
        <v>1</v>
      </c>
      <c r="S55" s="9">
        <f t="shared" si="20"/>
        <v>1.7092622950819675E-2</v>
      </c>
      <c r="U55" s="9">
        <v>1.7092622950819675E-2</v>
      </c>
      <c r="V55" s="9">
        <v>120</v>
      </c>
      <c r="W55" s="9">
        <v>1</v>
      </c>
      <c r="X55" s="9">
        <f t="shared" si="21"/>
        <v>1.7092622950819675E-2</v>
      </c>
    </row>
    <row r="56" spans="1:24" x14ac:dyDescent="0.25">
      <c r="A56" s="25" t="s">
        <v>45</v>
      </c>
      <c r="B56" s="28">
        <f t="shared" ref="B56:L56" si="23">SUM(B55/B54)*100</f>
        <v>5.6461420512815437</v>
      </c>
      <c r="C56" s="28" t="e">
        <f t="shared" si="23"/>
        <v>#DIV/0!</v>
      </c>
      <c r="D56" s="28">
        <f t="shared" si="23"/>
        <v>0.44443955555599424</v>
      </c>
      <c r="E56" s="28">
        <f t="shared" si="23"/>
        <v>1.072288915663048</v>
      </c>
      <c r="F56" s="28">
        <f t="shared" si="23"/>
        <v>0.41199997714216552</v>
      </c>
      <c r="G56" s="28">
        <f t="shared" si="23"/>
        <v>0.17572828016643147</v>
      </c>
      <c r="H56" s="28">
        <f t="shared" si="23"/>
        <v>0.11503534355943397</v>
      </c>
      <c r="I56" s="28">
        <f t="shared" si="23"/>
        <v>0.19271468027210442</v>
      </c>
      <c r="J56" s="28">
        <f t="shared" si="23"/>
        <v>-0.1315638327534816</v>
      </c>
      <c r="K56" s="28">
        <f t="shared" si="23"/>
        <v>0.19276933333291169</v>
      </c>
      <c r="L56" s="28">
        <f t="shared" si="23"/>
        <v>0.16652195524110922</v>
      </c>
      <c r="P56" s="9">
        <v>5.9622540983606552E-2</v>
      </c>
      <c r="Q56" s="9">
        <v>160</v>
      </c>
      <c r="R56" s="9">
        <v>1</v>
      </c>
      <c r="S56" s="9">
        <f t="shared" si="20"/>
        <v>5.9622540983606552E-2</v>
      </c>
      <c r="U56" s="9">
        <v>5.9622540983606552E-2</v>
      </c>
      <c r="V56" s="9">
        <v>160</v>
      </c>
      <c r="W56" s="9">
        <v>1</v>
      </c>
      <c r="X56" s="9">
        <f t="shared" si="21"/>
        <v>5.9622540983606552E-2</v>
      </c>
    </row>
    <row r="57" spans="1:24" ht="15.75" thickBot="1" x14ac:dyDescent="0.3">
      <c r="P57" s="9">
        <v>9.9202131147540992E-2</v>
      </c>
      <c r="Q57" s="9">
        <v>200</v>
      </c>
      <c r="R57" s="9">
        <v>1</v>
      </c>
      <c r="S57" s="9">
        <f t="shared" si="20"/>
        <v>9.9202131147540992E-2</v>
      </c>
      <c r="U57" s="9">
        <v>9.9202131147540992E-2</v>
      </c>
      <c r="V57" s="9">
        <v>200</v>
      </c>
      <c r="W57" s="9">
        <v>1</v>
      </c>
      <c r="X57" s="9">
        <f t="shared" si="21"/>
        <v>9.9202131147540992E-2</v>
      </c>
    </row>
    <row r="58" spans="1:24" ht="16.5" thickTop="1" thickBot="1" x14ac:dyDescent="0.3">
      <c r="A58" s="23" t="s">
        <v>111</v>
      </c>
      <c r="B58" s="24"/>
      <c r="C58" s="24"/>
      <c r="D58" s="24"/>
      <c r="E58" s="24"/>
      <c r="F58" s="24"/>
      <c r="G58" s="24"/>
      <c r="H58" s="43" t="s">
        <v>198</v>
      </c>
      <c r="I58" s="24"/>
      <c r="J58" s="24"/>
      <c r="K58" s="24"/>
      <c r="L58" s="9"/>
      <c r="P58" s="9">
        <v>8.9281918032786872E-2</v>
      </c>
      <c r="Q58">
        <v>218</v>
      </c>
      <c r="R58" s="9">
        <v>1.165</v>
      </c>
      <c r="S58" s="9">
        <f t="shared" si="20"/>
        <v>0.10401343450819671</v>
      </c>
      <c r="U58" s="9">
        <v>0.10401343450819671</v>
      </c>
      <c r="V58" s="9">
        <v>218</v>
      </c>
      <c r="W58" s="9">
        <v>0.98</v>
      </c>
      <c r="X58" s="9">
        <f t="shared" si="21"/>
        <v>0.10193316581803277</v>
      </c>
    </row>
    <row r="59" spans="1:24" ht="15.75" thickTop="1" x14ac:dyDescent="0.25">
      <c r="A59" s="25" t="s">
        <v>29</v>
      </c>
      <c r="B59" s="26">
        <v>1</v>
      </c>
      <c r="C59" s="26">
        <v>40</v>
      </c>
      <c r="D59" s="26">
        <v>80</v>
      </c>
      <c r="E59" s="26">
        <v>120</v>
      </c>
      <c r="F59" s="26">
        <v>160</v>
      </c>
      <c r="G59" s="26">
        <v>200</v>
      </c>
      <c r="H59" s="47">
        <v>218</v>
      </c>
      <c r="I59" s="26">
        <v>240</v>
      </c>
      <c r="J59" s="26">
        <v>280</v>
      </c>
      <c r="K59" s="26">
        <v>320</v>
      </c>
      <c r="L59" s="26">
        <v>360</v>
      </c>
      <c r="P59" s="9">
        <v>0.10872681147540983</v>
      </c>
      <c r="Q59" s="9">
        <v>240</v>
      </c>
      <c r="R59" s="9">
        <v>1</v>
      </c>
      <c r="S59" s="9">
        <f>SUM(P59*R59)</f>
        <v>0.10872681147540983</v>
      </c>
      <c r="U59" s="9">
        <v>0.10872681147540983</v>
      </c>
      <c r="V59" s="9">
        <v>240</v>
      </c>
      <c r="W59" s="9">
        <v>0.95</v>
      </c>
      <c r="X59" s="9">
        <f>SUM(U59*W59)</f>
        <v>0.10329047090163933</v>
      </c>
    </row>
    <row r="60" spans="1:24" x14ac:dyDescent="0.25">
      <c r="A60" s="25" t="s">
        <v>41</v>
      </c>
      <c r="B60" s="26">
        <v>36.798004600000198</v>
      </c>
      <c r="C60" s="26">
        <v>0</v>
      </c>
      <c r="D60" s="26">
        <v>44.800002199999803</v>
      </c>
      <c r="E60" s="26">
        <v>246.33000059999901</v>
      </c>
      <c r="F60" s="26">
        <v>871.39500020000605</v>
      </c>
      <c r="G60" s="26">
        <v>1439.4659982000001</v>
      </c>
      <c r="H60" s="9">
        <v>1459.5846251999899</v>
      </c>
      <c r="I60" s="26">
        <v>1461.1437461999999</v>
      </c>
      <c r="J60" s="26">
        <v>1149.51035280001</v>
      </c>
      <c r="K60" s="26">
        <v>958.14941440000405</v>
      </c>
      <c r="L60" s="26">
        <v>847.58622860000298</v>
      </c>
      <c r="P60" s="9">
        <v>8.2586459016393443E-2</v>
      </c>
      <c r="Q60" s="9">
        <v>280</v>
      </c>
      <c r="R60" s="9">
        <v>1.01</v>
      </c>
      <c r="S60" s="9">
        <f>SUM(P60*R60)</f>
        <v>8.3412323606557384E-2</v>
      </c>
      <c r="U60" s="9">
        <v>8.3412323606557384E-2</v>
      </c>
      <c r="V60" s="9">
        <v>280</v>
      </c>
      <c r="W60" s="9">
        <v>1</v>
      </c>
      <c r="X60" s="9">
        <f>SUM(U60*W60)</f>
        <v>8.3412323606557384E-2</v>
      </c>
    </row>
    <row r="61" spans="1:24" x14ac:dyDescent="0.25">
      <c r="A61" s="25" t="s">
        <v>42</v>
      </c>
      <c r="B61" s="26">
        <f t="shared" ref="B61:L61" si="24">SUM(B60-$C$52)</f>
        <v>36.798004600000198</v>
      </c>
      <c r="C61" s="26">
        <f t="shared" si="24"/>
        <v>0</v>
      </c>
      <c r="D61" s="26">
        <f t="shared" si="24"/>
        <v>44.800002199999803</v>
      </c>
      <c r="E61" s="26">
        <f t="shared" si="24"/>
        <v>246.33000059999901</v>
      </c>
      <c r="F61" s="26">
        <f t="shared" si="24"/>
        <v>871.39500020000605</v>
      </c>
      <c r="G61" s="26">
        <f t="shared" si="24"/>
        <v>1439.4659982000001</v>
      </c>
      <c r="H61" s="26">
        <f t="shared" si="24"/>
        <v>1459.5846251999899</v>
      </c>
      <c r="I61" s="26">
        <f t="shared" si="24"/>
        <v>1461.1437461999999</v>
      </c>
      <c r="J61" s="26">
        <f t="shared" si="24"/>
        <v>1149.51035280001</v>
      </c>
      <c r="K61" s="26">
        <f t="shared" si="24"/>
        <v>958.14941440000405</v>
      </c>
      <c r="L61" s="26">
        <f t="shared" si="24"/>
        <v>847.58622860000298</v>
      </c>
      <c r="P61" s="9">
        <v>6.7772229508196724E-2</v>
      </c>
      <c r="Q61" s="9">
        <v>320</v>
      </c>
      <c r="R61" s="9">
        <v>1.01</v>
      </c>
      <c r="S61" s="9">
        <f>SUM(P61*R61)</f>
        <v>6.8449951803278689E-2</v>
      </c>
      <c r="U61" s="9">
        <v>6.8449951803278689E-2</v>
      </c>
      <c r="V61" s="9">
        <v>320</v>
      </c>
      <c r="W61" s="9">
        <v>1</v>
      </c>
      <c r="X61" s="9">
        <f>SUM(U61*W61)</f>
        <v>6.8449951803278689E-2</v>
      </c>
    </row>
    <row r="62" spans="1:24" x14ac:dyDescent="0.25">
      <c r="A62" s="25" t="s">
        <v>43</v>
      </c>
      <c r="B62" s="27">
        <v>39</v>
      </c>
      <c r="C62" s="27">
        <v>0</v>
      </c>
      <c r="D62" s="27">
        <v>45</v>
      </c>
      <c r="E62" s="27">
        <v>249</v>
      </c>
      <c r="F62" s="27">
        <v>875</v>
      </c>
      <c r="G62" s="27">
        <v>1442</v>
      </c>
      <c r="H62" s="27">
        <v>1464</v>
      </c>
      <c r="I62" s="27">
        <v>1470</v>
      </c>
      <c r="J62" s="27">
        <v>1148</v>
      </c>
      <c r="K62" s="27">
        <v>960</v>
      </c>
      <c r="L62" s="27">
        <v>849</v>
      </c>
      <c r="P62" s="9">
        <v>5.927659672131147E-2</v>
      </c>
      <c r="Q62" s="9">
        <v>342</v>
      </c>
      <c r="R62" s="9">
        <v>1.01</v>
      </c>
      <c r="S62" s="9">
        <f>SUM(P62*R62)</f>
        <v>5.9869362688524587E-2</v>
      </c>
      <c r="U62" s="9">
        <v>5.9869362688524587E-2</v>
      </c>
      <c r="V62" s="9">
        <v>342</v>
      </c>
      <c r="W62" s="9">
        <v>1</v>
      </c>
      <c r="X62" s="9">
        <f>SUM(U62*W62)</f>
        <v>5.9869362688524587E-2</v>
      </c>
    </row>
    <row r="63" spans="1:24" x14ac:dyDescent="0.25">
      <c r="A63" s="25" t="s">
        <v>44</v>
      </c>
      <c r="B63" s="26">
        <f t="shared" ref="B63:L63" si="25">SUM(B62-B61)</f>
        <v>2.2019953999998023</v>
      </c>
      <c r="C63" s="26">
        <f t="shared" si="25"/>
        <v>0</v>
      </c>
      <c r="D63" s="26">
        <f t="shared" si="25"/>
        <v>0.1999978000001974</v>
      </c>
      <c r="E63" s="26">
        <f t="shared" si="25"/>
        <v>2.6699994000009895</v>
      </c>
      <c r="F63" s="26">
        <f t="shared" si="25"/>
        <v>3.6049997999939478</v>
      </c>
      <c r="G63" s="26">
        <f t="shared" si="25"/>
        <v>2.5340017999999418</v>
      </c>
      <c r="H63" s="26">
        <f t="shared" si="25"/>
        <v>4.4153748000101132</v>
      </c>
      <c r="I63" s="26">
        <f t="shared" si="25"/>
        <v>8.8562538000001041</v>
      </c>
      <c r="J63" s="26">
        <f t="shared" si="25"/>
        <v>-1.5103528000099686</v>
      </c>
      <c r="K63" s="26">
        <f t="shared" si="25"/>
        <v>1.8505855999959522</v>
      </c>
      <c r="L63" s="26">
        <f t="shared" si="25"/>
        <v>1.4137713999970174</v>
      </c>
    </row>
    <row r="64" spans="1:24" x14ac:dyDescent="0.25">
      <c r="A64" s="25" t="s">
        <v>45</v>
      </c>
      <c r="B64" s="28">
        <f t="shared" ref="B64:L64" si="26">SUM(B63/B62)*100</f>
        <v>5.6461420512815437</v>
      </c>
      <c r="C64" s="28" t="e">
        <f t="shared" si="26"/>
        <v>#DIV/0!</v>
      </c>
      <c r="D64" s="28">
        <f t="shared" si="26"/>
        <v>0.44443955555599424</v>
      </c>
      <c r="E64" s="28">
        <f t="shared" si="26"/>
        <v>1.072288915663048</v>
      </c>
      <c r="F64" s="28">
        <f t="shared" si="26"/>
        <v>0.41199997714216552</v>
      </c>
      <c r="G64" s="28">
        <f t="shared" si="26"/>
        <v>0.17572828016643147</v>
      </c>
      <c r="H64" s="28">
        <f t="shared" si="26"/>
        <v>0.30159663934495307</v>
      </c>
      <c r="I64" s="28">
        <f t="shared" si="26"/>
        <v>0.6024662448979663</v>
      </c>
      <c r="J64" s="28">
        <f t="shared" si="26"/>
        <v>-0.1315638327534816</v>
      </c>
      <c r="K64" s="28">
        <f t="shared" si="26"/>
        <v>0.19276933333291169</v>
      </c>
      <c r="L64" s="28">
        <f t="shared" si="26"/>
        <v>0.16652195524110922</v>
      </c>
    </row>
    <row r="65" spans="1:24" ht="15.75" thickBot="1" x14ac:dyDescent="0.3"/>
    <row r="66" spans="1:24" ht="16.5" thickTop="1" thickBot="1" x14ac:dyDescent="0.3">
      <c r="A66" s="23" t="s">
        <v>120</v>
      </c>
      <c r="B66" s="24"/>
      <c r="C66" s="24"/>
      <c r="D66" s="24"/>
      <c r="E66" s="24"/>
      <c r="F66" s="24"/>
      <c r="G66" s="24"/>
      <c r="H66" s="43" t="s">
        <v>198</v>
      </c>
      <c r="I66" s="24"/>
      <c r="J66" s="24"/>
      <c r="K66" s="24"/>
      <c r="L66" s="9"/>
      <c r="P66" s="9" t="s">
        <v>121</v>
      </c>
      <c r="Q66" s="9" t="s">
        <v>86</v>
      </c>
      <c r="R66" s="9" t="s">
        <v>95</v>
      </c>
      <c r="S66" s="9" t="s">
        <v>94</v>
      </c>
      <c r="U66" s="9" t="s">
        <v>123</v>
      </c>
      <c r="V66" s="9" t="s">
        <v>86</v>
      </c>
      <c r="W66" s="9" t="s">
        <v>95</v>
      </c>
      <c r="X66" s="9" t="s">
        <v>94</v>
      </c>
    </row>
    <row r="67" spans="1:24" ht="15.75" thickTop="1" x14ac:dyDescent="0.25">
      <c r="A67" s="25" t="s">
        <v>29</v>
      </c>
      <c r="B67" s="26">
        <v>1</v>
      </c>
      <c r="C67" s="26">
        <v>40</v>
      </c>
      <c r="D67" s="26">
        <v>80</v>
      </c>
      <c r="E67" s="26">
        <v>120</v>
      </c>
      <c r="F67" s="26">
        <v>160</v>
      </c>
      <c r="G67" s="26">
        <v>200</v>
      </c>
      <c r="H67" s="47">
        <v>218</v>
      </c>
      <c r="I67" s="26">
        <v>240</v>
      </c>
      <c r="J67" s="26">
        <v>280</v>
      </c>
      <c r="K67" s="26">
        <v>320</v>
      </c>
      <c r="L67" s="26">
        <v>360</v>
      </c>
      <c r="P67" s="9">
        <v>1.9834426229508196E-3</v>
      </c>
      <c r="Q67" s="9">
        <v>1</v>
      </c>
      <c r="R67" s="9">
        <v>1</v>
      </c>
      <c r="S67" s="9">
        <f>SUM(P67*R67)</f>
        <v>1.9834426229508196E-3</v>
      </c>
      <c r="U67" s="9">
        <v>1.9834426229508196E-3</v>
      </c>
      <c r="V67" s="9">
        <v>1</v>
      </c>
      <c r="W67" s="9">
        <v>1</v>
      </c>
      <c r="X67" s="9">
        <f>SUM(U67*W67)</f>
        <v>1.9834426229508196E-3</v>
      </c>
    </row>
    <row r="68" spans="1:24" x14ac:dyDescent="0.25">
      <c r="A68" s="25" t="s">
        <v>41</v>
      </c>
      <c r="B68" s="26">
        <v>36.798004600000198</v>
      </c>
      <c r="C68" s="26">
        <v>0</v>
      </c>
      <c r="D68" s="26">
        <v>44.800002199999803</v>
      </c>
      <c r="E68" s="26">
        <v>246.33000059999901</v>
      </c>
      <c r="F68" s="26">
        <v>871.39500020000605</v>
      </c>
      <c r="G68" s="26">
        <v>1439.4659982000001</v>
      </c>
      <c r="H68" s="9">
        <v>1459.5846251999899</v>
      </c>
      <c r="I68" s="26">
        <v>1461.1437461999999</v>
      </c>
      <c r="J68" s="26">
        <v>1148.1540399999999</v>
      </c>
      <c r="K68" s="26">
        <v>960.808990000005</v>
      </c>
      <c r="L68" s="26">
        <v>847.58622860000298</v>
      </c>
      <c r="P68" s="9">
        <v>0</v>
      </c>
      <c r="Q68" s="9">
        <v>40</v>
      </c>
      <c r="R68" s="9">
        <v>1</v>
      </c>
      <c r="S68" s="9">
        <f t="shared" ref="S68:S73" si="27">SUM(P68*R68)</f>
        <v>0</v>
      </c>
      <c r="U68" s="9">
        <v>0</v>
      </c>
      <c r="V68" s="9">
        <v>40</v>
      </c>
      <c r="W68" s="9">
        <v>1</v>
      </c>
      <c r="X68" s="9">
        <f t="shared" ref="X68:X73" si="28">SUM(U68*W68)</f>
        <v>0</v>
      </c>
    </row>
    <row r="69" spans="1:24" x14ac:dyDescent="0.25">
      <c r="A69" s="25" t="s">
        <v>42</v>
      </c>
      <c r="B69" s="26">
        <f t="shared" ref="B69:L69" si="29">SUM(B68-$C$52)</f>
        <v>36.798004600000198</v>
      </c>
      <c r="C69" s="26">
        <f t="shared" si="29"/>
        <v>0</v>
      </c>
      <c r="D69" s="26">
        <f t="shared" si="29"/>
        <v>44.800002199999803</v>
      </c>
      <c r="E69" s="26">
        <f t="shared" si="29"/>
        <v>246.33000059999901</v>
      </c>
      <c r="F69" s="26">
        <f t="shared" si="29"/>
        <v>871.39500020000605</v>
      </c>
      <c r="G69" s="26">
        <f t="shared" si="29"/>
        <v>1439.4659982000001</v>
      </c>
      <c r="H69" s="26">
        <f t="shared" si="29"/>
        <v>1459.5846251999899</v>
      </c>
      <c r="I69" s="26">
        <f t="shared" si="29"/>
        <v>1461.1437461999999</v>
      </c>
      <c r="J69" s="26">
        <f t="shared" si="29"/>
        <v>1148.1540399999999</v>
      </c>
      <c r="K69" s="26">
        <f t="shared" si="29"/>
        <v>960.808990000005</v>
      </c>
      <c r="L69" s="26">
        <f t="shared" si="29"/>
        <v>847.58622860000298</v>
      </c>
      <c r="P69" s="9">
        <v>3.6229508196721316E-3</v>
      </c>
      <c r="Q69" s="9">
        <v>80</v>
      </c>
      <c r="R69" s="9">
        <v>1</v>
      </c>
      <c r="S69" s="9">
        <f t="shared" si="27"/>
        <v>3.6229508196721316E-3</v>
      </c>
      <c r="U69" s="9">
        <v>3.6229508196721316E-3</v>
      </c>
      <c r="V69" s="9">
        <v>80</v>
      </c>
      <c r="W69" s="9">
        <v>1</v>
      </c>
      <c r="X69" s="9">
        <f t="shared" si="28"/>
        <v>3.6229508196721316E-3</v>
      </c>
    </row>
    <row r="70" spans="1:24" x14ac:dyDescent="0.25">
      <c r="A70" s="25" t="s">
        <v>43</v>
      </c>
      <c r="B70" s="27">
        <v>39</v>
      </c>
      <c r="C70" s="27">
        <v>0</v>
      </c>
      <c r="D70" s="27">
        <v>45</v>
      </c>
      <c r="E70" s="27">
        <v>249</v>
      </c>
      <c r="F70" s="27">
        <v>875</v>
      </c>
      <c r="G70" s="27">
        <v>1442</v>
      </c>
      <c r="H70" s="27">
        <v>1464</v>
      </c>
      <c r="I70" s="27">
        <v>1470</v>
      </c>
      <c r="J70" s="27">
        <v>1148</v>
      </c>
      <c r="K70" s="27">
        <v>960</v>
      </c>
      <c r="L70" s="27">
        <v>849</v>
      </c>
      <c r="P70" s="9">
        <v>1.7092622950819675E-2</v>
      </c>
      <c r="Q70" s="9">
        <v>120</v>
      </c>
      <c r="R70" s="9">
        <v>1</v>
      </c>
      <c r="S70" s="9">
        <f t="shared" si="27"/>
        <v>1.7092622950819675E-2</v>
      </c>
      <c r="U70" s="9">
        <v>1.7092622950819675E-2</v>
      </c>
      <c r="V70" s="9">
        <v>120</v>
      </c>
      <c r="W70" s="9">
        <v>1</v>
      </c>
      <c r="X70" s="9">
        <f t="shared" si="28"/>
        <v>1.7092622950819675E-2</v>
      </c>
    </row>
    <row r="71" spans="1:24" x14ac:dyDescent="0.25">
      <c r="A71" s="25" t="s">
        <v>44</v>
      </c>
      <c r="B71" s="26">
        <f t="shared" ref="B71:L71" si="30">SUM(B70-B69)</f>
        <v>2.2019953999998023</v>
      </c>
      <c r="C71" s="26">
        <f t="shared" si="30"/>
        <v>0</v>
      </c>
      <c r="D71" s="26">
        <f t="shared" si="30"/>
        <v>0.1999978000001974</v>
      </c>
      <c r="E71" s="26">
        <f t="shared" si="30"/>
        <v>2.6699994000009895</v>
      </c>
      <c r="F71" s="26">
        <f t="shared" si="30"/>
        <v>3.6049997999939478</v>
      </c>
      <c r="G71" s="26">
        <f t="shared" si="30"/>
        <v>2.5340017999999418</v>
      </c>
      <c r="H71" s="26">
        <f t="shared" si="30"/>
        <v>4.4153748000101132</v>
      </c>
      <c r="I71" s="26">
        <f t="shared" si="30"/>
        <v>8.8562538000001041</v>
      </c>
      <c r="J71" s="26">
        <f t="shared" si="30"/>
        <v>-0.15403999999989537</v>
      </c>
      <c r="K71" s="26">
        <f t="shared" si="30"/>
        <v>-0.80899000000499655</v>
      </c>
      <c r="L71" s="26">
        <f t="shared" si="30"/>
        <v>1.4137713999970174</v>
      </c>
      <c r="P71" s="9">
        <v>5.9622540983606552E-2</v>
      </c>
      <c r="Q71" s="9">
        <v>160</v>
      </c>
      <c r="R71" s="9">
        <v>1</v>
      </c>
      <c r="S71" s="9">
        <f t="shared" si="27"/>
        <v>5.9622540983606552E-2</v>
      </c>
      <c r="U71" s="9">
        <v>5.9622540983606552E-2</v>
      </c>
      <c r="V71" s="9">
        <v>160</v>
      </c>
      <c r="W71" s="9">
        <v>1.04</v>
      </c>
      <c r="X71" s="9">
        <f t="shared" si="28"/>
        <v>6.2007442622950819E-2</v>
      </c>
    </row>
    <row r="72" spans="1:24" x14ac:dyDescent="0.25">
      <c r="A72" s="25" t="s">
        <v>45</v>
      </c>
      <c r="B72" s="28">
        <f t="shared" ref="B72:L72" si="31">SUM(B71/B70)*100</f>
        <v>5.6461420512815437</v>
      </c>
      <c r="C72" s="28" t="e">
        <f t="shared" si="31"/>
        <v>#DIV/0!</v>
      </c>
      <c r="D72" s="28">
        <f t="shared" si="31"/>
        <v>0.44443955555599424</v>
      </c>
      <c r="E72" s="28">
        <f t="shared" si="31"/>
        <v>1.072288915663048</v>
      </c>
      <c r="F72" s="28">
        <f t="shared" si="31"/>
        <v>0.41199997714216552</v>
      </c>
      <c r="G72" s="28">
        <f t="shared" si="31"/>
        <v>0.17572828016643147</v>
      </c>
      <c r="H72" s="28">
        <f t="shared" si="31"/>
        <v>0.30159663934495307</v>
      </c>
      <c r="I72" s="28">
        <f t="shared" si="31"/>
        <v>0.6024662448979663</v>
      </c>
      <c r="J72" s="28">
        <f t="shared" si="31"/>
        <v>-1.3418118466889841E-2</v>
      </c>
      <c r="K72" s="28">
        <f t="shared" si="31"/>
        <v>-8.4269791667187149E-2</v>
      </c>
      <c r="L72" s="28">
        <f t="shared" si="31"/>
        <v>0.16652195524110922</v>
      </c>
      <c r="P72" s="9">
        <v>9.9202131147540992E-2</v>
      </c>
      <c r="Q72" s="9">
        <v>200</v>
      </c>
      <c r="R72" s="9">
        <v>1</v>
      </c>
      <c r="S72" s="9">
        <f t="shared" si="27"/>
        <v>9.9202131147540992E-2</v>
      </c>
      <c r="U72" s="9">
        <v>9.9202131147540992E-2</v>
      </c>
      <c r="V72" s="9">
        <v>200</v>
      </c>
      <c r="W72" s="9">
        <v>1.0549999999999999</v>
      </c>
      <c r="X72" s="9">
        <f t="shared" si="28"/>
        <v>0.10465824836065574</v>
      </c>
    </row>
    <row r="73" spans="1:24" ht="15.75" thickBot="1" x14ac:dyDescent="0.3">
      <c r="P73" s="9">
        <v>0.10193316581803277</v>
      </c>
      <c r="Q73" s="9">
        <v>218</v>
      </c>
      <c r="R73" s="9">
        <v>1</v>
      </c>
      <c r="S73" s="9">
        <f t="shared" si="27"/>
        <v>0.10193316581803277</v>
      </c>
      <c r="U73" s="9">
        <v>0.10193316581803277</v>
      </c>
      <c r="V73" s="9">
        <v>218</v>
      </c>
      <c r="W73" s="9">
        <v>1.04</v>
      </c>
      <c r="X73" s="9">
        <f t="shared" si="28"/>
        <v>0.10601049245075408</v>
      </c>
    </row>
    <row r="74" spans="1:24" ht="16.5" thickTop="1" thickBot="1" x14ac:dyDescent="0.3">
      <c r="A74" s="23" t="s">
        <v>122</v>
      </c>
      <c r="B74" s="24"/>
      <c r="C74" s="24"/>
      <c r="D74" s="24"/>
      <c r="E74" s="24"/>
      <c r="F74" s="24"/>
      <c r="G74" s="24"/>
      <c r="H74" s="43" t="s">
        <v>198</v>
      </c>
      <c r="I74" s="24"/>
      <c r="J74" s="24"/>
      <c r="K74" s="24"/>
      <c r="L74" s="9"/>
      <c r="P74" s="9">
        <v>0.10329047090163933</v>
      </c>
      <c r="Q74" s="9">
        <v>240</v>
      </c>
      <c r="R74" s="9">
        <v>1</v>
      </c>
      <c r="S74" s="9">
        <f>SUM(P74*R74)</f>
        <v>0.10329047090163933</v>
      </c>
      <c r="U74" s="9">
        <v>0.10329047090163933</v>
      </c>
      <c r="V74" s="9">
        <v>240</v>
      </c>
      <c r="W74" s="9">
        <v>1.02</v>
      </c>
      <c r="X74" s="9">
        <f>SUM(U74*W74)</f>
        <v>0.10535628031967212</v>
      </c>
    </row>
    <row r="75" spans="1:24" ht="15.75" thickTop="1" x14ac:dyDescent="0.25">
      <c r="A75" s="25" t="s">
        <v>29</v>
      </c>
      <c r="B75" s="26">
        <v>1</v>
      </c>
      <c r="C75" s="26">
        <v>40</v>
      </c>
      <c r="D75" s="26">
        <v>80</v>
      </c>
      <c r="E75" s="26">
        <v>120</v>
      </c>
      <c r="F75" s="26">
        <v>160</v>
      </c>
      <c r="G75" s="26">
        <v>200</v>
      </c>
      <c r="H75" s="47">
        <v>218</v>
      </c>
      <c r="I75" s="26">
        <v>240</v>
      </c>
      <c r="J75" s="26">
        <v>280</v>
      </c>
      <c r="K75" s="26">
        <v>320</v>
      </c>
      <c r="L75" s="26">
        <v>360</v>
      </c>
      <c r="P75" s="9">
        <v>8.3412323606557384E-2</v>
      </c>
      <c r="Q75" s="9">
        <v>280</v>
      </c>
      <c r="R75" s="9">
        <v>0.99</v>
      </c>
      <c r="S75" s="9">
        <f>SUM(P75*R75)</f>
        <v>8.2578200370491808E-2</v>
      </c>
      <c r="U75" s="9">
        <v>8.2578200370491808E-2</v>
      </c>
      <c r="V75" s="9">
        <v>280</v>
      </c>
      <c r="W75" s="9">
        <v>1</v>
      </c>
      <c r="X75" s="9">
        <f>SUM(U75*W75)</f>
        <v>8.2578200370491808E-2</v>
      </c>
    </row>
    <row r="76" spans="1:24" x14ac:dyDescent="0.25">
      <c r="A76" s="25" t="s">
        <v>41</v>
      </c>
      <c r="B76" s="26">
        <v>36.798004600000198</v>
      </c>
      <c r="C76" s="26">
        <v>0</v>
      </c>
      <c r="D76" s="26">
        <v>44.800002199999803</v>
      </c>
      <c r="E76" s="26">
        <v>246.33000059999901</v>
      </c>
      <c r="F76" s="26">
        <v>871.69080459999998</v>
      </c>
      <c r="G76" s="26">
        <v>1437.2706255999999</v>
      </c>
      <c r="H76" s="9">
        <v>1466.1280024</v>
      </c>
      <c r="I76" s="26">
        <v>1470.34661600001</v>
      </c>
      <c r="J76" s="26">
        <v>1148.1540399999999</v>
      </c>
      <c r="K76" s="26">
        <v>960.808990000005</v>
      </c>
      <c r="L76" s="26">
        <v>847.58622860000298</v>
      </c>
      <c r="P76" s="9">
        <v>6.8449951803278689E-2</v>
      </c>
      <c r="Q76" s="9">
        <v>320</v>
      </c>
      <c r="R76" s="9">
        <v>1.04</v>
      </c>
      <c r="S76" s="9">
        <f>SUM(P76*R76)</f>
        <v>7.1187949875409842E-2</v>
      </c>
      <c r="U76" s="9">
        <v>7.1187949875409842E-2</v>
      </c>
      <c r="V76" s="9">
        <v>320</v>
      </c>
      <c r="W76" s="9">
        <v>1</v>
      </c>
      <c r="X76" s="9">
        <f>SUM(U76*W76)</f>
        <v>7.1187949875409842E-2</v>
      </c>
    </row>
    <row r="77" spans="1:24" x14ac:dyDescent="0.25">
      <c r="A77" s="25" t="s">
        <v>42</v>
      </c>
      <c r="B77" s="26">
        <f t="shared" ref="B77:L77" si="32">SUM(B76-$C$52)</f>
        <v>36.798004600000198</v>
      </c>
      <c r="C77" s="26">
        <f t="shared" si="32"/>
        <v>0</v>
      </c>
      <c r="D77" s="26">
        <f t="shared" si="32"/>
        <v>44.800002199999803</v>
      </c>
      <c r="E77" s="26">
        <f t="shared" si="32"/>
        <v>246.33000059999901</v>
      </c>
      <c r="F77" s="26">
        <f t="shared" si="32"/>
        <v>871.69080459999998</v>
      </c>
      <c r="G77" s="26">
        <f t="shared" si="32"/>
        <v>1437.2706255999999</v>
      </c>
      <c r="H77" s="26">
        <f t="shared" si="32"/>
        <v>1466.1280024</v>
      </c>
      <c r="I77" s="26">
        <f t="shared" si="32"/>
        <v>1470.34661600001</v>
      </c>
      <c r="J77" s="26">
        <f t="shared" si="32"/>
        <v>1148.1540399999999</v>
      </c>
      <c r="K77" s="26">
        <f t="shared" si="32"/>
        <v>960.808990000005</v>
      </c>
      <c r="L77" s="26">
        <f t="shared" si="32"/>
        <v>847.58622860000298</v>
      </c>
      <c r="P77" s="9">
        <v>5.9869362688524587E-2</v>
      </c>
      <c r="Q77" s="9">
        <v>342</v>
      </c>
      <c r="R77" s="9">
        <v>1</v>
      </c>
      <c r="S77" s="9">
        <f>SUM(P77*R77)</f>
        <v>5.9869362688524587E-2</v>
      </c>
      <c r="U77" s="9">
        <v>5.9869362688524587E-2</v>
      </c>
      <c r="V77" s="9">
        <v>342</v>
      </c>
      <c r="W77" s="9">
        <v>1</v>
      </c>
      <c r="X77" s="9">
        <f>SUM(U77*W77)</f>
        <v>5.9869362688524587E-2</v>
      </c>
    </row>
    <row r="78" spans="1:24" x14ac:dyDescent="0.25">
      <c r="A78" s="25" t="s">
        <v>43</v>
      </c>
      <c r="B78" s="27">
        <v>39</v>
      </c>
      <c r="C78" s="27">
        <v>0</v>
      </c>
      <c r="D78" s="27">
        <v>45</v>
      </c>
      <c r="E78" s="27">
        <v>249</v>
      </c>
      <c r="F78" s="27">
        <v>875</v>
      </c>
      <c r="G78" s="27">
        <v>1442</v>
      </c>
      <c r="H78" s="27">
        <v>1464</v>
      </c>
      <c r="I78" s="27">
        <v>1470</v>
      </c>
      <c r="J78" s="27">
        <v>1148</v>
      </c>
      <c r="K78" s="27">
        <v>960</v>
      </c>
      <c r="L78" s="27">
        <v>849</v>
      </c>
    </row>
    <row r="79" spans="1:24" x14ac:dyDescent="0.25">
      <c r="A79" s="25" t="s">
        <v>44</v>
      </c>
      <c r="B79" s="26">
        <f t="shared" ref="B79:L79" si="33">SUM(B78-B77)</f>
        <v>2.2019953999998023</v>
      </c>
      <c r="C79" s="26">
        <f t="shared" si="33"/>
        <v>0</v>
      </c>
      <c r="D79" s="26">
        <f t="shared" si="33"/>
        <v>0.1999978000001974</v>
      </c>
      <c r="E79" s="26">
        <f t="shared" si="33"/>
        <v>2.6699994000009895</v>
      </c>
      <c r="F79" s="26">
        <f t="shared" si="33"/>
        <v>3.3091954000000214</v>
      </c>
      <c r="G79" s="26">
        <f t="shared" si="33"/>
        <v>4.729374400000097</v>
      </c>
      <c r="H79" s="26">
        <f t="shared" si="33"/>
        <v>-2.1280024000000139</v>
      </c>
      <c r="I79" s="26">
        <f t="shared" si="33"/>
        <v>-0.34661600001004444</v>
      </c>
      <c r="J79" s="26">
        <f t="shared" si="33"/>
        <v>-0.15403999999989537</v>
      </c>
      <c r="K79" s="26">
        <f t="shared" si="33"/>
        <v>-0.80899000000499655</v>
      </c>
      <c r="L79" s="26">
        <f t="shared" si="33"/>
        <v>1.4137713999970174</v>
      </c>
    </row>
    <row r="80" spans="1:24" x14ac:dyDescent="0.25">
      <c r="A80" s="25" t="s">
        <v>45</v>
      </c>
      <c r="B80" s="28">
        <f t="shared" ref="B80:L80" si="34">SUM(B79/B78)*100</f>
        <v>5.6461420512815437</v>
      </c>
      <c r="C80" s="28" t="e">
        <f t="shared" si="34"/>
        <v>#DIV/0!</v>
      </c>
      <c r="D80" s="28">
        <f t="shared" si="34"/>
        <v>0.44443955555599424</v>
      </c>
      <c r="E80" s="28">
        <f t="shared" si="34"/>
        <v>1.072288915663048</v>
      </c>
      <c r="F80" s="28">
        <f t="shared" si="34"/>
        <v>0.37819376000000243</v>
      </c>
      <c r="G80" s="28">
        <f t="shared" si="34"/>
        <v>0.32797325936200394</v>
      </c>
      <c r="H80" s="28">
        <f t="shared" si="34"/>
        <v>-0.14535535519125781</v>
      </c>
      <c r="I80" s="28">
        <f t="shared" si="34"/>
        <v>-2.3579319728574452E-2</v>
      </c>
      <c r="J80" s="28">
        <f t="shared" si="34"/>
        <v>-1.3418118466889841E-2</v>
      </c>
      <c r="K80" s="28">
        <f t="shared" si="34"/>
        <v>-8.4269791667187149E-2</v>
      </c>
      <c r="L80" s="28">
        <f t="shared" si="34"/>
        <v>0.16652195524110922</v>
      </c>
    </row>
    <row r="81" spans="1:24" ht="15.75" thickBot="1" x14ac:dyDescent="0.3"/>
    <row r="82" spans="1:24" ht="16.5" thickTop="1" thickBot="1" x14ac:dyDescent="0.3">
      <c r="A82" s="23" t="s">
        <v>125</v>
      </c>
      <c r="B82" s="24"/>
      <c r="C82" s="24"/>
      <c r="D82" s="24"/>
      <c r="E82" s="24"/>
      <c r="F82" s="24"/>
      <c r="G82" s="24"/>
      <c r="H82" s="43" t="s">
        <v>198</v>
      </c>
      <c r="I82" s="24"/>
      <c r="J82" s="24"/>
      <c r="K82" s="24"/>
      <c r="L82" s="9"/>
      <c r="P82" s="9" t="s">
        <v>126</v>
      </c>
      <c r="Q82" s="9" t="s">
        <v>86</v>
      </c>
      <c r="R82" s="9" t="s">
        <v>95</v>
      </c>
      <c r="S82" s="9" t="s">
        <v>94</v>
      </c>
      <c r="U82" s="64" t="s">
        <v>160</v>
      </c>
      <c r="V82" s="64" t="s">
        <v>86</v>
      </c>
      <c r="W82" s="64" t="s">
        <v>95</v>
      </c>
      <c r="X82" s="64" t="s">
        <v>94</v>
      </c>
    </row>
    <row r="83" spans="1:24" ht="15.75" thickTop="1" x14ac:dyDescent="0.25">
      <c r="A83" s="25" t="s">
        <v>29</v>
      </c>
      <c r="B83" s="26">
        <v>1</v>
      </c>
      <c r="C83" s="26">
        <v>40</v>
      </c>
      <c r="D83" s="26">
        <v>80</v>
      </c>
      <c r="E83" s="26">
        <v>120</v>
      </c>
      <c r="F83" s="26">
        <v>160</v>
      </c>
      <c r="G83" s="26">
        <v>200</v>
      </c>
      <c r="H83" s="47">
        <v>218</v>
      </c>
      <c r="I83" s="26">
        <v>240</v>
      </c>
      <c r="J83" s="26">
        <v>280</v>
      </c>
      <c r="K83" s="26">
        <v>320</v>
      </c>
      <c r="L83" s="26">
        <v>360</v>
      </c>
      <c r="P83" s="9">
        <v>1.9834426229508196E-3</v>
      </c>
      <c r="Q83" s="9">
        <v>1</v>
      </c>
      <c r="R83" s="9">
        <v>1</v>
      </c>
      <c r="S83" s="9">
        <f>SUM(P83*R83)</f>
        <v>1.9834426229508196E-3</v>
      </c>
      <c r="U83" s="64">
        <v>1.9834426229508196E-3</v>
      </c>
      <c r="V83" s="64">
        <v>1</v>
      </c>
      <c r="W83" s="64">
        <v>1</v>
      </c>
      <c r="X83" s="64">
        <f>SUM(U83*W83)</f>
        <v>1.9834426229508196E-3</v>
      </c>
    </row>
    <row r="84" spans="1:24" x14ac:dyDescent="0.25">
      <c r="A84" s="25" t="s">
        <v>41</v>
      </c>
      <c r="B84" s="26">
        <v>36.798004600000198</v>
      </c>
      <c r="C84" s="26">
        <v>0</v>
      </c>
      <c r="D84" s="26">
        <v>44.800002199999803</v>
      </c>
      <c r="E84" s="26">
        <v>246.33000059999901</v>
      </c>
      <c r="F84" s="26">
        <v>871.69080459999998</v>
      </c>
      <c r="G84" s="26">
        <v>1437.2706255999999</v>
      </c>
      <c r="H84" s="9">
        <v>1466.1280024</v>
      </c>
      <c r="I84" s="26">
        <v>1470.34661600001</v>
      </c>
      <c r="J84" s="26">
        <v>1148.1540399999999</v>
      </c>
      <c r="K84" s="26">
        <v>965.49819420000404</v>
      </c>
      <c r="L84" s="26">
        <v>847.58622860000298</v>
      </c>
      <c r="P84" s="9">
        <v>0</v>
      </c>
      <c r="Q84" s="9">
        <v>40</v>
      </c>
      <c r="R84" s="9">
        <v>1</v>
      </c>
      <c r="S84" s="9">
        <f t="shared" ref="S84:S89" si="35">SUM(P84*R84)</f>
        <v>0</v>
      </c>
      <c r="U84" s="64">
        <v>0</v>
      </c>
      <c r="V84" s="64">
        <v>40</v>
      </c>
      <c r="W84" s="64">
        <v>1</v>
      </c>
      <c r="X84" s="64">
        <f t="shared" ref="X84:X89" si="36">SUM(U84*W84)</f>
        <v>0</v>
      </c>
    </row>
    <row r="85" spans="1:24" x14ac:dyDescent="0.25">
      <c r="A85" s="25" t="s">
        <v>42</v>
      </c>
      <c r="B85" s="26">
        <f t="shared" ref="B85:L85" si="37">SUM(B84-$C$52)</f>
        <v>36.798004600000198</v>
      </c>
      <c r="C85" s="26">
        <f t="shared" si="37"/>
        <v>0</v>
      </c>
      <c r="D85" s="26">
        <f t="shared" si="37"/>
        <v>44.800002199999803</v>
      </c>
      <c r="E85" s="26">
        <f t="shared" si="37"/>
        <v>246.33000059999901</v>
      </c>
      <c r="F85" s="26">
        <f t="shared" si="37"/>
        <v>871.69080459999998</v>
      </c>
      <c r="G85" s="26">
        <f t="shared" si="37"/>
        <v>1437.2706255999999</v>
      </c>
      <c r="H85" s="26">
        <f t="shared" si="37"/>
        <v>1466.1280024</v>
      </c>
      <c r="I85" s="26">
        <f t="shared" si="37"/>
        <v>1470.34661600001</v>
      </c>
      <c r="J85" s="26">
        <f t="shared" si="37"/>
        <v>1148.1540399999999</v>
      </c>
      <c r="K85" s="26">
        <f t="shared" si="37"/>
        <v>965.49819420000404</v>
      </c>
      <c r="L85" s="26">
        <f t="shared" si="37"/>
        <v>847.58622860000298</v>
      </c>
      <c r="P85" s="9">
        <v>3.6229508196721316E-3</v>
      </c>
      <c r="Q85" s="9">
        <v>80</v>
      </c>
      <c r="R85" s="9">
        <v>1</v>
      </c>
      <c r="S85" s="9">
        <f t="shared" si="35"/>
        <v>3.6229508196721316E-3</v>
      </c>
      <c r="U85" s="64">
        <v>3.6229508196721316E-3</v>
      </c>
      <c r="V85" s="64">
        <v>80</v>
      </c>
      <c r="W85" s="64">
        <v>1</v>
      </c>
      <c r="X85" s="64">
        <f t="shared" si="36"/>
        <v>3.6229508196721316E-3</v>
      </c>
    </row>
    <row r="86" spans="1:24" x14ac:dyDescent="0.25">
      <c r="A86" s="25" t="s">
        <v>43</v>
      </c>
      <c r="B86" s="27">
        <v>39</v>
      </c>
      <c r="C86" s="27">
        <v>0</v>
      </c>
      <c r="D86" s="27">
        <v>45</v>
      </c>
      <c r="E86" s="27">
        <v>249</v>
      </c>
      <c r="F86" s="27">
        <v>875</v>
      </c>
      <c r="G86" s="27">
        <v>1442</v>
      </c>
      <c r="H86" s="27">
        <v>1464</v>
      </c>
      <c r="I86" s="27">
        <v>1470</v>
      </c>
      <c r="J86" s="27">
        <v>1148</v>
      </c>
      <c r="K86" s="27">
        <v>960</v>
      </c>
      <c r="L86" s="27">
        <v>849</v>
      </c>
      <c r="P86" s="9">
        <v>1.7092622950819675E-2</v>
      </c>
      <c r="Q86" s="9">
        <v>120</v>
      </c>
      <c r="R86" s="9">
        <v>1</v>
      </c>
      <c r="S86" s="9">
        <f t="shared" si="35"/>
        <v>1.7092622950819675E-2</v>
      </c>
      <c r="U86" s="64">
        <v>1.7092622950819675E-2</v>
      </c>
      <c r="V86" s="64">
        <v>120</v>
      </c>
      <c r="W86" s="64">
        <v>1</v>
      </c>
      <c r="X86" s="64">
        <f t="shared" si="36"/>
        <v>1.7092622950819675E-2</v>
      </c>
    </row>
    <row r="87" spans="1:24" x14ac:dyDescent="0.25">
      <c r="A87" s="25" t="s">
        <v>44</v>
      </c>
      <c r="B87" s="26">
        <f t="shared" ref="B87:L87" si="38">SUM(B86-B85)</f>
        <v>2.2019953999998023</v>
      </c>
      <c r="C87" s="26">
        <f t="shared" si="38"/>
        <v>0</v>
      </c>
      <c r="D87" s="26">
        <f t="shared" si="38"/>
        <v>0.1999978000001974</v>
      </c>
      <c r="E87" s="26">
        <f t="shared" si="38"/>
        <v>2.6699994000009895</v>
      </c>
      <c r="F87" s="26">
        <f t="shared" si="38"/>
        <v>3.3091954000000214</v>
      </c>
      <c r="G87" s="26">
        <f t="shared" si="38"/>
        <v>4.729374400000097</v>
      </c>
      <c r="H87" s="26">
        <f t="shared" si="38"/>
        <v>-2.1280024000000139</v>
      </c>
      <c r="I87" s="26">
        <f t="shared" si="38"/>
        <v>-0.34661600001004444</v>
      </c>
      <c r="J87" s="26">
        <f t="shared" si="38"/>
        <v>-0.15403999999989537</v>
      </c>
      <c r="K87" s="26">
        <f t="shared" si="38"/>
        <v>-5.4981942000040362</v>
      </c>
      <c r="L87" s="26">
        <f t="shared" si="38"/>
        <v>1.4137713999970174</v>
      </c>
      <c r="P87" s="9">
        <v>6.2007442622950819E-2</v>
      </c>
      <c r="Q87" s="9">
        <v>160</v>
      </c>
      <c r="R87" s="9">
        <v>1</v>
      </c>
      <c r="S87" s="9">
        <f t="shared" si="35"/>
        <v>6.2007442622950819E-2</v>
      </c>
      <c r="U87" s="64">
        <v>6.2007442622950819E-2</v>
      </c>
      <c r="V87" s="64">
        <v>160</v>
      </c>
      <c r="W87" s="64">
        <v>1.05</v>
      </c>
      <c r="X87" s="64">
        <f t="shared" si="36"/>
        <v>6.5107814754098367E-2</v>
      </c>
    </row>
    <row r="88" spans="1:24" x14ac:dyDescent="0.25">
      <c r="A88" s="25" t="s">
        <v>45</v>
      </c>
      <c r="B88" s="28">
        <f t="shared" ref="B88:L88" si="39">SUM(B87/B86)*100</f>
        <v>5.6461420512815437</v>
      </c>
      <c r="C88" s="28" t="e">
        <f t="shared" si="39"/>
        <v>#DIV/0!</v>
      </c>
      <c r="D88" s="28">
        <f t="shared" si="39"/>
        <v>0.44443955555599424</v>
      </c>
      <c r="E88" s="28">
        <f t="shared" si="39"/>
        <v>1.072288915663048</v>
      </c>
      <c r="F88" s="28">
        <f t="shared" si="39"/>
        <v>0.37819376000000243</v>
      </c>
      <c r="G88" s="28">
        <f t="shared" si="39"/>
        <v>0.32797325936200394</v>
      </c>
      <c r="H88" s="28">
        <f t="shared" si="39"/>
        <v>-0.14535535519125781</v>
      </c>
      <c r="I88" s="28">
        <f t="shared" si="39"/>
        <v>-2.3579319728574452E-2</v>
      </c>
      <c r="J88" s="28">
        <f t="shared" si="39"/>
        <v>-1.3418118466889841E-2</v>
      </c>
      <c r="K88" s="28">
        <f t="shared" si="39"/>
        <v>-0.57272856250042037</v>
      </c>
      <c r="L88" s="28">
        <f t="shared" si="39"/>
        <v>0.16652195524110922</v>
      </c>
      <c r="P88" s="9">
        <v>0.10465824836065574</v>
      </c>
      <c r="Q88" s="9">
        <v>200</v>
      </c>
      <c r="R88" s="9">
        <v>1</v>
      </c>
      <c r="S88" s="9">
        <f t="shared" si="35"/>
        <v>0.10465824836065574</v>
      </c>
      <c r="U88" s="64">
        <v>0.10465824836065574</v>
      </c>
      <c r="V88" s="64">
        <v>200</v>
      </c>
      <c r="W88" s="64">
        <v>1</v>
      </c>
      <c r="X88" s="64">
        <f t="shared" si="36"/>
        <v>0.10465824836065574</v>
      </c>
    </row>
    <row r="89" spans="1:24" x14ac:dyDescent="0.25">
      <c r="P89" s="9">
        <v>0.10601049245075408</v>
      </c>
      <c r="Q89" s="9">
        <v>218</v>
      </c>
      <c r="R89" s="9">
        <v>1</v>
      </c>
      <c r="S89" s="9">
        <f t="shared" si="35"/>
        <v>0.10601049245075408</v>
      </c>
      <c r="U89" s="64">
        <v>0.10601049245075408</v>
      </c>
      <c r="V89" s="64">
        <v>218</v>
      </c>
      <c r="W89" s="64">
        <v>1</v>
      </c>
      <c r="X89" s="64">
        <f t="shared" si="36"/>
        <v>0.10601049245075408</v>
      </c>
    </row>
    <row r="90" spans="1:24" ht="15.75" thickBot="1" x14ac:dyDescent="0.3">
      <c r="P90" s="9">
        <v>0.10535628031967212</v>
      </c>
      <c r="Q90" s="9">
        <v>240</v>
      </c>
      <c r="R90" s="9">
        <v>1</v>
      </c>
      <c r="S90" s="9">
        <f>SUM(P90*R90)</f>
        <v>0.10535628031967212</v>
      </c>
      <c r="U90" s="64">
        <v>0.10535628031967212</v>
      </c>
      <c r="V90" s="64">
        <v>240</v>
      </c>
      <c r="W90" s="64">
        <v>1</v>
      </c>
      <c r="X90" s="64">
        <f>SUM(U90*W90)</f>
        <v>0.10535628031967212</v>
      </c>
    </row>
    <row r="91" spans="1:24" ht="16.5" thickTop="1" thickBot="1" x14ac:dyDescent="0.3">
      <c r="A91" s="23" t="s">
        <v>159</v>
      </c>
      <c r="B91" s="24"/>
      <c r="C91" s="24"/>
      <c r="D91" s="24"/>
      <c r="E91" s="24"/>
      <c r="F91" s="24"/>
      <c r="G91" s="24"/>
      <c r="H91" s="43" t="s">
        <v>198</v>
      </c>
      <c r="I91" s="24"/>
      <c r="J91" s="24"/>
      <c r="K91" s="24"/>
      <c r="L91" s="64"/>
      <c r="P91" s="9">
        <v>8.2578200370491808E-2</v>
      </c>
      <c r="Q91" s="9">
        <v>280</v>
      </c>
      <c r="R91" s="9">
        <v>1</v>
      </c>
      <c r="S91" s="9">
        <f>SUM(P91*R91)</f>
        <v>8.2578200370491808E-2</v>
      </c>
      <c r="U91" s="64">
        <v>8.2578200370491808E-2</v>
      </c>
      <c r="V91" s="64">
        <v>280</v>
      </c>
      <c r="W91" s="64">
        <v>1</v>
      </c>
      <c r="X91" s="64">
        <f>SUM(U91*W91)</f>
        <v>8.2578200370491808E-2</v>
      </c>
    </row>
    <row r="92" spans="1:24" ht="15.75" thickTop="1" x14ac:dyDescent="0.25">
      <c r="A92" s="25" t="s">
        <v>29</v>
      </c>
      <c r="B92" s="26">
        <v>1</v>
      </c>
      <c r="C92" s="26">
        <v>40</v>
      </c>
      <c r="D92" s="26">
        <v>80</v>
      </c>
      <c r="E92" s="26">
        <v>120</v>
      </c>
      <c r="F92" s="26">
        <v>160</v>
      </c>
      <c r="G92" s="26">
        <v>200</v>
      </c>
      <c r="H92" s="47">
        <v>218</v>
      </c>
      <c r="I92" s="26">
        <v>240</v>
      </c>
      <c r="J92" s="26">
        <v>280</v>
      </c>
      <c r="K92" s="26">
        <v>320</v>
      </c>
      <c r="L92" s="26">
        <v>360</v>
      </c>
      <c r="P92" s="9">
        <v>7.1187949875409842E-2</v>
      </c>
      <c r="Q92" s="9">
        <v>320</v>
      </c>
      <c r="R92" s="9">
        <v>0.97</v>
      </c>
      <c r="S92" s="9">
        <f>SUM(P92*R92)</f>
        <v>6.9052311379147552E-2</v>
      </c>
      <c r="U92" s="64">
        <v>6.9052311379147552E-2</v>
      </c>
      <c r="V92" s="64">
        <v>320</v>
      </c>
      <c r="W92" s="64">
        <v>1</v>
      </c>
      <c r="X92" s="64">
        <f>SUM(U92*W92)</f>
        <v>6.9052311379147552E-2</v>
      </c>
    </row>
    <row r="93" spans="1:24" x14ac:dyDescent="0.25">
      <c r="A93" s="25" t="s">
        <v>41</v>
      </c>
      <c r="B93" s="26">
        <v>36.798004600000198</v>
      </c>
      <c r="C93" s="26">
        <v>0</v>
      </c>
      <c r="D93" s="26">
        <v>44.800002199999803</v>
      </c>
      <c r="E93" s="26">
        <v>246.33000059999901</v>
      </c>
      <c r="F93" s="26">
        <v>924.31534299999396</v>
      </c>
      <c r="G93" s="26">
        <v>1437.2706255999999</v>
      </c>
      <c r="H93" s="64">
        <v>1466.1280024</v>
      </c>
      <c r="I93" s="26">
        <v>1470.34661600001</v>
      </c>
      <c r="J93" s="26">
        <v>1148.1540399999999</v>
      </c>
      <c r="K93" s="26">
        <v>965.49819420000404</v>
      </c>
      <c r="L93" s="26">
        <v>891.41059279999797</v>
      </c>
      <c r="P93" s="9">
        <v>5.9869362688524587E-2</v>
      </c>
      <c r="Q93" s="9">
        <v>342</v>
      </c>
      <c r="R93" s="9">
        <v>1</v>
      </c>
      <c r="S93" s="9">
        <f>SUM(P93*R93)</f>
        <v>5.9869362688524587E-2</v>
      </c>
      <c r="U93" s="64">
        <v>5.9869362688524587E-2</v>
      </c>
      <c r="V93" s="64">
        <v>342</v>
      </c>
      <c r="W93" s="64">
        <v>1.06</v>
      </c>
      <c r="X93" s="64">
        <f>SUM(U93*W93)</f>
        <v>6.3461524449836063E-2</v>
      </c>
    </row>
    <row r="94" spans="1:24" x14ac:dyDescent="0.25">
      <c r="A94" s="25" t="s">
        <v>42</v>
      </c>
      <c r="B94" s="26">
        <f t="shared" ref="B94:L94" si="40">SUM(B93-$C$52)</f>
        <v>36.798004600000198</v>
      </c>
      <c r="C94" s="26">
        <f t="shared" si="40"/>
        <v>0</v>
      </c>
      <c r="D94" s="26">
        <f t="shared" si="40"/>
        <v>44.800002199999803</v>
      </c>
      <c r="E94" s="26">
        <f t="shared" si="40"/>
        <v>246.33000059999901</v>
      </c>
      <c r="F94" s="26">
        <f t="shared" si="40"/>
        <v>924.31534299999396</v>
      </c>
      <c r="G94" s="26">
        <f t="shared" si="40"/>
        <v>1437.2706255999999</v>
      </c>
      <c r="H94" s="26">
        <f t="shared" si="40"/>
        <v>1466.1280024</v>
      </c>
      <c r="I94" s="26">
        <f t="shared" si="40"/>
        <v>1470.34661600001</v>
      </c>
      <c r="J94" s="26">
        <f t="shared" si="40"/>
        <v>1148.1540399999999</v>
      </c>
      <c r="K94" s="26">
        <f t="shared" si="40"/>
        <v>965.49819420000404</v>
      </c>
      <c r="L94" s="26">
        <f t="shared" si="40"/>
        <v>891.41059279999797</v>
      </c>
    </row>
    <row r="95" spans="1:24" x14ac:dyDescent="0.25">
      <c r="A95" s="25" t="s">
        <v>43</v>
      </c>
      <c r="B95" s="27">
        <v>39</v>
      </c>
      <c r="C95" s="27">
        <v>0</v>
      </c>
      <c r="D95" s="27">
        <v>45</v>
      </c>
      <c r="E95" s="27">
        <v>249</v>
      </c>
      <c r="F95" s="27">
        <v>920</v>
      </c>
      <c r="G95" s="27">
        <v>1442</v>
      </c>
      <c r="H95" s="27">
        <v>1464</v>
      </c>
      <c r="I95" s="27">
        <v>1470</v>
      </c>
      <c r="J95" s="27">
        <v>1148</v>
      </c>
      <c r="K95" s="27">
        <v>960</v>
      </c>
      <c r="L95" s="27">
        <v>886</v>
      </c>
    </row>
    <row r="96" spans="1:24" x14ac:dyDescent="0.25">
      <c r="A96" s="25" t="s">
        <v>44</v>
      </c>
      <c r="B96" s="26">
        <f t="shared" ref="B96:L96" si="41">SUM(B95-B94)</f>
        <v>2.2019953999998023</v>
      </c>
      <c r="C96" s="26">
        <f t="shared" si="41"/>
        <v>0</v>
      </c>
      <c r="D96" s="26">
        <f t="shared" si="41"/>
        <v>0.1999978000001974</v>
      </c>
      <c r="E96" s="26">
        <f t="shared" si="41"/>
        <v>2.6699994000009895</v>
      </c>
      <c r="F96" s="26">
        <f t="shared" si="41"/>
        <v>-4.315342999993959</v>
      </c>
      <c r="G96" s="26">
        <f t="shared" si="41"/>
        <v>4.729374400000097</v>
      </c>
      <c r="H96" s="26">
        <f t="shared" si="41"/>
        <v>-2.1280024000000139</v>
      </c>
      <c r="I96" s="26">
        <f t="shared" si="41"/>
        <v>-0.34661600001004444</v>
      </c>
      <c r="J96" s="26">
        <f t="shared" si="41"/>
        <v>-0.15403999999989537</v>
      </c>
      <c r="K96" s="26">
        <f t="shared" si="41"/>
        <v>-5.4981942000040362</v>
      </c>
      <c r="L96" s="26">
        <f t="shared" si="41"/>
        <v>-5.4105927999979713</v>
      </c>
    </row>
    <row r="97" spans="1:12" x14ac:dyDescent="0.25">
      <c r="A97" s="25" t="s">
        <v>45</v>
      </c>
      <c r="B97" s="28">
        <f t="shared" ref="B97:L97" si="42">SUM(B96/B95)*100</f>
        <v>5.6461420512815437</v>
      </c>
      <c r="C97" s="28" t="e">
        <f t="shared" si="42"/>
        <v>#DIV/0!</v>
      </c>
      <c r="D97" s="28">
        <f t="shared" si="42"/>
        <v>0.44443955555599424</v>
      </c>
      <c r="E97" s="28">
        <f t="shared" si="42"/>
        <v>1.072288915663048</v>
      </c>
      <c r="F97" s="28">
        <f t="shared" si="42"/>
        <v>-0.46905902173847386</v>
      </c>
      <c r="G97" s="28">
        <f t="shared" si="42"/>
        <v>0.32797325936200394</v>
      </c>
      <c r="H97" s="28">
        <f t="shared" si="42"/>
        <v>-0.14535535519125781</v>
      </c>
      <c r="I97" s="28">
        <f t="shared" si="42"/>
        <v>-2.3579319728574452E-2</v>
      </c>
      <c r="J97" s="28">
        <f t="shared" si="42"/>
        <v>-1.3418118466889841E-2</v>
      </c>
      <c r="K97" s="28">
        <f t="shared" si="42"/>
        <v>-0.57272856250042037</v>
      </c>
      <c r="L97" s="28">
        <f t="shared" si="42"/>
        <v>-0.61067638826162196</v>
      </c>
    </row>
  </sheetData>
  <mergeCells count="13">
    <mergeCell ref="L11:L12"/>
    <mergeCell ref="H11:H12"/>
    <mergeCell ref="A1:K2"/>
    <mergeCell ref="A11:A12"/>
    <mergeCell ref="B11:B12"/>
    <mergeCell ref="C11:C12"/>
    <mergeCell ref="D11:D12"/>
    <mergeCell ref="E11:E12"/>
    <mergeCell ref="F11:F12"/>
    <mergeCell ref="G11:G12"/>
    <mergeCell ref="I11:I12"/>
    <mergeCell ref="J11:J12"/>
    <mergeCell ref="K11:K1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9"/>
  <sheetViews>
    <sheetView topLeftCell="L1" zoomScale="90" zoomScaleNormal="90" workbookViewId="0">
      <selection activeCell="S48" sqref="S48"/>
    </sheetView>
  </sheetViews>
  <sheetFormatPr defaultRowHeight="15" x14ac:dyDescent="0.25"/>
  <cols>
    <col min="1" max="1" width="28.42578125" style="9" customWidth="1"/>
    <col min="2" max="6" width="9.140625" style="9"/>
    <col min="7" max="7" width="13.42578125" style="9" customWidth="1"/>
    <col min="8" max="8" width="8.42578125" style="9" customWidth="1"/>
    <col min="9" max="13" width="9.140625" style="9"/>
    <col min="14" max="14" width="19.140625" style="9" customWidth="1"/>
    <col min="15" max="15" width="16.5703125" style="9" customWidth="1"/>
    <col min="16" max="16" width="11.7109375" style="9" customWidth="1"/>
    <col min="17" max="24" width="9.140625" style="9"/>
    <col min="25" max="25" width="20.140625" style="9" customWidth="1"/>
    <col min="26" max="26" width="25.5703125" style="9" customWidth="1"/>
    <col min="27" max="28" width="9.140625" style="9"/>
    <col min="29" max="29" width="25.28515625" style="9" customWidth="1"/>
    <col min="30" max="30" width="30" style="9" customWidth="1"/>
    <col min="31" max="31" width="12.28515625" style="9" customWidth="1"/>
    <col min="32" max="16384" width="9.140625" style="9"/>
  </cols>
  <sheetData>
    <row r="1" spans="1:31" x14ac:dyDescent="0.25">
      <c r="A1" s="9" t="s">
        <v>40</v>
      </c>
      <c r="H1" s="44" t="s">
        <v>198</v>
      </c>
      <c r="P1" s="86"/>
      <c r="Q1" s="86" t="s">
        <v>80</v>
      </c>
    </row>
    <row r="2" spans="1:31" ht="18.75" x14ac:dyDescent="0.3">
      <c r="A2" s="30" t="s">
        <v>87</v>
      </c>
      <c r="B2" s="32">
        <v>0</v>
      </c>
      <c r="C2" s="32">
        <v>1</v>
      </c>
      <c r="D2" s="32">
        <v>2</v>
      </c>
      <c r="E2" s="32">
        <v>3</v>
      </c>
      <c r="F2" s="32">
        <v>4</v>
      </c>
      <c r="G2" s="55">
        <v>5</v>
      </c>
      <c r="H2" s="55">
        <v>5.45</v>
      </c>
      <c r="I2" s="55">
        <v>6</v>
      </c>
      <c r="J2" s="32">
        <v>7</v>
      </c>
      <c r="K2" s="32">
        <v>8</v>
      </c>
      <c r="L2" s="32">
        <v>8.5500000000000007</v>
      </c>
      <c r="O2" s="61" t="s">
        <v>114</v>
      </c>
      <c r="Q2" s="86">
        <f>SUM(P:P)</f>
        <v>0</v>
      </c>
      <c r="X2" s="33" t="s">
        <v>61</v>
      </c>
      <c r="AA2" s="34" t="s">
        <v>62</v>
      </c>
      <c r="AB2" s="13" t="s">
        <v>63</v>
      </c>
    </row>
    <row r="3" spans="1:31" x14ac:dyDescent="0.25">
      <c r="A3" s="35" t="s">
        <v>64</v>
      </c>
      <c r="B3" s="56">
        <v>1</v>
      </c>
      <c r="C3" s="37">
        <v>40</v>
      </c>
      <c r="D3" s="37">
        <v>80</v>
      </c>
      <c r="E3" s="37">
        <v>120</v>
      </c>
      <c r="F3" s="37">
        <v>160</v>
      </c>
      <c r="G3" s="36">
        <v>200</v>
      </c>
      <c r="H3" s="36">
        <v>218</v>
      </c>
      <c r="I3" s="36">
        <v>240</v>
      </c>
      <c r="J3" s="37">
        <v>280</v>
      </c>
      <c r="K3" s="56">
        <v>320</v>
      </c>
      <c r="L3" s="38">
        <v>342</v>
      </c>
      <c r="O3" s="9" t="s">
        <v>113</v>
      </c>
    </row>
    <row r="4" spans="1:31" x14ac:dyDescent="0.25">
      <c r="A4" s="35" t="s">
        <v>65</v>
      </c>
      <c r="B4" s="39">
        <v>252</v>
      </c>
      <c r="C4" s="39">
        <v>266</v>
      </c>
      <c r="D4" s="39">
        <v>275</v>
      </c>
      <c r="E4" s="39">
        <v>211</v>
      </c>
      <c r="F4" s="39">
        <v>49</v>
      </c>
      <c r="G4" s="62">
        <v>0.01</v>
      </c>
      <c r="H4" s="62">
        <v>0.01</v>
      </c>
      <c r="I4" s="62">
        <v>0.01</v>
      </c>
      <c r="J4" s="39">
        <v>35</v>
      </c>
      <c r="K4" s="39">
        <v>53</v>
      </c>
      <c r="L4" s="40">
        <v>87</v>
      </c>
    </row>
    <row r="5" spans="1:31" x14ac:dyDescent="0.25">
      <c r="A5" s="35" t="s">
        <v>66</v>
      </c>
      <c r="B5" s="39">
        <v>190</v>
      </c>
      <c r="C5" s="39">
        <v>208</v>
      </c>
      <c r="D5" s="39">
        <v>202</v>
      </c>
      <c r="E5" s="39">
        <v>132</v>
      </c>
      <c r="F5" s="39">
        <v>0</v>
      </c>
      <c r="G5" s="62">
        <v>0</v>
      </c>
      <c r="H5" s="62">
        <v>0</v>
      </c>
      <c r="I5" s="62">
        <v>0</v>
      </c>
      <c r="J5" s="39">
        <v>0</v>
      </c>
      <c r="K5" s="39">
        <v>0</v>
      </c>
      <c r="L5" s="39">
        <v>0</v>
      </c>
      <c r="Y5" s="9" t="s">
        <v>67</v>
      </c>
      <c r="Z5" s="9" t="s">
        <v>68</v>
      </c>
      <c r="AC5" s="9" t="s">
        <v>69</v>
      </c>
      <c r="AD5" s="9" t="s">
        <v>70</v>
      </c>
      <c r="AE5" s="9" t="s">
        <v>71</v>
      </c>
    </row>
    <row r="6" spans="1:31" x14ac:dyDescent="0.25">
      <c r="A6" s="35" t="s">
        <v>72</v>
      </c>
      <c r="B6" s="39">
        <f>SUM(B5+$AD$6)</f>
        <v>227.4</v>
      </c>
      <c r="C6" s="39">
        <f t="shared" ref="C6:L6" si="0">SUM(C5+$AD$6)</f>
        <v>245.4</v>
      </c>
      <c r="D6" s="39">
        <f t="shared" si="0"/>
        <v>239.4</v>
      </c>
      <c r="E6" s="39">
        <f t="shared" si="0"/>
        <v>169.4</v>
      </c>
      <c r="F6" s="39">
        <f t="shared" si="0"/>
        <v>37.400000000000006</v>
      </c>
      <c r="G6" s="62">
        <f t="shared" si="0"/>
        <v>37.400000000000006</v>
      </c>
      <c r="H6" s="62">
        <f t="shared" si="0"/>
        <v>37.400000000000006</v>
      </c>
      <c r="I6" s="62">
        <f t="shared" si="0"/>
        <v>37.400000000000006</v>
      </c>
      <c r="J6" s="39">
        <f t="shared" si="0"/>
        <v>37.400000000000006</v>
      </c>
      <c r="K6" s="39">
        <f t="shared" si="0"/>
        <v>37.400000000000006</v>
      </c>
      <c r="L6" s="39">
        <f t="shared" si="0"/>
        <v>37.400000000000006</v>
      </c>
      <c r="W6" s="9" t="s">
        <v>60</v>
      </c>
      <c r="X6" s="41" t="s">
        <v>78</v>
      </c>
      <c r="Y6" s="9">
        <v>1</v>
      </c>
      <c r="Z6" s="9">
        <f>SUM(3.3*(Y7-Y6))</f>
        <v>108.89999999999999</v>
      </c>
      <c r="AB6" s="41" t="s">
        <v>78</v>
      </c>
      <c r="AC6" s="9">
        <v>34</v>
      </c>
      <c r="AD6" s="9">
        <f>SUM(AC6*AE6)</f>
        <v>37.400000000000006</v>
      </c>
      <c r="AE6" s="9">
        <v>1.1000000000000001</v>
      </c>
    </row>
    <row r="7" spans="1:31" x14ac:dyDescent="0.25">
      <c r="A7" s="35" t="s">
        <v>74</v>
      </c>
      <c r="B7" s="42">
        <f>SUM(B4-B6)</f>
        <v>24.599999999999994</v>
      </c>
      <c r="C7" s="42">
        <f t="shared" ref="C7:L7" si="1">SUM(C4-C6)</f>
        <v>20.599999999999994</v>
      </c>
      <c r="D7" s="42">
        <f t="shared" si="1"/>
        <v>35.599999999999994</v>
      </c>
      <c r="E7" s="42">
        <f t="shared" si="1"/>
        <v>41.599999999999994</v>
      </c>
      <c r="F7" s="42">
        <f t="shared" si="1"/>
        <v>11.599999999999994</v>
      </c>
      <c r="G7" s="42">
        <f t="shared" si="1"/>
        <v>-37.390000000000008</v>
      </c>
      <c r="H7" s="42">
        <f t="shared" si="1"/>
        <v>-37.390000000000008</v>
      </c>
      <c r="I7" s="42">
        <f t="shared" si="1"/>
        <v>-37.390000000000008</v>
      </c>
      <c r="J7" s="42">
        <f t="shared" si="1"/>
        <v>-2.4000000000000057</v>
      </c>
      <c r="K7" s="42">
        <f t="shared" si="1"/>
        <v>15.599999999999994</v>
      </c>
      <c r="L7" s="42">
        <f t="shared" si="1"/>
        <v>49.599999999999994</v>
      </c>
      <c r="W7" s="9" t="s">
        <v>54</v>
      </c>
      <c r="X7" s="41" t="s">
        <v>77</v>
      </c>
      <c r="Y7" s="9">
        <v>34</v>
      </c>
      <c r="Z7" s="9">
        <f>SUM(3.3*(Y9-Y7))</f>
        <v>66</v>
      </c>
      <c r="AB7" s="41" t="s">
        <v>77</v>
      </c>
      <c r="AC7" s="9">
        <f>SUM(Y8-Y7)</f>
        <v>10</v>
      </c>
    </row>
    <row r="8" spans="1:31" x14ac:dyDescent="0.25">
      <c r="A8" s="35" t="s">
        <v>76</v>
      </c>
      <c r="B8" s="39">
        <f>SUM(B6/B4)*100</f>
        <v>90.238095238095241</v>
      </c>
      <c r="C8" s="39">
        <f t="shared" ref="C8:L8" si="2">SUM(C6/C4)*100</f>
        <v>92.255639097744364</v>
      </c>
      <c r="D8" s="39">
        <f t="shared" si="2"/>
        <v>87.054545454545448</v>
      </c>
      <c r="E8" s="39">
        <f t="shared" si="2"/>
        <v>80.284360189573462</v>
      </c>
      <c r="F8" s="39">
        <f t="shared" si="2"/>
        <v>76.326530612244909</v>
      </c>
      <c r="G8" s="39">
        <f t="shared" si="2"/>
        <v>374000.00000000006</v>
      </c>
      <c r="H8" s="39">
        <f t="shared" si="2"/>
        <v>374000.00000000006</v>
      </c>
      <c r="I8" s="39">
        <f t="shared" si="2"/>
        <v>374000.00000000006</v>
      </c>
      <c r="J8" s="39">
        <f t="shared" si="2"/>
        <v>106.85714285714288</v>
      </c>
      <c r="K8" s="39">
        <f t="shared" si="2"/>
        <v>70.566037735849065</v>
      </c>
      <c r="L8" s="39">
        <f t="shared" si="2"/>
        <v>42.988505747126446</v>
      </c>
      <c r="W8" s="9" t="s">
        <v>57</v>
      </c>
      <c r="X8" s="9" t="s">
        <v>75</v>
      </c>
      <c r="Y8" s="9">
        <v>44</v>
      </c>
      <c r="Z8" s="9">
        <f>SUM(Z6+Z7)</f>
        <v>174.89999999999998</v>
      </c>
      <c r="AB8" s="9" t="s">
        <v>75</v>
      </c>
      <c r="AC8" s="9">
        <f>SUM(Y9-Y8)</f>
        <v>10</v>
      </c>
    </row>
    <row r="9" spans="1:31" x14ac:dyDescent="0.25">
      <c r="W9" s="9" t="s">
        <v>55</v>
      </c>
      <c r="X9" s="41" t="s">
        <v>73</v>
      </c>
      <c r="Y9" s="9">
        <v>54</v>
      </c>
      <c r="Z9" s="9">
        <f>SUM(3.3*(Y10-Y9))</f>
        <v>33</v>
      </c>
      <c r="AB9" s="41" t="s">
        <v>73</v>
      </c>
      <c r="AC9" s="9">
        <f>SUM(Y10-Y9)</f>
        <v>10</v>
      </c>
    </row>
    <row r="10" spans="1:31" ht="15.75" thickBot="1" x14ac:dyDescent="0.3">
      <c r="A10" s="9" t="s">
        <v>88</v>
      </c>
      <c r="H10" s="44" t="s">
        <v>198</v>
      </c>
      <c r="W10" s="9" t="s">
        <v>56</v>
      </c>
      <c r="X10" s="41" t="s">
        <v>82</v>
      </c>
      <c r="Y10" s="9">
        <v>64</v>
      </c>
      <c r="Z10" s="9">
        <f>SUM(3.3*(Y11-Y10))</f>
        <v>244.2</v>
      </c>
      <c r="AB10" s="41" t="s">
        <v>82</v>
      </c>
      <c r="AC10" s="9">
        <f>SUM(Y11-Y10)</f>
        <v>74</v>
      </c>
    </row>
    <row r="11" spans="1:31" ht="16.5" thickTop="1" thickBot="1" x14ac:dyDescent="0.3">
      <c r="A11" s="30" t="s">
        <v>87</v>
      </c>
      <c r="B11" s="32">
        <v>0</v>
      </c>
      <c r="C11" s="32">
        <v>1</v>
      </c>
      <c r="D11" s="32">
        <v>2</v>
      </c>
      <c r="E11" s="32">
        <v>3</v>
      </c>
      <c r="F11" s="32">
        <v>4</v>
      </c>
      <c r="G11" s="55">
        <v>5</v>
      </c>
      <c r="H11" s="55">
        <v>5.45</v>
      </c>
      <c r="I11" s="55">
        <v>6</v>
      </c>
      <c r="J11" s="32">
        <v>7</v>
      </c>
      <c r="K11" s="32">
        <v>8</v>
      </c>
      <c r="L11" s="32">
        <v>8.5500000000000007</v>
      </c>
      <c r="V11" s="9" t="s">
        <v>84</v>
      </c>
      <c r="W11" s="43" t="s">
        <v>58</v>
      </c>
      <c r="X11" s="41" t="s">
        <v>83</v>
      </c>
      <c r="Y11" s="9">
        <v>138</v>
      </c>
      <c r="Z11" s="9">
        <f>SUM(3.3*(Y12-Y11))</f>
        <v>270.59999999999997</v>
      </c>
      <c r="AB11" s="41" t="s">
        <v>83</v>
      </c>
      <c r="AC11" s="9">
        <f>SUM(Y12-Y11)</f>
        <v>82</v>
      </c>
    </row>
    <row r="12" spans="1:31" ht="15.75" thickTop="1" x14ac:dyDescent="0.25">
      <c r="A12" s="35" t="s">
        <v>64</v>
      </c>
      <c r="B12" s="56">
        <v>1</v>
      </c>
      <c r="C12" s="37">
        <v>40</v>
      </c>
      <c r="D12" s="37">
        <v>80</v>
      </c>
      <c r="E12" s="37">
        <v>120</v>
      </c>
      <c r="F12" s="37">
        <v>160</v>
      </c>
      <c r="G12" s="36">
        <v>200</v>
      </c>
      <c r="H12" s="36">
        <v>218</v>
      </c>
      <c r="I12" s="36">
        <v>240</v>
      </c>
      <c r="J12" s="57">
        <v>280</v>
      </c>
      <c r="K12" s="56">
        <v>320</v>
      </c>
      <c r="L12" s="45">
        <v>342</v>
      </c>
      <c r="X12" s="41"/>
      <c r="Y12" s="9">
        <v>220</v>
      </c>
      <c r="AB12" s="41"/>
    </row>
    <row r="13" spans="1:31" x14ac:dyDescent="0.25">
      <c r="A13" s="35" t="s">
        <v>65</v>
      </c>
      <c r="B13" s="39">
        <v>252</v>
      </c>
      <c r="C13" s="39">
        <v>266</v>
      </c>
      <c r="D13" s="39">
        <v>275</v>
      </c>
      <c r="E13" s="39">
        <v>211</v>
      </c>
      <c r="F13" s="39">
        <v>49</v>
      </c>
      <c r="G13" s="62">
        <v>0.01</v>
      </c>
      <c r="H13" s="62">
        <v>0.01</v>
      </c>
      <c r="I13" s="62">
        <v>0.01</v>
      </c>
      <c r="J13" s="58">
        <v>35</v>
      </c>
      <c r="K13" s="39">
        <v>53</v>
      </c>
      <c r="L13" s="46">
        <v>87</v>
      </c>
      <c r="X13" s="41" t="s">
        <v>79</v>
      </c>
    </row>
    <row r="14" spans="1:31" x14ac:dyDescent="0.25">
      <c r="A14" s="35" t="s">
        <v>66</v>
      </c>
      <c r="B14" s="39">
        <v>207</v>
      </c>
      <c r="C14" s="39">
        <v>227</v>
      </c>
      <c r="D14" s="39">
        <v>220</v>
      </c>
      <c r="E14" s="39">
        <v>149</v>
      </c>
      <c r="F14" s="39">
        <v>0</v>
      </c>
      <c r="G14" s="62">
        <v>0</v>
      </c>
      <c r="H14" s="62">
        <v>0</v>
      </c>
      <c r="I14" s="62">
        <v>0</v>
      </c>
      <c r="J14" s="58">
        <v>0</v>
      </c>
      <c r="K14" s="39">
        <v>0</v>
      </c>
      <c r="L14" s="39">
        <v>0</v>
      </c>
    </row>
    <row r="15" spans="1:31" x14ac:dyDescent="0.25">
      <c r="A15" s="35" t="s">
        <v>72</v>
      </c>
      <c r="B15" s="39">
        <f t="shared" ref="B15:L15" si="3">SUM(B14+$AD$6)</f>
        <v>244.4</v>
      </c>
      <c r="C15" s="39">
        <f t="shared" si="3"/>
        <v>264.39999999999998</v>
      </c>
      <c r="D15" s="39">
        <f t="shared" si="3"/>
        <v>257.39999999999998</v>
      </c>
      <c r="E15" s="39">
        <f t="shared" si="3"/>
        <v>186.4</v>
      </c>
      <c r="F15" s="39">
        <f t="shared" si="3"/>
        <v>37.400000000000006</v>
      </c>
      <c r="G15" s="62">
        <f t="shared" si="3"/>
        <v>37.400000000000006</v>
      </c>
      <c r="H15" s="62">
        <f t="shared" si="3"/>
        <v>37.400000000000006</v>
      </c>
      <c r="I15" s="62">
        <f t="shared" si="3"/>
        <v>37.400000000000006</v>
      </c>
      <c r="J15" s="58">
        <f t="shared" si="3"/>
        <v>37.400000000000006</v>
      </c>
      <c r="K15" s="39">
        <f t="shared" si="3"/>
        <v>37.400000000000006</v>
      </c>
      <c r="L15" s="39">
        <f t="shared" si="3"/>
        <v>37.400000000000006</v>
      </c>
    </row>
    <row r="16" spans="1:31" x14ac:dyDescent="0.25">
      <c r="A16" s="35" t="s">
        <v>74</v>
      </c>
      <c r="B16" s="42">
        <f t="shared" ref="B16:L16" si="4">SUM(B13-B15)</f>
        <v>7.5999999999999943</v>
      </c>
      <c r="C16" s="42">
        <f t="shared" si="4"/>
        <v>1.6000000000000227</v>
      </c>
      <c r="D16" s="42">
        <f t="shared" si="4"/>
        <v>17.600000000000023</v>
      </c>
      <c r="E16" s="42">
        <f t="shared" si="4"/>
        <v>24.599999999999994</v>
      </c>
      <c r="F16" s="42">
        <f t="shared" si="4"/>
        <v>11.599999999999994</v>
      </c>
      <c r="G16" s="42">
        <f t="shared" si="4"/>
        <v>-37.390000000000008</v>
      </c>
      <c r="H16" s="42">
        <f t="shared" si="4"/>
        <v>-37.390000000000008</v>
      </c>
      <c r="I16" s="42">
        <f t="shared" si="4"/>
        <v>-37.390000000000008</v>
      </c>
      <c r="J16" s="59">
        <f t="shared" si="4"/>
        <v>-2.4000000000000057</v>
      </c>
      <c r="K16" s="42">
        <f t="shared" si="4"/>
        <v>15.599999999999994</v>
      </c>
      <c r="L16" s="42">
        <f t="shared" si="4"/>
        <v>49.599999999999994</v>
      </c>
    </row>
    <row r="17" spans="1:27" x14ac:dyDescent="0.25">
      <c r="A17" s="35" t="s">
        <v>76</v>
      </c>
      <c r="B17" s="39">
        <f>SUM(B15/B13)*100</f>
        <v>96.984126984126988</v>
      </c>
      <c r="C17" s="39">
        <f t="shared" ref="C17:L17" si="5">SUM(C15/C13)*100</f>
        <v>99.398496240601503</v>
      </c>
      <c r="D17" s="39">
        <f t="shared" si="5"/>
        <v>93.6</v>
      </c>
      <c r="E17" s="39">
        <f t="shared" si="5"/>
        <v>88.341232227488149</v>
      </c>
      <c r="F17" s="39">
        <f t="shared" si="5"/>
        <v>76.326530612244909</v>
      </c>
      <c r="G17" s="39">
        <f t="shared" si="5"/>
        <v>374000.00000000006</v>
      </c>
      <c r="H17" s="39">
        <f t="shared" si="5"/>
        <v>374000.00000000006</v>
      </c>
      <c r="I17" s="39">
        <f t="shared" si="5"/>
        <v>374000.00000000006</v>
      </c>
      <c r="J17" s="58">
        <f t="shared" si="5"/>
        <v>106.85714285714288</v>
      </c>
      <c r="K17" s="39">
        <f t="shared" si="5"/>
        <v>70.566037735849065</v>
      </c>
      <c r="L17" s="39">
        <f t="shared" si="5"/>
        <v>42.988505747126446</v>
      </c>
      <c r="Z17" s="9" t="s">
        <v>81</v>
      </c>
      <c r="AA17" s="9" t="s">
        <v>80</v>
      </c>
    </row>
    <row r="18" spans="1:27" x14ac:dyDescent="0.25">
      <c r="X18" s="9" t="s">
        <v>60</v>
      </c>
      <c r="Y18" s="9">
        <v>1</v>
      </c>
      <c r="Z18" s="9">
        <v>5.4546190000000099</v>
      </c>
      <c r="AA18" s="9">
        <f>SUM(Z18:Z188)</f>
        <v>26.723857000000109</v>
      </c>
    </row>
    <row r="19" spans="1:27" x14ac:dyDescent="0.25">
      <c r="A19" s="9" t="s">
        <v>91</v>
      </c>
      <c r="H19" s="44" t="s">
        <v>198</v>
      </c>
      <c r="X19" s="9" t="s">
        <v>54</v>
      </c>
      <c r="Y19" s="9">
        <v>34</v>
      </c>
      <c r="Z19" s="9">
        <v>0</v>
      </c>
    </row>
    <row r="20" spans="1:27" x14ac:dyDescent="0.25">
      <c r="A20" s="30" t="s">
        <v>87</v>
      </c>
      <c r="B20" s="32">
        <v>0</v>
      </c>
      <c r="C20" s="32">
        <v>1</v>
      </c>
      <c r="D20" s="32">
        <v>2</v>
      </c>
      <c r="E20" s="32">
        <v>3</v>
      </c>
      <c r="F20" s="32">
        <v>4</v>
      </c>
      <c r="G20" s="55">
        <v>5</v>
      </c>
      <c r="H20" s="55">
        <v>5.45</v>
      </c>
      <c r="I20" s="55">
        <v>6</v>
      </c>
      <c r="J20" s="32">
        <v>7</v>
      </c>
      <c r="K20" s="60">
        <v>8</v>
      </c>
      <c r="L20" s="60">
        <v>8.5500000000000007</v>
      </c>
      <c r="X20" s="9" t="s">
        <v>57</v>
      </c>
      <c r="Y20" s="9">
        <v>44</v>
      </c>
      <c r="Z20" s="9">
        <v>0</v>
      </c>
    </row>
    <row r="21" spans="1:27" x14ac:dyDescent="0.25">
      <c r="A21" s="35" t="s">
        <v>64</v>
      </c>
      <c r="B21" s="56">
        <v>1</v>
      </c>
      <c r="C21" s="37">
        <v>40</v>
      </c>
      <c r="D21" s="37">
        <v>80</v>
      </c>
      <c r="E21" s="37">
        <v>120</v>
      </c>
      <c r="F21" s="37">
        <v>160</v>
      </c>
      <c r="G21" s="36">
        <v>200</v>
      </c>
      <c r="H21" s="36">
        <v>218</v>
      </c>
      <c r="I21" s="36">
        <v>240</v>
      </c>
      <c r="J21" s="57">
        <v>280</v>
      </c>
      <c r="K21" s="56">
        <v>320</v>
      </c>
      <c r="L21" s="45">
        <v>342</v>
      </c>
      <c r="X21" s="9" t="s">
        <v>55</v>
      </c>
      <c r="Y21" s="9">
        <v>54</v>
      </c>
      <c r="Z21" s="9">
        <v>0</v>
      </c>
    </row>
    <row r="22" spans="1:27" x14ac:dyDescent="0.25">
      <c r="A22" s="35" t="s">
        <v>65</v>
      </c>
      <c r="B22" s="39">
        <v>252</v>
      </c>
      <c r="C22" s="39">
        <v>266</v>
      </c>
      <c r="D22" s="39">
        <v>275</v>
      </c>
      <c r="E22" s="39">
        <v>211</v>
      </c>
      <c r="F22" s="39">
        <v>49</v>
      </c>
      <c r="G22" s="62">
        <v>0.01</v>
      </c>
      <c r="H22" s="62">
        <v>0.01</v>
      </c>
      <c r="I22" s="62">
        <v>0.01</v>
      </c>
      <c r="J22" s="58">
        <v>35</v>
      </c>
      <c r="K22" s="39">
        <v>53</v>
      </c>
      <c r="L22" s="46">
        <v>87</v>
      </c>
      <c r="X22" s="9" t="s">
        <v>56</v>
      </c>
      <c r="Y22" s="9">
        <v>64</v>
      </c>
      <c r="Z22" s="9">
        <v>0</v>
      </c>
    </row>
    <row r="23" spans="1:27" x14ac:dyDescent="0.25">
      <c r="A23" s="35" t="s">
        <v>66</v>
      </c>
      <c r="B23" s="39">
        <v>210</v>
      </c>
      <c r="C23" s="39">
        <v>227</v>
      </c>
      <c r="D23" s="39">
        <v>220</v>
      </c>
      <c r="E23" s="39">
        <v>160</v>
      </c>
      <c r="F23" s="39">
        <v>17</v>
      </c>
      <c r="G23" s="62">
        <v>0</v>
      </c>
      <c r="H23" s="62">
        <v>0</v>
      </c>
      <c r="I23" s="62">
        <v>0</v>
      </c>
      <c r="J23" s="58">
        <v>0</v>
      </c>
      <c r="K23" s="39">
        <v>0</v>
      </c>
      <c r="L23" s="39">
        <v>2</v>
      </c>
      <c r="X23" s="9" t="s">
        <v>58</v>
      </c>
      <c r="Y23" s="9">
        <v>138</v>
      </c>
      <c r="Z23" s="9">
        <v>0</v>
      </c>
    </row>
    <row r="24" spans="1:27" x14ac:dyDescent="0.25">
      <c r="A24" s="35" t="s">
        <v>72</v>
      </c>
      <c r="B24" s="39">
        <f t="shared" ref="B24:L24" si="6">SUM(B23+$AD$6)</f>
        <v>247.4</v>
      </c>
      <c r="C24" s="39">
        <f t="shared" si="6"/>
        <v>264.39999999999998</v>
      </c>
      <c r="D24" s="39">
        <f t="shared" si="6"/>
        <v>257.39999999999998</v>
      </c>
      <c r="E24" s="39">
        <f t="shared" si="6"/>
        <v>197.4</v>
      </c>
      <c r="F24" s="39">
        <f t="shared" si="6"/>
        <v>54.400000000000006</v>
      </c>
      <c r="G24" s="62">
        <f t="shared" si="6"/>
        <v>37.400000000000006</v>
      </c>
      <c r="H24" s="62">
        <f t="shared" si="6"/>
        <v>37.400000000000006</v>
      </c>
      <c r="I24" s="62">
        <f t="shared" si="6"/>
        <v>37.400000000000006</v>
      </c>
      <c r="J24" s="58">
        <f t="shared" si="6"/>
        <v>37.400000000000006</v>
      </c>
      <c r="K24" s="39">
        <f t="shared" si="6"/>
        <v>37.400000000000006</v>
      </c>
      <c r="L24" s="39">
        <f t="shared" si="6"/>
        <v>39.400000000000006</v>
      </c>
      <c r="Z24" s="9">
        <v>0</v>
      </c>
    </row>
    <row r="25" spans="1:27" x14ac:dyDescent="0.25">
      <c r="A25" s="35" t="s">
        <v>74</v>
      </c>
      <c r="B25" s="42">
        <f t="shared" ref="B25:L25" si="7">SUM(B22-B24)</f>
        <v>4.5999999999999943</v>
      </c>
      <c r="C25" s="42">
        <f t="shared" si="7"/>
        <v>1.6000000000000227</v>
      </c>
      <c r="D25" s="42">
        <f t="shared" si="7"/>
        <v>17.600000000000023</v>
      </c>
      <c r="E25" s="42">
        <f t="shared" si="7"/>
        <v>13.599999999999994</v>
      </c>
      <c r="F25" s="42">
        <f t="shared" si="7"/>
        <v>-5.4000000000000057</v>
      </c>
      <c r="G25" s="42">
        <f t="shared" si="7"/>
        <v>-37.390000000000008</v>
      </c>
      <c r="H25" s="42">
        <f t="shared" si="7"/>
        <v>-37.390000000000008</v>
      </c>
      <c r="I25" s="42">
        <f t="shared" si="7"/>
        <v>-37.390000000000008</v>
      </c>
      <c r="J25" s="59">
        <f t="shared" si="7"/>
        <v>-2.4000000000000057</v>
      </c>
      <c r="K25" s="42">
        <f t="shared" si="7"/>
        <v>15.599999999999994</v>
      </c>
      <c r="L25" s="42">
        <f t="shared" si="7"/>
        <v>47.599999999999994</v>
      </c>
      <c r="Z25" s="9">
        <v>0</v>
      </c>
    </row>
    <row r="26" spans="1:27" x14ac:dyDescent="0.25">
      <c r="A26" s="35" t="s">
        <v>76</v>
      </c>
      <c r="B26" s="39">
        <f>SUM(B24/B22)*100</f>
        <v>98.174603174603178</v>
      </c>
      <c r="C26" s="39">
        <f t="shared" ref="C26:L26" si="8">SUM(C24/C22)*100</f>
        <v>99.398496240601503</v>
      </c>
      <c r="D26" s="39">
        <f t="shared" si="8"/>
        <v>93.6</v>
      </c>
      <c r="E26" s="39">
        <f t="shared" si="8"/>
        <v>93.554502369668242</v>
      </c>
      <c r="F26" s="39">
        <f t="shared" si="8"/>
        <v>111.02040816326533</v>
      </c>
      <c r="G26" s="39">
        <f t="shared" si="8"/>
        <v>374000.00000000006</v>
      </c>
      <c r="H26" s="39">
        <f t="shared" si="8"/>
        <v>374000.00000000006</v>
      </c>
      <c r="I26" s="39">
        <f t="shared" si="8"/>
        <v>374000.00000000006</v>
      </c>
      <c r="J26" s="58">
        <f t="shared" si="8"/>
        <v>106.85714285714288</v>
      </c>
      <c r="K26" s="39">
        <f t="shared" si="8"/>
        <v>70.566037735849065</v>
      </c>
      <c r="L26" s="39">
        <f t="shared" si="8"/>
        <v>45.287356321839091</v>
      </c>
      <c r="Z26" s="9">
        <v>0</v>
      </c>
    </row>
    <row r="27" spans="1:27" x14ac:dyDescent="0.25">
      <c r="Z27" s="9">
        <v>0</v>
      </c>
    </row>
    <row r="28" spans="1:27" x14ac:dyDescent="0.25">
      <c r="A28" s="9" t="s">
        <v>109</v>
      </c>
      <c r="H28" s="44" t="s">
        <v>198</v>
      </c>
      <c r="Z28" s="9">
        <v>21.269238000000101</v>
      </c>
    </row>
    <row r="29" spans="1:27" x14ac:dyDescent="0.25">
      <c r="A29" s="30" t="s">
        <v>87</v>
      </c>
      <c r="B29" s="32">
        <v>0</v>
      </c>
      <c r="C29" s="32">
        <v>1</v>
      </c>
      <c r="D29" s="32">
        <v>2</v>
      </c>
      <c r="E29" s="32">
        <v>3</v>
      </c>
      <c r="F29" s="32">
        <v>4</v>
      </c>
      <c r="G29" s="55">
        <v>5</v>
      </c>
      <c r="H29" s="55">
        <v>5.45</v>
      </c>
      <c r="I29" s="55">
        <v>6</v>
      </c>
      <c r="J29" s="32">
        <v>7</v>
      </c>
      <c r="K29" s="60">
        <v>8</v>
      </c>
      <c r="L29" s="60">
        <v>8.5500000000000007</v>
      </c>
      <c r="Z29" s="9">
        <v>0</v>
      </c>
    </row>
    <row r="30" spans="1:27" x14ac:dyDescent="0.25">
      <c r="A30" s="35" t="s">
        <v>64</v>
      </c>
      <c r="B30" s="56">
        <v>1</v>
      </c>
      <c r="C30" s="37">
        <v>40</v>
      </c>
      <c r="D30" s="37">
        <v>80</v>
      </c>
      <c r="E30" s="37">
        <v>120</v>
      </c>
      <c r="F30" s="37">
        <v>160</v>
      </c>
      <c r="G30" s="36">
        <v>200</v>
      </c>
      <c r="H30" s="36">
        <v>218</v>
      </c>
      <c r="I30" s="36">
        <v>240</v>
      </c>
      <c r="J30" s="57">
        <v>280</v>
      </c>
      <c r="K30" s="56">
        <v>320</v>
      </c>
      <c r="L30" s="45">
        <v>342</v>
      </c>
    </row>
    <row r="31" spans="1:27" x14ac:dyDescent="0.25">
      <c r="A31" s="35" t="s">
        <v>65</v>
      </c>
      <c r="B31" s="39">
        <v>252</v>
      </c>
      <c r="C31" s="39">
        <v>266</v>
      </c>
      <c r="D31" s="39">
        <v>275</v>
      </c>
      <c r="E31" s="39">
        <v>211</v>
      </c>
      <c r="F31" s="39">
        <v>49</v>
      </c>
      <c r="G31" s="62">
        <v>0.01</v>
      </c>
      <c r="H31" s="62">
        <v>0.01</v>
      </c>
      <c r="I31" s="62">
        <v>0.01</v>
      </c>
      <c r="J31" s="58">
        <v>35</v>
      </c>
      <c r="K31" s="39">
        <v>53</v>
      </c>
      <c r="L31" s="46">
        <v>87</v>
      </c>
    </row>
    <row r="32" spans="1:27" x14ac:dyDescent="0.25">
      <c r="A32" s="35" t="s">
        <v>66</v>
      </c>
      <c r="B32" s="39">
        <v>213</v>
      </c>
      <c r="C32" s="39">
        <v>229</v>
      </c>
      <c r="D32" s="39">
        <v>223</v>
      </c>
      <c r="E32" s="39">
        <v>166</v>
      </c>
      <c r="F32" s="39">
        <v>3</v>
      </c>
      <c r="G32" s="62">
        <v>0</v>
      </c>
      <c r="H32" s="62">
        <v>0</v>
      </c>
      <c r="I32" s="62">
        <v>0</v>
      </c>
      <c r="J32" s="58">
        <v>0</v>
      </c>
      <c r="K32" s="39">
        <v>17</v>
      </c>
      <c r="L32" s="39">
        <v>30</v>
      </c>
    </row>
    <row r="33" spans="1:12" x14ac:dyDescent="0.25">
      <c r="A33" s="35" t="s">
        <v>72</v>
      </c>
      <c r="B33" s="39">
        <f t="shared" ref="B33:L33" si="9">SUM(B32+$AD$6)</f>
        <v>250.4</v>
      </c>
      <c r="C33" s="39">
        <f t="shared" si="9"/>
        <v>266.39999999999998</v>
      </c>
      <c r="D33" s="39">
        <f t="shared" si="9"/>
        <v>260.39999999999998</v>
      </c>
      <c r="E33" s="39">
        <f t="shared" si="9"/>
        <v>203.4</v>
      </c>
      <c r="F33" s="39">
        <f t="shared" si="9"/>
        <v>40.400000000000006</v>
      </c>
      <c r="G33" s="62">
        <f t="shared" si="9"/>
        <v>37.400000000000006</v>
      </c>
      <c r="H33" s="62">
        <f t="shared" si="9"/>
        <v>37.400000000000006</v>
      </c>
      <c r="I33" s="62">
        <f t="shared" si="9"/>
        <v>37.400000000000006</v>
      </c>
      <c r="J33" s="58">
        <f t="shared" si="9"/>
        <v>37.400000000000006</v>
      </c>
      <c r="K33" s="39">
        <f t="shared" si="9"/>
        <v>54.400000000000006</v>
      </c>
      <c r="L33" s="39">
        <f t="shared" si="9"/>
        <v>67.400000000000006</v>
      </c>
    </row>
    <row r="34" spans="1:12" x14ac:dyDescent="0.25">
      <c r="A34" s="35" t="s">
        <v>74</v>
      </c>
      <c r="B34" s="42">
        <f t="shared" ref="B34:L34" si="10">SUM(B31-B33)</f>
        <v>1.5999999999999943</v>
      </c>
      <c r="C34" s="42">
        <f t="shared" si="10"/>
        <v>-0.39999999999997726</v>
      </c>
      <c r="D34" s="42">
        <f t="shared" si="10"/>
        <v>14.600000000000023</v>
      </c>
      <c r="E34" s="42">
        <f t="shared" si="10"/>
        <v>7.5999999999999943</v>
      </c>
      <c r="F34" s="42">
        <f t="shared" si="10"/>
        <v>8.5999999999999943</v>
      </c>
      <c r="G34" s="63">
        <f t="shared" si="10"/>
        <v>-37.390000000000008</v>
      </c>
      <c r="H34" s="63">
        <f t="shared" si="10"/>
        <v>-37.390000000000008</v>
      </c>
      <c r="I34" s="63">
        <f t="shared" si="10"/>
        <v>-37.390000000000008</v>
      </c>
      <c r="J34" s="59">
        <f t="shared" si="10"/>
        <v>-2.4000000000000057</v>
      </c>
      <c r="K34" s="42">
        <f t="shared" si="10"/>
        <v>-1.4000000000000057</v>
      </c>
      <c r="L34" s="42">
        <f t="shared" si="10"/>
        <v>19.599999999999994</v>
      </c>
    </row>
    <row r="35" spans="1:12" x14ac:dyDescent="0.25">
      <c r="A35" s="35" t="s">
        <v>76</v>
      </c>
      <c r="B35" s="39">
        <f>SUM(B33/B31)*100</f>
        <v>99.365079365079367</v>
      </c>
      <c r="C35" s="39">
        <f t="shared" ref="C35:L35" si="11">SUM(C33/C31)*100</f>
        <v>100.15037593984961</v>
      </c>
      <c r="D35" s="39">
        <f t="shared" si="11"/>
        <v>94.690909090909088</v>
      </c>
      <c r="E35" s="39">
        <f t="shared" si="11"/>
        <v>96.39810426540285</v>
      </c>
      <c r="F35" s="39">
        <f t="shared" si="11"/>
        <v>82.448979591836746</v>
      </c>
      <c r="G35" s="39">
        <f t="shared" si="11"/>
        <v>374000.00000000006</v>
      </c>
      <c r="H35" s="39">
        <f t="shared" si="11"/>
        <v>374000.00000000006</v>
      </c>
      <c r="I35" s="39">
        <f t="shared" si="11"/>
        <v>374000.00000000006</v>
      </c>
      <c r="J35" s="58">
        <f t="shared" si="11"/>
        <v>106.85714285714288</v>
      </c>
      <c r="K35" s="39">
        <f t="shared" si="11"/>
        <v>102.64150943396228</v>
      </c>
      <c r="L35" s="39">
        <f t="shared" si="11"/>
        <v>77.47126436781609</v>
      </c>
    </row>
    <row r="37" spans="1:12" x14ac:dyDescent="0.25">
      <c r="A37" s="9" t="s">
        <v>124</v>
      </c>
      <c r="H37" s="44" t="s">
        <v>198</v>
      </c>
    </row>
    <row r="38" spans="1:12" x14ac:dyDescent="0.25">
      <c r="A38" s="30" t="s">
        <v>87</v>
      </c>
      <c r="B38" s="32">
        <v>0</v>
      </c>
      <c r="C38" s="32">
        <v>1</v>
      </c>
      <c r="D38" s="32">
        <v>2</v>
      </c>
      <c r="E38" s="32">
        <v>3</v>
      </c>
      <c r="F38" s="32">
        <v>4</v>
      </c>
      <c r="G38" s="55">
        <v>5</v>
      </c>
      <c r="H38" s="55">
        <v>5.45</v>
      </c>
      <c r="I38" s="55">
        <v>6</v>
      </c>
      <c r="J38" s="32">
        <v>7</v>
      </c>
      <c r="K38" s="60">
        <v>8</v>
      </c>
      <c r="L38" s="60">
        <v>8.5500000000000007</v>
      </c>
    </row>
    <row r="39" spans="1:12" x14ac:dyDescent="0.25">
      <c r="A39" s="35" t="s">
        <v>64</v>
      </c>
      <c r="B39" s="56">
        <v>1</v>
      </c>
      <c r="C39" s="37">
        <v>40</v>
      </c>
      <c r="D39" s="37">
        <v>80</v>
      </c>
      <c r="E39" s="37">
        <v>120</v>
      </c>
      <c r="F39" s="37">
        <v>160</v>
      </c>
      <c r="G39" s="36">
        <v>200</v>
      </c>
      <c r="H39" s="36">
        <v>218</v>
      </c>
      <c r="I39" s="36">
        <v>240</v>
      </c>
      <c r="J39" s="57">
        <v>280</v>
      </c>
      <c r="K39" s="56">
        <v>320</v>
      </c>
      <c r="L39" s="45">
        <v>342</v>
      </c>
    </row>
    <row r="40" spans="1:12" x14ac:dyDescent="0.25">
      <c r="A40" s="35" t="s">
        <v>65</v>
      </c>
      <c r="B40" s="39">
        <v>252</v>
      </c>
      <c r="C40" s="39">
        <v>266</v>
      </c>
      <c r="D40" s="39">
        <v>275</v>
      </c>
      <c r="E40" s="39">
        <v>211</v>
      </c>
      <c r="F40" s="39">
        <v>49</v>
      </c>
      <c r="G40" s="62">
        <v>0.01</v>
      </c>
      <c r="H40" s="62">
        <v>0.01</v>
      </c>
      <c r="I40" s="62">
        <v>0.01</v>
      </c>
      <c r="J40" s="58">
        <v>35</v>
      </c>
      <c r="K40" s="39">
        <v>53</v>
      </c>
      <c r="L40" s="46">
        <v>87</v>
      </c>
    </row>
    <row r="41" spans="1:12" x14ac:dyDescent="0.25">
      <c r="A41" s="35" t="s">
        <v>66</v>
      </c>
      <c r="B41" s="39">
        <v>214</v>
      </c>
      <c r="C41" s="39">
        <v>229</v>
      </c>
      <c r="D41" s="39">
        <v>223</v>
      </c>
      <c r="E41" s="39">
        <v>166</v>
      </c>
      <c r="F41" s="39">
        <v>30</v>
      </c>
      <c r="G41" s="62">
        <v>0</v>
      </c>
      <c r="H41" s="62">
        <v>0</v>
      </c>
      <c r="I41" s="62">
        <v>0</v>
      </c>
      <c r="J41" s="58">
        <v>0</v>
      </c>
      <c r="K41" s="39">
        <v>17</v>
      </c>
      <c r="L41" s="39">
        <v>29</v>
      </c>
    </row>
    <row r="42" spans="1:12" x14ac:dyDescent="0.25">
      <c r="A42" s="35" t="s">
        <v>72</v>
      </c>
      <c r="B42" s="39">
        <f t="shared" ref="B42:L42" si="12">SUM(B41+$AD$6)</f>
        <v>251.4</v>
      </c>
      <c r="C42" s="39">
        <f t="shared" si="12"/>
        <v>266.39999999999998</v>
      </c>
      <c r="D42" s="39">
        <f t="shared" si="12"/>
        <v>260.39999999999998</v>
      </c>
      <c r="E42" s="39">
        <f t="shared" si="12"/>
        <v>203.4</v>
      </c>
      <c r="F42" s="39">
        <f t="shared" si="12"/>
        <v>67.400000000000006</v>
      </c>
      <c r="G42" s="62">
        <f t="shared" si="12"/>
        <v>37.400000000000006</v>
      </c>
      <c r="H42" s="62">
        <f t="shared" si="12"/>
        <v>37.400000000000006</v>
      </c>
      <c r="I42" s="62">
        <f t="shared" si="12"/>
        <v>37.400000000000006</v>
      </c>
      <c r="J42" s="58">
        <f t="shared" si="12"/>
        <v>37.400000000000006</v>
      </c>
      <c r="K42" s="39">
        <f t="shared" si="12"/>
        <v>54.400000000000006</v>
      </c>
      <c r="L42" s="39">
        <f t="shared" si="12"/>
        <v>66.400000000000006</v>
      </c>
    </row>
    <row r="43" spans="1:12" x14ac:dyDescent="0.25">
      <c r="A43" s="35" t="s">
        <v>74</v>
      </c>
      <c r="B43" s="42">
        <f t="shared" ref="B43:L43" si="13">SUM(B40-B42)</f>
        <v>0.59999999999999432</v>
      </c>
      <c r="C43" s="42">
        <f t="shared" si="13"/>
        <v>-0.39999999999997726</v>
      </c>
      <c r="D43" s="42">
        <f t="shared" si="13"/>
        <v>14.600000000000023</v>
      </c>
      <c r="E43" s="42">
        <f t="shared" si="13"/>
        <v>7.5999999999999943</v>
      </c>
      <c r="F43" s="42">
        <f t="shared" si="13"/>
        <v>-18.400000000000006</v>
      </c>
      <c r="G43" s="63">
        <f t="shared" si="13"/>
        <v>-37.390000000000008</v>
      </c>
      <c r="H43" s="63">
        <f t="shared" si="13"/>
        <v>-37.390000000000008</v>
      </c>
      <c r="I43" s="63">
        <f t="shared" si="13"/>
        <v>-37.390000000000008</v>
      </c>
      <c r="J43" s="59">
        <f t="shared" si="13"/>
        <v>-2.4000000000000057</v>
      </c>
      <c r="K43" s="42">
        <f t="shared" si="13"/>
        <v>-1.4000000000000057</v>
      </c>
      <c r="L43" s="42">
        <f t="shared" si="13"/>
        <v>20.599999999999994</v>
      </c>
    </row>
    <row r="44" spans="1:12" x14ac:dyDescent="0.25">
      <c r="A44" s="35" t="s">
        <v>76</v>
      </c>
      <c r="B44" s="39">
        <f>SUM(B42/B40)*100</f>
        <v>99.761904761904759</v>
      </c>
      <c r="C44" s="39">
        <f t="shared" ref="C44:L44" si="14">SUM(C42/C40)*100</f>
        <v>100.15037593984961</v>
      </c>
      <c r="D44" s="39">
        <f t="shared" si="14"/>
        <v>94.690909090909088</v>
      </c>
      <c r="E44" s="39">
        <f t="shared" si="14"/>
        <v>96.39810426540285</v>
      </c>
      <c r="F44" s="39">
        <f t="shared" si="14"/>
        <v>137.55102040816328</v>
      </c>
      <c r="G44" s="39">
        <f t="shared" si="14"/>
        <v>374000.00000000006</v>
      </c>
      <c r="H44" s="39">
        <f t="shared" si="14"/>
        <v>374000.00000000006</v>
      </c>
      <c r="I44" s="39">
        <f t="shared" si="14"/>
        <v>374000.00000000006</v>
      </c>
      <c r="J44" s="58">
        <f t="shared" si="14"/>
        <v>106.85714285714288</v>
      </c>
      <c r="K44" s="39">
        <f t="shared" si="14"/>
        <v>102.64150943396228</v>
      </c>
      <c r="L44" s="39">
        <f t="shared" si="14"/>
        <v>76.321839080459768</v>
      </c>
    </row>
    <row r="46" spans="1:12" x14ac:dyDescent="0.25">
      <c r="A46" s="64" t="s">
        <v>158</v>
      </c>
      <c r="B46" s="64"/>
      <c r="C46" s="64"/>
      <c r="D46" s="64"/>
      <c r="E46" s="64"/>
      <c r="F46" s="64"/>
      <c r="G46" s="64"/>
      <c r="H46" s="44" t="s">
        <v>198</v>
      </c>
      <c r="I46" s="64"/>
      <c r="J46" s="64"/>
      <c r="K46" s="64"/>
      <c r="L46" s="64"/>
    </row>
    <row r="47" spans="1:12" x14ac:dyDescent="0.25">
      <c r="A47" s="30" t="s">
        <v>87</v>
      </c>
      <c r="B47" s="32">
        <v>0</v>
      </c>
      <c r="C47" s="32">
        <v>1</v>
      </c>
      <c r="D47" s="32">
        <v>2</v>
      </c>
      <c r="E47" s="32">
        <v>3</v>
      </c>
      <c r="F47" s="32">
        <v>4</v>
      </c>
      <c r="G47" s="55">
        <v>5</v>
      </c>
      <c r="H47" s="55">
        <v>5.45</v>
      </c>
      <c r="I47" s="55">
        <v>6</v>
      </c>
      <c r="J47" s="32">
        <v>7</v>
      </c>
      <c r="K47" s="60">
        <v>8</v>
      </c>
      <c r="L47" s="60">
        <v>8.5500000000000007</v>
      </c>
    </row>
    <row r="48" spans="1:12" x14ac:dyDescent="0.25">
      <c r="A48" s="35" t="s">
        <v>64</v>
      </c>
      <c r="B48" s="56">
        <v>1</v>
      </c>
      <c r="C48" s="37">
        <v>40</v>
      </c>
      <c r="D48" s="37">
        <v>80</v>
      </c>
      <c r="E48" s="37">
        <v>120</v>
      </c>
      <c r="F48" s="37">
        <v>160</v>
      </c>
      <c r="G48" s="36">
        <v>200</v>
      </c>
      <c r="H48" s="36">
        <v>218</v>
      </c>
      <c r="I48" s="36">
        <v>240</v>
      </c>
      <c r="J48" s="57">
        <v>280</v>
      </c>
      <c r="K48" s="56">
        <v>320</v>
      </c>
      <c r="L48" s="45">
        <v>342</v>
      </c>
    </row>
    <row r="49" spans="1:17" x14ac:dyDescent="0.25">
      <c r="A49" s="35" t="s">
        <v>65</v>
      </c>
      <c r="B49" s="39">
        <v>252</v>
      </c>
      <c r="C49" s="39">
        <v>266</v>
      </c>
      <c r="D49" s="39">
        <v>275</v>
      </c>
      <c r="E49" s="39">
        <v>211</v>
      </c>
      <c r="F49" s="39">
        <v>49</v>
      </c>
      <c r="G49" s="62">
        <v>0.01</v>
      </c>
      <c r="H49" s="62">
        <v>0.01</v>
      </c>
      <c r="I49" s="62">
        <v>0.01</v>
      </c>
      <c r="J49" s="58">
        <v>35</v>
      </c>
      <c r="K49" s="39">
        <v>53</v>
      </c>
      <c r="L49" s="46">
        <v>87</v>
      </c>
    </row>
    <row r="50" spans="1:17" ht="19.5" customHeight="1" x14ac:dyDescent="0.25">
      <c r="A50" s="35" t="s">
        <v>66</v>
      </c>
      <c r="B50" s="39">
        <v>214</v>
      </c>
      <c r="C50" s="39">
        <v>229</v>
      </c>
      <c r="D50" s="39">
        <v>223</v>
      </c>
      <c r="E50" s="39">
        <v>166</v>
      </c>
      <c r="F50" s="39">
        <v>12</v>
      </c>
      <c r="G50" s="62">
        <v>0</v>
      </c>
      <c r="H50" s="62">
        <v>0</v>
      </c>
      <c r="I50" s="62">
        <v>0</v>
      </c>
      <c r="J50" s="58">
        <v>0</v>
      </c>
      <c r="K50" s="39">
        <v>17</v>
      </c>
      <c r="L50" s="39">
        <v>26</v>
      </c>
    </row>
    <row r="51" spans="1:17" ht="15.75" customHeight="1" x14ac:dyDescent="0.25">
      <c r="A51" s="35" t="s">
        <v>72</v>
      </c>
      <c r="B51" s="39">
        <f t="shared" ref="B51:L51" si="15">SUM(B50+$AD$6)</f>
        <v>251.4</v>
      </c>
      <c r="C51" s="39">
        <f t="shared" si="15"/>
        <v>266.39999999999998</v>
      </c>
      <c r="D51" s="39">
        <f t="shared" si="15"/>
        <v>260.39999999999998</v>
      </c>
      <c r="E51" s="39">
        <f t="shared" si="15"/>
        <v>203.4</v>
      </c>
      <c r="F51" s="39">
        <f t="shared" si="15"/>
        <v>49.400000000000006</v>
      </c>
      <c r="G51" s="62">
        <f t="shared" si="15"/>
        <v>37.400000000000006</v>
      </c>
      <c r="H51" s="62">
        <f t="shared" si="15"/>
        <v>37.400000000000006</v>
      </c>
      <c r="I51" s="62">
        <f t="shared" si="15"/>
        <v>37.400000000000006</v>
      </c>
      <c r="J51" s="58">
        <f t="shared" si="15"/>
        <v>37.400000000000006</v>
      </c>
      <c r="K51" s="39">
        <f t="shared" si="15"/>
        <v>54.400000000000006</v>
      </c>
      <c r="L51" s="39">
        <f t="shared" si="15"/>
        <v>63.400000000000006</v>
      </c>
    </row>
    <row r="52" spans="1:17" ht="15.75" customHeight="1" x14ac:dyDescent="0.25">
      <c r="A52" s="35" t="s">
        <v>74</v>
      </c>
      <c r="B52" s="42">
        <f t="shared" ref="B52:L52" si="16">SUM(B49-B51)</f>
        <v>0.59999999999999432</v>
      </c>
      <c r="C52" s="42">
        <f t="shared" si="16"/>
        <v>-0.39999999999997726</v>
      </c>
      <c r="D52" s="42">
        <f t="shared" si="16"/>
        <v>14.600000000000023</v>
      </c>
      <c r="E52" s="42">
        <f t="shared" si="16"/>
        <v>7.5999999999999943</v>
      </c>
      <c r="F52" s="42">
        <f t="shared" si="16"/>
        <v>-0.40000000000000568</v>
      </c>
      <c r="G52" s="63">
        <f t="shared" si="16"/>
        <v>-37.390000000000008</v>
      </c>
      <c r="H52" s="63">
        <f t="shared" si="16"/>
        <v>-37.390000000000008</v>
      </c>
      <c r="I52" s="63">
        <f t="shared" si="16"/>
        <v>-37.390000000000008</v>
      </c>
      <c r="J52" s="59">
        <f t="shared" si="16"/>
        <v>-2.4000000000000057</v>
      </c>
      <c r="K52" s="42">
        <f t="shared" si="16"/>
        <v>-1.4000000000000057</v>
      </c>
      <c r="L52" s="42">
        <f t="shared" si="16"/>
        <v>23.599999999999994</v>
      </c>
    </row>
    <row r="53" spans="1:17" ht="15.75" customHeight="1" x14ac:dyDescent="0.25">
      <c r="A53" s="35" t="s">
        <v>76</v>
      </c>
      <c r="B53" s="39">
        <f>SUM(B51/B49)*100</f>
        <v>99.761904761904759</v>
      </c>
      <c r="C53" s="39">
        <f t="shared" ref="C53:L53" si="17">SUM(C51/C49)*100</f>
        <v>100.15037593984961</v>
      </c>
      <c r="D53" s="39">
        <f t="shared" si="17"/>
        <v>94.690909090909088</v>
      </c>
      <c r="E53" s="39">
        <f t="shared" si="17"/>
        <v>96.39810426540285</v>
      </c>
      <c r="F53" s="39">
        <f t="shared" si="17"/>
        <v>100.81632653061226</v>
      </c>
      <c r="G53" s="39">
        <f t="shared" si="17"/>
        <v>374000.00000000006</v>
      </c>
      <c r="H53" s="39">
        <f t="shared" si="17"/>
        <v>374000.00000000006</v>
      </c>
      <c r="I53" s="39">
        <f t="shared" si="17"/>
        <v>374000.00000000006</v>
      </c>
      <c r="J53" s="58">
        <f t="shared" si="17"/>
        <v>106.85714285714288</v>
      </c>
      <c r="K53" s="39">
        <f t="shared" si="17"/>
        <v>102.64150943396228</v>
      </c>
      <c r="L53" s="39">
        <f t="shared" si="17"/>
        <v>72.873563218390814</v>
      </c>
      <c r="O53" s="10"/>
      <c r="P53" s="10"/>
      <c r="Q53" s="10"/>
    </row>
    <row r="54" spans="1:17" ht="15" customHeight="1" x14ac:dyDescent="0.25">
      <c r="M54" s="10"/>
      <c r="N54" s="10"/>
      <c r="O54" s="10"/>
      <c r="P54" s="10"/>
      <c r="Q54" s="10"/>
    </row>
    <row r="55" spans="1:17" ht="15" customHeight="1" x14ac:dyDescent="0.25">
      <c r="A55" s="86" t="s">
        <v>191</v>
      </c>
      <c r="B55" s="86"/>
      <c r="C55" s="86"/>
      <c r="D55" s="86"/>
      <c r="E55" s="86"/>
      <c r="F55" s="86"/>
      <c r="G55" s="86"/>
      <c r="H55" s="44" t="s">
        <v>198</v>
      </c>
      <c r="I55" s="86"/>
      <c r="J55" s="86"/>
      <c r="K55" s="86"/>
      <c r="L55" s="86"/>
      <c r="M55" s="10"/>
      <c r="N55" s="10"/>
    </row>
    <row r="56" spans="1:17" ht="15" customHeight="1" x14ac:dyDescent="0.25">
      <c r="A56" s="30" t="s">
        <v>87</v>
      </c>
      <c r="B56" s="32">
        <v>0</v>
      </c>
      <c r="C56" s="32">
        <v>1</v>
      </c>
      <c r="D56" s="32">
        <v>2</v>
      </c>
      <c r="E56" s="32">
        <v>3</v>
      </c>
      <c r="F56" s="32">
        <v>4</v>
      </c>
      <c r="G56" s="55">
        <v>5</v>
      </c>
      <c r="H56" s="55">
        <v>5.45</v>
      </c>
      <c r="I56" s="55">
        <v>6</v>
      </c>
      <c r="J56" s="32">
        <v>7</v>
      </c>
      <c r="K56" s="60">
        <v>8</v>
      </c>
      <c r="L56" s="60">
        <v>8.5500000000000007</v>
      </c>
      <c r="M56" s="10"/>
      <c r="N56" s="10"/>
      <c r="Q56" s="86"/>
    </row>
    <row r="57" spans="1:17" ht="15" customHeight="1" x14ac:dyDescent="0.25">
      <c r="A57" s="35" t="s">
        <v>64</v>
      </c>
      <c r="B57" s="56">
        <v>1</v>
      </c>
      <c r="C57" s="37">
        <v>40</v>
      </c>
      <c r="D57" s="37">
        <v>80</v>
      </c>
      <c r="E57" s="37">
        <v>120</v>
      </c>
      <c r="F57" s="37">
        <v>160</v>
      </c>
      <c r="G57" s="36">
        <v>200</v>
      </c>
      <c r="H57" s="36">
        <v>218</v>
      </c>
      <c r="I57" s="36">
        <v>240</v>
      </c>
      <c r="J57" s="57">
        <v>280</v>
      </c>
      <c r="K57" s="56">
        <v>320</v>
      </c>
      <c r="L57" s="45">
        <v>342</v>
      </c>
      <c r="M57" s="10"/>
      <c r="N57" s="10"/>
      <c r="Q57" s="86"/>
    </row>
    <row r="58" spans="1:17" ht="15" customHeight="1" x14ac:dyDescent="0.25">
      <c r="A58" s="35" t="s">
        <v>65</v>
      </c>
      <c r="B58" s="39">
        <v>252</v>
      </c>
      <c r="C58" s="39">
        <v>266</v>
      </c>
      <c r="D58" s="39">
        <v>275</v>
      </c>
      <c r="E58" s="39">
        <v>211</v>
      </c>
      <c r="F58" s="39">
        <v>49</v>
      </c>
      <c r="G58" s="62">
        <v>0.01</v>
      </c>
      <c r="H58" s="62">
        <v>0.01</v>
      </c>
      <c r="I58" s="62">
        <v>0.01</v>
      </c>
      <c r="J58" s="58">
        <v>35</v>
      </c>
      <c r="K58" s="39">
        <v>53</v>
      </c>
      <c r="L58" s="46">
        <v>87</v>
      </c>
      <c r="M58" s="10"/>
      <c r="N58" s="10"/>
    </row>
    <row r="59" spans="1:17" ht="15" customHeight="1" x14ac:dyDescent="0.25">
      <c r="A59" s="35" t="s">
        <v>66</v>
      </c>
      <c r="B59" s="39">
        <v>215</v>
      </c>
      <c r="C59" s="39">
        <v>229</v>
      </c>
      <c r="D59" s="39">
        <v>226</v>
      </c>
      <c r="E59" s="39">
        <v>174</v>
      </c>
      <c r="F59" s="39">
        <v>33</v>
      </c>
      <c r="G59" s="62">
        <v>0</v>
      </c>
      <c r="H59" s="62">
        <v>0</v>
      </c>
      <c r="I59" s="62">
        <v>0</v>
      </c>
      <c r="J59" s="58">
        <v>15</v>
      </c>
      <c r="K59" s="39">
        <v>39</v>
      </c>
      <c r="L59" s="39">
        <v>48</v>
      </c>
      <c r="M59" s="10"/>
      <c r="N59" s="10"/>
    </row>
    <row r="60" spans="1:17" ht="15" customHeight="1" x14ac:dyDescent="0.25">
      <c r="A60" s="35" t="s">
        <v>72</v>
      </c>
      <c r="B60" s="39">
        <f t="shared" ref="B60:L60" si="18">SUM(B59+$AD$6)</f>
        <v>252.4</v>
      </c>
      <c r="C60" s="39">
        <f t="shared" si="18"/>
        <v>266.39999999999998</v>
      </c>
      <c r="D60" s="39">
        <f t="shared" si="18"/>
        <v>263.39999999999998</v>
      </c>
      <c r="E60" s="39">
        <f t="shared" si="18"/>
        <v>211.4</v>
      </c>
      <c r="F60" s="39">
        <f t="shared" si="18"/>
        <v>70.400000000000006</v>
      </c>
      <c r="G60" s="62">
        <f t="shared" si="18"/>
        <v>37.400000000000006</v>
      </c>
      <c r="H60" s="62">
        <f t="shared" si="18"/>
        <v>37.400000000000006</v>
      </c>
      <c r="I60" s="62">
        <f t="shared" si="18"/>
        <v>37.400000000000006</v>
      </c>
      <c r="J60" s="58">
        <f t="shared" si="18"/>
        <v>52.400000000000006</v>
      </c>
      <c r="K60" s="39">
        <f t="shared" si="18"/>
        <v>76.400000000000006</v>
      </c>
      <c r="L60" s="39">
        <f t="shared" si="18"/>
        <v>85.4</v>
      </c>
      <c r="M60" s="10"/>
      <c r="N60" s="10"/>
    </row>
    <row r="61" spans="1:17" ht="15" customHeight="1" x14ac:dyDescent="0.25">
      <c r="A61" s="35" t="s">
        <v>74</v>
      </c>
      <c r="B61" s="42">
        <f t="shared" ref="B61:L61" si="19">SUM(B58-B60)</f>
        <v>-0.40000000000000568</v>
      </c>
      <c r="C61" s="42">
        <f t="shared" si="19"/>
        <v>-0.39999999999997726</v>
      </c>
      <c r="D61" s="42">
        <f t="shared" si="19"/>
        <v>11.600000000000023</v>
      </c>
      <c r="E61" s="42">
        <f t="shared" si="19"/>
        <v>-0.40000000000000568</v>
      </c>
      <c r="F61" s="42">
        <f t="shared" si="19"/>
        <v>-21.400000000000006</v>
      </c>
      <c r="G61" s="63">
        <f t="shared" si="19"/>
        <v>-37.390000000000008</v>
      </c>
      <c r="H61" s="63">
        <f t="shared" si="19"/>
        <v>-37.390000000000008</v>
      </c>
      <c r="I61" s="63">
        <f t="shared" si="19"/>
        <v>-37.390000000000008</v>
      </c>
      <c r="J61" s="59">
        <f t="shared" si="19"/>
        <v>-17.400000000000006</v>
      </c>
      <c r="K61" s="42">
        <f t="shared" si="19"/>
        <v>-23.400000000000006</v>
      </c>
      <c r="L61" s="42">
        <f t="shared" si="19"/>
        <v>1.5999999999999943</v>
      </c>
      <c r="M61" s="10"/>
      <c r="N61" s="10"/>
    </row>
    <row r="62" spans="1:17" x14ac:dyDescent="0.25">
      <c r="A62" s="35" t="s">
        <v>76</v>
      </c>
      <c r="B62" s="39">
        <f>SUM(B60/B58)*100</f>
        <v>100.15873015873015</v>
      </c>
      <c r="C62" s="39">
        <f t="shared" ref="C62:L62" si="20">SUM(C60/C58)*100</f>
        <v>100.15037593984961</v>
      </c>
      <c r="D62" s="39">
        <f t="shared" si="20"/>
        <v>95.781818181818181</v>
      </c>
      <c r="E62" s="39">
        <f t="shared" si="20"/>
        <v>100.18957345971565</v>
      </c>
      <c r="F62" s="39">
        <f t="shared" si="20"/>
        <v>143.67346938775512</v>
      </c>
      <c r="G62" s="39">
        <f t="shared" si="20"/>
        <v>374000.00000000006</v>
      </c>
      <c r="H62" s="39">
        <f t="shared" si="20"/>
        <v>374000.00000000006</v>
      </c>
      <c r="I62" s="39">
        <f t="shared" si="20"/>
        <v>374000.00000000006</v>
      </c>
      <c r="J62" s="58">
        <f t="shared" si="20"/>
        <v>149.71428571428572</v>
      </c>
      <c r="K62" s="39">
        <f t="shared" si="20"/>
        <v>144.15094339622644</v>
      </c>
      <c r="L62" s="39">
        <f t="shared" si="20"/>
        <v>98.160919540229898</v>
      </c>
    </row>
    <row r="64" spans="1:17" x14ac:dyDescent="0.25">
      <c r="A64" s="86" t="s">
        <v>193</v>
      </c>
      <c r="B64" s="86"/>
      <c r="C64" s="86"/>
      <c r="D64" s="86"/>
      <c r="E64" s="86"/>
      <c r="F64" s="86"/>
      <c r="G64" s="86"/>
      <c r="H64" s="44" t="s">
        <v>198</v>
      </c>
      <c r="I64" s="86"/>
      <c r="J64" s="86"/>
      <c r="K64" s="86"/>
      <c r="L64" s="86"/>
    </row>
    <row r="65" spans="1:12" x14ac:dyDescent="0.25">
      <c r="A65" s="30" t="s">
        <v>87</v>
      </c>
      <c r="B65" s="32">
        <v>0</v>
      </c>
      <c r="C65" s="32">
        <v>1</v>
      </c>
      <c r="D65" s="32">
        <v>2</v>
      </c>
      <c r="E65" s="32">
        <v>3</v>
      </c>
      <c r="F65" s="32">
        <v>4</v>
      </c>
      <c r="G65" s="55">
        <v>5</v>
      </c>
      <c r="H65" s="55">
        <v>5.45</v>
      </c>
      <c r="I65" s="55">
        <v>6</v>
      </c>
      <c r="J65" s="32">
        <v>7</v>
      </c>
      <c r="K65" s="60">
        <v>8</v>
      </c>
      <c r="L65" s="60">
        <v>8.5500000000000007</v>
      </c>
    </row>
    <row r="66" spans="1:12" x14ac:dyDescent="0.25">
      <c r="A66" s="35" t="s">
        <v>64</v>
      </c>
      <c r="B66" s="56">
        <v>1</v>
      </c>
      <c r="C66" s="37">
        <v>40</v>
      </c>
      <c r="D66" s="37">
        <v>80</v>
      </c>
      <c r="E66" s="37">
        <v>120</v>
      </c>
      <c r="F66" s="37">
        <v>160</v>
      </c>
      <c r="G66" s="36">
        <v>200</v>
      </c>
      <c r="H66" s="36">
        <v>218</v>
      </c>
      <c r="I66" s="36">
        <v>240</v>
      </c>
      <c r="J66" s="57">
        <v>280</v>
      </c>
      <c r="K66" s="56">
        <v>320</v>
      </c>
      <c r="L66" s="45">
        <v>342</v>
      </c>
    </row>
    <row r="67" spans="1:12" x14ac:dyDescent="0.25">
      <c r="A67" s="35" t="s">
        <v>65</v>
      </c>
      <c r="B67" s="39">
        <v>252</v>
      </c>
      <c r="C67" s="39">
        <v>266</v>
      </c>
      <c r="D67" s="39">
        <v>275</v>
      </c>
      <c r="E67" s="39">
        <v>211</v>
      </c>
      <c r="F67" s="39">
        <v>49</v>
      </c>
      <c r="G67" s="62">
        <v>0.01</v>
      </c>
      <c r="H67" s="62">
        <v>0.01</v>
      </c>
      <c r="I67" s="62">
        <v>0.01</v>
      </c>
      <c r="J67" s="58">
        <v>35</v>
      </c>
      <c r="K67" s="39">
        <v>53</v>
      </c>
      <c r="L67" s="46">
        <v>87</v>
      </c>
    </row>
    <row r="68" spans="1:12" x14ac:dyDescent="0.25">
      <c r="A68" s="35" t="s">
        <v>66</v>
      </c>
      <c r="B68" s="39">
        <v>215</v>
      </c>
      <c r="C68" s="39">
        <v>229</v>
      </c>
      <c r="D68" s="39">
        <v>226</v>
      </c>
      <c r="E68" s="39">
        <v>174</v>
      </c>
      <c r="F68" s="39">
        <v>33</v>
      </c>
      <c r="G68" s="62">
        <v>0</v>
      </c>
      <c r="H68" s="62">
        <v>0</v>
      </c>
      <c r="I68" s="62">
        <v>0</v>
      </c>
      <c r="J68" s="58">
        <v>15</v>
      </c>
      <c r="K68" s="39">
        <v>39</v>
      </c>
      <c r="L68" s="39">
        <v>48</v>
      </c>
    </row>
    <row r="69" spans="1:12" x14ac:dyDescent="0.25">
      <c r="A69" s="35" t="s">
        <v>72</v>
      </c>
      <c r="B69" s="39">
        <f t="shared" ref="B69:L69" si="21">SUM(B68+$AD$6)</f>
        <v>252.4</v>
      </c>
      <c r="C69" s="39">
        <f t="shared" si="21"/>
        <v>266.39999999999998</v>
      </c>
      <c r="D69" s="39">
        <f t="shared" si="21"/>
        <v>263.39999999999998</v>
      </c>
      <c r="E69" s="39">
        <f t="shared" si="21"/>
        <v>211.4</v>
      </c>
      <c r="F69" s="39">
        <f t="shared" si="21"/>
        <v>70.400000000000006</v>
      </c>
      <c r="G69" s="62">
        <f t="shared" si="21"/>
        <v>37.400000000000006</v>
      </c>
      <c r="H69" s="62">
        <f t="shared" si="21"/>
        <v>37.400000000000006</v>
      </c>
      <c r="I69" s="62">
        <f t="shared" si="21"/>
        <v>37.400000000000006</v>
      </c>
      <c r="J69" s="58">
        <f t="shared" si="21"/>
        <v>52.400000000000006</v>
      </c>
      <c r="K69" s="39">
        <f t="shared" si="21"/>
        <v>76.400000000000006</v>
      </c>
      <c r="L69" s="39">
        <f t="shared" si="21"/>
        <v>85.4</v>
      </c>
    </row>
    <row r="70" spans="1:12" x14ac:dyDescent="0.25">
      <c r="A70" s="35" t="s">
        <v>74</v>
      </c>
      <c r="B70" s="42">
        <f t="shared" ref="B70:L70" si="22">SUM(B67-B69)</f>
        <v>-0.40000000000000568</v>
      </c>
      <c r="C70" s="42">
        <f t="shared" si="22"/>
        <v>-0.39999999999997726</v>
      </c>
      <c r="D70" s="42">
        <f t="shared" si="22"/>
        <v>11.600000000000023</v>
      </c>
      <c r="E70" s="42">
        <f t="shared" si="22"/>
        <v>-0.40000000000000568</v>
      </c>
      <c r="F70" s="42">
        <f t="shared" si="22"/>
        <v>-21.400000000000006</v>
      </c>
      <c r="G70" s="63">
        <f t="shared" si="22"/>
        <v>-37.390000000000008</v>
      </c>
      <c r="H70" s="63">
        <f t="shared" si="22"/>
        <v>-37.390000000000008</v>
      </c>
      <c r="I70" s="63">
        <f t="shared" si="22"/>
        <v>-37.390000000000008</v>
      </c>
      <c r="J70" s="59">
        <f t="shared" si="22"/>
        <v>-17.400000000000006</v>
      </c>
      <c r="K70" s="42">
        <f t="shared" si="22"/>
        <v>-23.400000000000006</v>
      </c>
      <c r="L70" s="42">
        <f t="shared" si="22"/>
        <v>1.5999999999999943</v>
      </c>
    </row>
    <row r="71" spans="1:12" x14ac:dyDescent="0.25">
      <c r="A71" s="35" t="s">
        <v>76</v>
      </c>
      <c r="B71" s="39">
        <f>SUM(B69/B67)*100</f>
        <v>100.15873015873015</v>
      </c>
      <c r="C71" s="39">
        <f t="shared" ref="C71:L71" si="23">SUM(C69/C67)*100</f>
        <v>100.15037593984961</v>
      </c>
      <c r="D71" s="39">
        <f t="shared" si="23"/>
        <v>95.781818181818181</v>
      </c>
      <c r="E71" s="39">
        <f t="shared" si="23"/>
        <v>100.18957345971565</v>
      </c>
      <c r="F71" s="39">
        <f t="shared" si="23"/>
        <v>143.67346938775512</v>
      </c>
      <c r="G71" s="39">
        <f t="shared" si="23"/>
        <v>374000.00000000006</v>
      </c>
      <c r="H71" s="39">
        <f t="shared" si="23"/>
        <v>374000.00000000006</v>
      </c>
      <c r="I71" s="39">
        <f t="shared" si="23"/>
        <v>374000.00000000006</v>
      </c>
      <c r="J71" s="58">
        <f t="shared" si="23"/>
        <v>149.71428571428572</v>
      </c>
      <c r="K71" s="39">
        <f t="shared" si="23"/>
        <v>144.15094339622644</v>
      </c>
      <c r="L71" s="39">
        <f t="shared" si="23"/>
        <v>98.160919540229898</v>
      </c>
    </row>
    <row r="87" spans="2:21" x14ac:dyDescent="0.25">
      <c r="B87" s="39"/>
      <c r="C87" s="39"/>
      <c r="D87" s="39"/>
      <c r="E87" s="39"/>
      <c r="F87" s="39"/>
      <c r="G87" s="39"/>
      <c r="H87" s="39"/>
      <c r="I87" s="39"/>
      <c r="J87" s="39"/>
      <c r="K87" s="40"/>
    </row>
    <row r="89" spans="2:21" x14ac:dyDescent="0.25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</row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topLeftCell="A37" zoomScale="90" zoomScaleNormal="90" workbookViewId="0">
      <selection activeCell="M63" sqref="M63:M64"/>
    </sheetView>
  </sheetViews>
  <sheetFormatPr defaultRowHeight="15" x14ac:dyDescent="0.25"/>
  <cols>
    <col min="1" max="1" width="28.42578125" style="9" customWidth="1"/>
    <col min="2" max="6" width="9.140625" style="9"/>
    <col min="7" max="7" width="13.42578125" style="9" customWidth="1"/>
    <col min="8" max="8" width="8.42578125" style="9" customWidth="1"/>
    <col min="9" max="13" width="9.140625" style="9"/>
    <col min="14" max="14" width="19.140625" style="9" customWidth="1"/>
    <col min="15" max="15" width="14" style="9" customWidth="1"/>
    <col min="16" max="16" width="11.7109375" style="9" customWidth="1"/>
    <col min="17" max="24" width="9.140625" style="9"/>
    <col min="25" max="25" width="20.140625" style="9" customWidth="1"/>
    <col min="26" max="26" width="25.5703125" style="9" customWidth="1"/>
    <col min="27" max="28" width="9.140625" style="9"/>
    <col min="29" max="29" width="25.28515625" style="9" customWidth="1"/>
    <col min="30" max="30" width="30" style="9" customWidth="1"/>
    <col min="31" max="31" width="12.28515625" style="9" customWidth="1"/>
    <col min="32" max="16384" width="9.140625" style="9"/>
  </cols>
  <sheetData>
    <row r="1" spans="1:31" x14ac:dyDescent="0.25">
      <c r="A1" s="9" t="s">
        <v>90</v>
      </c>
      <c r="H1" s="44" t="s">
        <v>198</v>
      </c>
      <c r="Q1" s="86" t="s">
        <v>80</v>
      </c>
    </row>
    <row r="2" spans="1:31" ht="18.75" x14ac:dyDescent="0.3">
      <c r="A2" s="30" t="s">
        <v>89</v>
      </c>
      <c r="B2" s="32">
        <v>0</v>
      </c>
      <c r="C2" s="32">
        <v>1</v>
      </c>
      <c r="D2" s="32">
        <v>2</v>
      </c>
      <c r="E2" s="32">
        <v>3</v>
      </c>
      <c r="F2" s="32">
        <v>4</v>
      </c>
      <c r="G2" s="32">
        <v>5</v>
      </c>
      <c r="H2" s="32">
        <v>5.45</v>
      </c>
      <c r="I2" s="32">
        <v>6</v>
      </c>
      <c r="J2" s="32">
        <v>7</v>
      </c>
      <c r="K2" s="32">
        <v>8</v>
      </c>
      <c r="L2" s="32">
        <v>8.5500000000000007</v>
      </c>
      <c r="O2" s="61" t="s">
        <v>116</v>
      </c>
      <c r="Q2" s="86">
        <f>SUM(P:P)</f>
        <v>11.28046580085414</v>
      </c>
      <c r="X2" s="33" t="s">
        <v>61</v>
      </c>
      <c r="AA2" s="34" t="s">
        <v>62</v>
      </c>
      <c r="AB2" s="13" t="s">
        <v>63</v>
      </c>
    </row>
    <row r="3" spans="1:31" x14ac:dyDescent="0.25">
      <c r="A3" s="35" t="s">
        <v>64</v>
      </c>
      <c r="B3" s="36">
        <v>1</v>
      </c>
      <c r="C3" s="37">
        <v>40</v>
      </c>
      <c r="D3" s="37">
        <v>80</v>
      </c>
      <c r="E3" s="37">
        <v>120</v>
      </c>
      <c r="F3" s="37">
        <v>160</v>
      </c>
      <c r="G3" s="37">
        <v>200</v>
      </c>
      <c r="H3" s="36">
        <v>218</v>
      </c>
      <c r="I3" s="36">
        <v>240</v>
      </c>
      <c r="J3" s="37">
        <v>280</v>
      </c>
      <c r="K3" s="36">
        <v>320</v>
      </c>
      <c r="L3" s="38">
        <v>342</v>
      </c>
      <c r="O3" s="9" t="s">
        <v>115</v>
      </c>
    </row>
    <row r="4" spans="1:31" x14ac:dyDescent="0.25">
      <c r="A4" s="35" t="s">
        <v>65</v>
      </c>
      <c r="B4" s="39">
        <v>144</v>
      </c>
      <c r="C4" s="39">
        <v>145</v>
      </c>
      <c r="D4" s="39">
        <v>137</v>
      </c>
      <c r="E4" s="39">
        <v>138</v>
      </c>
      <c r="F4" s="39">
        <v>113</v>
      </c>
      <c r="G4" s="39">
        <v>34</v>
      </c>
      <c r="H4" s="62">
        <v>0.01</v>
      </c>
      <c r="I4" s="62">
        <v>29</v>
      </c>
      <c r="J4" s="39">
        <v>53</v>
      </c>
      <c r="K4" s="39">
        <v>68</v>
      </c>
      <c r="L4" s="40">
        <v>60</v>
      </c>
    </row>
    <row r="5" spans="1:31" x14ac:dyDescent="0.25">
      <c r="A5" s="35" t="s">
        <v>66</v>
      </c>
      <c r="B5" s="39">
        <v>148</v>
      </c>
      <c r="C5" s="39">
        <v>149</v>
      </c>
      <c r="D5" s="39">
        <v>147</v>
      </c>
      <c r="E5" s="39">
        <v>140</v>
      </c>
      <c r="F5" s="39">
        <v>64</v>
      </c>
      <c r="G5" s="39">
        <v>0</v>
      </c>
      <c r="H5" s="62">
        <v>0</v>
      </c>
      <c r="I5" s="62">
        <v>0</v>
      </c>
      <c r="J5" s="39">
        <v>0</v>
      </c>
      <c r="K5" s="39">
        <v>16</v>
      </c>
      <c r="L5" s="39">
        <v>42</v>
      </c>
      <c r="Y5" s="9" t="s">
        <v>67</v>
      </c>
      <c r="Z5" s="9" t="s">
        <v>68</v>
      </c>
      <c r="AC5" s="9" t="s">
        <v>69</v>
      </c>
      <c r="AD5" s="9" t="s">
        <v>70</v>
      </c>
      <c r="AE5" s="9" t="s">
        <v>71</v>
      </c>
    </row>
    <row r="6" spans="1:31" x14ac:dyDescent="0.25">
      <c r="A6" s="35" t="s">
        <v>72</v>
      </c>
      <c r="B6" s="39">
        <f>SUM(B5+$AD$7)</f>
        <v>159</v>
      </c>
      <c r="C6" s="39">
        <f t="shared" ref="C6:L6" si="0">SUM(C5+$AD$7)</f>
        <v>160</v>
      </c>
      <c r="D6" s="39">
        <f t="shared" si="0"/>
        <v>158</v>
      </c>
      <c r="E6" s="39">
        <f t="shared" si="0"/>
        <v>151</v>
      </c>
      <c r="F6" s="39">
        <f t="shared" si="0"/>
        <v>75</v>
      </c>
      <c r="G6" s="39">
        <f t="shared" si="0"/>
        <v>11</v>
      </c>
      <c r="H6" s="62">
        <f t="shared" si="0"/>
        <v>11</v>
      </c>
      <c r="I6" s="62">
        <f t="shared" si="0"/>
        <v>11</v>
      </c>
      <c r="J6" s="39">
        <f t="shared" si="0"/>
        <v>11</v>
      </c>
      <c r="K6" s="39">
        <f t="shared" si="0"/>
        <v>27</v>
      </c>
      <c r="L6" s="39">
        <f t="shared" si="0"/>
        <v>53</v>
      </c>
      <c r="W6" s="9" t="s">
        <v>60</v>
      </c>
      <c r="X6" s="41" t="s">
        <v>78</v>
      </c>
      <c r="Y6" s="9">
        <v>1</v>
      </c>
      <c r="Z6" s="9">
        <f>SUM(3.3*(Y7-Y6))</f>
        <v>108.89999999999999</v>
      </c>
      <c r="AB6" s="41" t="s">
        <v>78</v>
      </c>
      <c r="AC6" s="9">
        <v>34</v>
      </c>
      <c r="AD6" s="9">
        <f>SUM(AC6*AE6)</f>
        <v>37.400000000000006</v>
      </c>
      <c r="AE6" s="9">
        <v>1.1000000000000001</v>
      </c>
    </row>
    <row r="7" spans="1:31" x14ac:dyDescent="0.25">
      <c r="A7" s="35" t="s">
        <v>74</v>
      </c>
      <c r="B7" s="42">
        <f>SUM(B4-B6)</f>
        <v>-15</v>
      </c>
      <c r="C7" s="42">
        <f t="shared" ref="C7:L7" si="1">SUM(C4-C6)</f>
        <v>-15</v>
      </c>
      <c r="D7" s="42">
        <f t="shared" si="1"/>
        <v>-21</v>
      </c>
      <c r="E7" s="42">
        <f t="shared" si="1"/>
        <v>-13</v>
      </c>
      <c r="F7" s="42">
        <f t="shared" si="1"/>
        <v>38</v>
      </c>
      <c r="G7" s="42">
        <f t="shared" si="1"/>
        <v>23</v>
      </c>
      <c r="H7" s="63">
        <f t="shared" si="1"/>
        <v>-10.99</v>
      </c>
      <c r="I7" s="63">
        <f t="shared" si="1"/>
        <v>18</v>
      </c>
      <c r="J7" s="42">
        <f t="shared" si="1"/>
        <v>42</v>
      </c>
      <c r="K7" s="42">
        <f t="shared" si="1"/>
        <v>41</v>
      </c>
      <c r="L7" s="42">
        <f t="shared" si="1"/>
        <v>7</v>
      </c>
      <c r="W7" s="9" t="s">
        <v>54</v>
      </c>
      <c r="X7" s="41" t="s">
        <v>77</v>
      </c>
      <c r="Y7" s="9">
        <v>34</v>
      </c>
      <c r="Z7" s="9">
        <f>SUM(3.3*(Y9-Y7))</f>
        <v>66</v>
      </c>
      <c r="AB7" s="41" t="s">
        <v>77</v>
      </c>
      <c r="AC7" s="9">
        <f>SUM(Y8-Y7)</f>
        <v>10</v>
      </c>
      <c r="AD7" s="9">
        <f>SUM(AC7*AE7)</f>
        <v>11</v>
      </c>
      <c r="AE7" s="9">
        <v>1.1000000000000001</v>
      </c>
    </row>
    <row r="8" spans="1:31" x14ac:dyDescent="0.25">
      <c r="A8" s="35" t="s">
        <v>76</v>
      </c>
      <c r="B8" s="39">
        <f>SUM(B6/B4)*100</f>
        <v>110.41666666666667</v>
      </c>
      <c r="C8" s="39">
        <f t="shared" ref="C8:L8" si="2">SUM(C6/C4)*100</f>
        <v>110.34482758620689</v>
      </c>
      <c r="D8" s="39">
        <f t="shared" si="2"/>
        <v>115.32846715328466</v>
      </c>
      <c r="E8" s="39">
        <f t="shared" si="2"/>
        <v>109.42028985507247</v>
      </c>
      <c r="F8" s="39">
        <f t="shared" si="2"/>
        <v>66.371681415929203</v>
      </c>
      <c r="G8" s="39">
        <f t="shared" si="2"/>
        <v>32.352941176470587</v>
      </c>
      <c r="H8" s="62">
        <f t="shared" si="2"/>
        <v>110000</v>
      </c>
      <c r="I8" s="62">
        <f t="shared" si="2"/>
        <v>37.931034482758619</v>
      </c>
      <c r="J8" s="39">
        <f t="shared" si="2"/>
        <v>20.754716981132077</v>
      </c>
      <c r="K8" s="39">
        <f t="shared" si="2"/>
        <v>39.705882352941174</v>
      </c>
      <c r="L8" s="39">
        <f t="shared" si="2"/>
        <v>88.333333333333329</v>
      </c>
      <c r="W8" s="9" t="s">
        <v>57</v>
      </c>
      <c r="X8" s="9" t="s">
        <v>75</v>
      </c>
      <c r="Y8" s="9">
        <v>44</v>
      </c>
      <c r="Z8" s="9">
        <f>SUM(Z6+Z7)</f>
        <v>174.89999999999998</v>
      </c>
      <c r="AB8" s="9" t="s">
        <v>75</v>
      </c>
      <c r="AC8" s="9">
        <f>SUM(Y9-Y8)</f>
        <v>10</v>
      </c>
    </row>
    <row r="9" spans="1:31" x14ac:dyDescent="0.25">
      <c r="W9" s="9" t="s">
        <v>55</v>
      </c>
      <c r="X9" s="41" t="s">
        <v>73</v>
      </c>
      <c r="Y9" s="9">
        <v>54</v>
      </c>
      <c r="Z9" s="9">
        <f>SUM(3.3*(Y10-Y9))</f>
        <v>33</v>
      </c>
      <c r="AB9" s="41" t="s">
        <v>73</v>
      </c>
      <c r="AC9" s="9">
        <f>SUM(Y10-Y9)</f>
        <v>10</v>
      </c>
    </row>
    <row r="10" spans="1:31" ht="15.75" thickBot="1" x14ac:dyDescent="0.3">
      <c r="W10" s="9" t="s">
        <v>56</v>
      </c>
      <c r="X10" s="41" t="s">
        <v>82</v>
      </c>
      <c r="Y10" s="9">
        <v>64</v>
      </c>
      <c r="Z10" s="9">
        <f>SUM(3.3*(Y11-Y10))</f>
        <v>244.2</v>
      </c>
      <c r="AB10" s="41" t="s">
        <v>82</v>
      </c>
      <c r="AC10" s="9">
        <f>SUM(Y11-Y10)</f>
        <v>74</v>
      </c>
    </row>
    <row r="11" spans="1:31" ht="16.5" thickTop="1" thickBot="1" x14ac:dyDescent="0.3">
      <c r="A11" s="9" t="s">
        <v>91</v>
      </c>
      <c r="H11" s="44" t="s">
        <v>198</v>
      </c>
      <c r="V11" s="9" t="s">
        <v>84</v>
      </c>
      <c r="W11" s="43" t="s">
        <v>58</v>
      </c>
      <c r="X11" s="41" t="s">
        <v>83</v>
      </c>
      <c r="Y11" s="9">
        <v>138</v>
      </c>
      <c r="Z11" s="9">
        <f>SUM(3.3*(Y12-Y11))</f>
        <v>270.59999999999997</v>
      </c>
      <c r="AB11" s="41" t="s">
        <v>83</v>
      </c>
      <c r="AC11" s="9">
        <f>SUM(Y12-Y11)</f>
        <v>82</v>
      </c>
    </row>
    <row r="12" spans="1:31" ht="15.75" thickTop="1" x14ac:dyDescent="0.25">
      <c r="A12" s="30" t="s">
        <v>89</v>
      </c>
      <c r="B12" s="32">
        <v>0</v>
      </c>
      <c r="C12" s="32">
        <v>1</v>
      </c>
      <c r="D12" s="32">
        <v>2</v>
      </c>
      <c r="E12" s="32">
        <v>3</v>
      </c>
      <c r="F12" s="32">
        <v>4</v>
      </c>
      <c r="G12" s="32">
        <v>5</v>
      </c>
      <c r="H12" s="32">
        <v>5.45</v>
      </c>
      <c r="I12" s="32">
        <v>6</v>
      </c>
      <c r="J12" s="32">
        <v>7</v>
      </c>
      <c r="K12" s="32">
        <v>8</v>
      </c>
      <c r="L12" s="32">
        <v>8.5500000000000007</v>
      </c>
      <c r="X12" s="41"/>
      <c r="Y12" s="9">
        <v>220</v>
      </c>
      <c r="AB12" s="41"/>
    </row>
    <row r="13" spans="1:31" x14ac:dyDescent="0.25">
      <c r="A13" s="35" t="s">
        <v>64</v>
      </c>
      <c r="B13" s="36">
        <v>1</v>
      </c>
      <c r="C13" s="37">
        <v>40</v>
      </c>
      <c r="D13" s="37">
        <v>80</v>
      </c>
      <c r="E13" s="37">
        <v>120</v>
      </c>
      <c r="F13" s="37">
        <v>160</v>
      </c>
      <c r="G13" s="37">
        <v>200</v>
      </c>
      <c r="H13" s="36">
        <v>218</v>
      </c>
      <c r="I13" s="36">
        <v>240</v>
      </c>
      <c r="J13" s="37">
        <v>280</v>
      </c>
      <c r="K13" s="36">
        <v>320</v>
      </c>
      <c r="L13" s="38">
        <v>342</v>
      </c>
      <c r="X13" s="41" t="s">
        <v>79</v>
      </c>
    </row>
    <row r="14" spans="1:31" x14ac:dyDescent="0.25">
      <c r="A14" s="35" t="s">
        <v>65</v>
      </c>
      <c r="B14" s="39">
        <v>144</v>
      </c>
      <c r="C14" s="39">
        <v>145</v>
      </c>
      <c r="D14" s="39">
        <v>137</v>
      </c>
      <c r="E14" s="39">
        <v>138</v>
      </c>
      <c r="F14" s="39">
        <v>113</v>
      </c>
      <c r="G14" s="39">
        <v>34</v>
      </c>
      <c r="H14" s="62">
        <v>0.01</v>
      </c>
      <c r="I14" s="62">
        <v>29</v>
      </c>
      <c r="J14" s="39">
        <v>53</v>
      </c>
      <c r="K14" s="39">
        <v>68</v>
      </c>
      <c r="L14" s="40">
        <v>60</v>
      </c>
    </row>
    <row r="15" spans="1:31" x14ac:dyDescent="0.25">
      <c r="A15" s="35" t="s">
        <v>66</v>
      </c>
      <c r="B15" s="39">
        <v>148</v>
      </c>
      <c r="C15" s="39">
        <v>149</v>
      </c>
      <c r="D15" s="39">
        <v>147</v>
      </c>
      <c r="E15" s="39">
        <v>140</v>
      </c>
      <c r="F15" s="39">
        <v>81</v>
      </c>
      <c r="G15" s="39">
        <v>0</v>
      </c>
      <c r="H15" s="62">
        <v>0</v>
      </c>
      <c r="I15" s="62">
        <v>0</v>
      </c>
      <c r="J15" s="39">
        <v>21</v>
      </c>
      <c r="K15" s="39">
        <v>64</v>
      </c>
      <c r="L15" s="39">
        <v>88</v>
      </c>
    </row>
    <row r="16" spans="1:31" x14ac:dyDescent="0.25">
      <c r="A16" s="35" t="s">
        <v>72</v>
      </c>
      <c r="B16" s="39">
        <f t="shared" ref="B16:L16" si="3">SUM(B15+$AD$7)</f>
        <v>159</v>
      </c>
      <c r="C16" s="39">
        <f t="shared" si="3"/>
        <v>160</v>
      </c>
      <c r="D16" s="39">
        <f t="shared" si="3"/>
        <v>158</v>
      </c>
      <c r="E16" s="39">
        <f t="shared" si="3"/>
        <v>151</v>
      </c>
      <c r="F16" s="39">
        <f t="shared" si="3"/>
        <v>92</v>
      </c>
      <c r="G16" s="39">
        <f t="shared" si="3"/>
        <v>11</v>
      </c>
      <c r="H16" s="62">
        <f t="shared" si="3"/>
        <v>11</v>
      </c>
      <c r="I16" s="62">
        <f t="shared" si="3"/>
        <v>11</v>
      </c>
      <c r="J16" s="39">
        <f t="shared" si="3"/>
        <v>32</v>
      </c>
      <c r="K16" s="39">
        <f t="shared" si="3"/>
        <v>75</v>
      </c>
      <c r="L16" s="39">
        <f t="shared" si="3"/>
        <v>99</v>
      </c>
    </row>
    <row r="17" spans="1:27" x14ac:dyDescent="0.25">
      <c r="A17" s="35" t="s">
        <v>74</v>
      </c>
      <c r="B17" s="42">
        <f t="shared" ref="B17:L17" si="4">SUM(B14-B16)</f>
        <v>-15</v>
      </c>
      <c r="C17" s="42">
        <f t="shared" si="4"/>
        <v>-15</v>
      </c>
      <c r="D17" s="42">
        <f t="shared" si="4"/>
        <v>-21</v>
      </c>
      <c r="E17" s="42">
        <f t="shared" si="4"/>
        <v>-13</v>
      </c>
      <c r="F17" s="42">
        <f t="shared" si="4"/>
        <v>21</v>
      </c>
      <c r="G17" s="42">
        <f t="shared" si="4"/>
        <v>23</v>
      </c>
      <c r="H17" s="63">
        <f t="shared" si="4"/>
        <v>-10.99</v>
      </c>
      <c r="I17" s="63">
        <f t="shared" si="4"/>
        <v>18</v>
      </c>
      <c r="J17" s="42">
        <f t="shared" si="4"/>
        <v>21</v>
      </c>
      <c r="K17" s="42">
        <f t="shared" si="4"/>
        <v>-7</v>
      </c>
      <c r="L17" s="42">
        <f t="shared" si="4"/>
        <v>-39</v>
      </c>
      <c r="Z17" s="9" t="s">
        <v>81</v>
      </c>
      <c r="AA17" s="9" t="s">
        <v>80</v>
      </c>
    </row>
    <row r="18" spans="1:27" x14ac:dyDescent="0.25">
      <c r="A18" s="35" t="s">
        <v>76</v>
      </c>
      <c r="B18" s="39">
        <f>SUM(B16/B14)*100</f>
        <v>110.41666666666667</v>
      </c>
      <c r="C18" s="39">
        <f t="shared" ref="C18:L18" si="5">SUM(C16/C14)*100</f>
        <v>110.34482758620689</v>
      </c>
      <c r="D18" s="39">
        <f t="shared" si="5"/>
        <v>115.32846715328466</v>
      </c>
      <c r="E18" s="39">
        <f t="shared" si="5"/>
        <v>109.42028985507247</v>
      </c>
      <c r="F18" s="39">
        <f t="shared" si="5"/>
        <v>81.415929203539832</v>
      </c>
      <c r="G18" s="39">
        <f t="shared" si="5"/>
        <v>32.352941176470587</v>
      </c>
      <c r="H18" s="62">
        <f t="shared" si="5"/>
        <v>110000</v>
      </c>
      <c r="I18" s="62">
        <f t="shared" si="5"/>
        <v>37.931034482758619</v>
      </c>
      <c r="J18" s="39">
        <f t="shared" si="5"/>
        <v>60.377358490566039</v>
      </c>
      <c r="K18" s="39">
        <f t="shared" si="5"/>
        <v>110.29411764705883</v>
      </c>
      <c r="L18" s="39">
        <f t="shared" si="5"/>
        <v>165</v>
      </c>
      <c r="X18" s="9" t="s">
        <v>60</v>
      </c>
      <c r="Y18" s="9">
        <v>1</v>
      </c>
      <c r="Z18" s="9">
        <v>22.907695199999999</v>
      </c>
      <c r="AA18" s="9">
        <f>SUM(Z18:Z188)</f>
        <v>74.753866400000106</v>
      </c>
    </row>
    <row r="19" spans="1:27" x14ac:dyDescent="0.25">
      <c r="X19" s="9" t="s">
        <v>54</v>
      </c>
      <c r="Y19" s="9">
        <v>34</v>
      </c>
      <c r="Z19" s="9">
        <v>0</v>
      </c>
    </row>
    <row r="20" spans="1:27" x14ac:dyDescent="0.25">
      <c r="A20" s="9" t="s">
        <v>109</v>
      </c>
      <c r="H20" s="44" t="s">
        <v>198</v>
      </c>
      <c r="X20" s="9" t="s">
        <v>57</v>
      </c>
      <c r="Y20" s="9">
        <v>44</v>
      </c>
      <c r="Z20" s="9">
        <v>0</v>
      </c>
    </row>
    <row r="21" spans="1:27" x14ac:dyDescent="0.25">
      <c r="A21" s="30" t="s">
        <v>89</v>
      </c>
      <c r="B21" s="32">
        <v>0</v>
      </c>
      <c r="C21" s="32">
        <v>1</v>
      </c>
      <c r="D21" s="32">
        <v>2</v>
      </c>
      <c r="E21" s="32">
        <v>3</v>
      </c>
      <c r="F21" s="32">
        <v>4</v>
      </c>
      <c r="G21" s="32">
        <v>5</v>
      </c>
      <c r="H21" s="32">
        <v>5.45</v>
      </c>
      <c r="I21" s="32">
        <v>6</v>
      </c>
      <c r="J21" s="32">
        <v>7</v>
      </c>
      <c r="K21" s="32">
        <v>8</v>
      </c>
      <c r="L21" s="32">
        <v>8.5500000000000007</v>
      </c>
      <c r="X21" s="9" t="s">
        <v>55</v>
      </c>
      <c r="Y21" s="9">
        <v>54</v>
      </c>
      <c r="Z21" s="9">
        <v>27.180771400000001</v>
      </c>
    </row>
    <row r="22" spans="1:27" x14ac:dyDescent="0.25">
      <c r="A22" s="35" t="s">
        <v>64</v>
      </c>
      <c r="B22" s="36">
        <v>1</v>
      </c>
      <c r="C22" s="37">
        <v>40</v>
      </c>
      <c r="D22" s="37">
        <v>80</v>
      </c>
      <c r="E22" s="37">
        <v>120</v>
      </c>
      <c r="F22" s="37">
        <v>160</v>
      </c>
      <c r="G22" s="37">
        <v>200</v>
      </c>
      <c r="H22" s="36">
        <v>218</v>
      </c>
      <c r="I22" s="36">
        <v>240</v>
      </c>
      <c r="J22" s="37">
        <v>280</v>
      </c>
      <c r="K22" s="36">
        <v>320</v>
      </c>
      <c r="L22" s="38">
        <v>342</v>
      </c>
      <c r="X22" s="9" t="s">
        <v>56</v>
      </c>
      <c r="Y22" s="9">
        <v>64</v>
      </c>
      <c r="Z22" s="9">
        <v>0</v>
      </c>
    </row>
    <row r="23" spans="1:27" x14ac:dyDescent="0.25">
      <c r="A23" s="35" t="s">
        <v>65</v>
      </c>
      <c r="B23" s="39">
        <v>144</v>
      </c>
      <c r="C23" s="39">
        <v>145</v>
      </c>
      <c r="D23" s="39">
        <v>137</v>
      </c>
      <c r="E23" s="39">
        <v>138</v>
      </c>
      <c r="F23" s="39">
        <v>113</v>
      </c>
      <c r="G23" s="39">
        <v>34</v>
      </c>
      <c r="H23" s="62">
        <v>0.01</v>
      </c>
      <c r="I23" s="62">
        <v>29</v>
      </c>
      <c r="J23" s="39">
        <v>53</v>
      </c>
      <c r="K23" s="39">
        <v>68</v>
      </c>
      <c r="L23" s="40">
        <v>60</v>
      </c>
      <c r="X23" s="9" t="s">
        <v>58</v>
      </c>
      <c r="Y23" s="9">
        <v>138</v>
      </c>
      <c r="Z23" s="9">
        <v>11.4538476</v>
      </c>
    </row>
    <row r="24" spans="1:27" x14ac:dyDescent="0.25">
      <c r="A24" s="35" t="s">
        <v>66</v>
      </c>
      <c r="B24" s="39">
        <v>119</v>
      </c>
      <c r="C24" s="39">
        <v>121</v>
      </c>
      <c r="D24" s="39">
        <v>118</v>
      </c>
      <c r="E24" s="39">
        <v>108</v>
      </c>
      <c r="F24" s="39">
        <v>72</v>
      </c>
      <c r="G24" s="39">
        <v>0</v>
      </c>
      <c r="H24" s="62">
        <v>0</v>
      </c>
      <c r="I24" s="62">
        <v>0</v>
      </c>
      <c r="J24" s="39">
        <v>28</v>
      </c>
      <c r="K24" s="39">
        <v>53</v>
      </c>
      <c r="L24" s="39">
        <v>72</v>
      </c>
      <c r="Z24" s="9">
        <v>13.211552200000099</v>
      </c>
    </row>
    <row r="25" spans="1:27" x14ac:dyDescent="0.25">
      <c r="A25" s="35" t="s">
        <v>72</v>
      </c>
      <c r="B25" s="39">
        <f t="shared" ref="B25:L25" si="6">SUM(B24+$AD$7)</f>
        <v>130</v>
      </c>
      <c r="C25" s="39">
        <f t="shared" si="6"/>
        <v>132</v>
      </c>
      <c r="D25" s="39">
        <f t="shared" si="6"/>
        <v>129</v>
      </c>
      <c r="E25" s="39">
        <f t="shared" si="6"/>
        <v>119</v>
      </c>
      <c r="F25" s="39">
        <f t="shared" si="6"/>
        <v>83</v>
      </c>
      <c r="G25" s="39">
        <f t="shared" si="6"/>
        <v>11</v>
      </c>
      <c r="H25" s="62">
        <f t="shared" si="6"/>
        <v>11</v>
      </c>
      <c r="I25" s="62">
        <f t="shared" si="6"/>
        <v>11</v>
      </c>
      <c r="J25" s="39">
        <f t="shared" si="6"/>
        <v>39</v>
      </c>
      <c r="K25" s="39">
        <f t="shared" si="6"/>
        <v>64</v>
      </c>
      <c r="L25" s="39">
        <f t="shared" si="6"/>
        <v>83</v>
      </c>
    </row>
    <row r="26" spans="1:27" x14ac:dyDescent="0.25">
      <c r="A26" s="35" t="s">
        <v>74</v>
      </c>
      <c r="B26" s="42">
        <f t="shared" ref="B26:L26" si="7">SUM(B23-B25)</f>
        <v>14</v>
      </c>
      <c r="C26" s="42">
        <f t="shared" si="7"/>
        <v>13</v>
      </c>
      <c r="D26" s="42">
        <f t="shared" si="7"/>
        <v>8</v>
      </c>
      <c r="E26" s="42">
        <f t="shared" si="7"/>
        <v>19</v>
      </c>
      <c r="F26" s="42">
        <f t="shared" si="7"/>
        <v>30</v>
      </c>
      <c r="G26" s="42">
        <f t="shared" si="7"/>
        <v>23</v>
      </c>
      <c r="H26" s="63">
        <f t="shared" si="7"/>
        <v>-10.99</v>
      </c>
      <c r="I26" s="63">
        <f t="shared" si="7"/>
        <v>18</v>
      </c>
      <c r="J26" s="42">
        <f t="shared" si="7"/>
        <v>14</v>
      </c>
      <c r="K26" s="42">
        <f t="shared" si="7"/>
        <v>4</v>
      </c>
      <c r="L26" s="42">
        <f t="shared" si="7"/>
        <v>-23</v>
      </c>
    </row>
    <row r="27" spans="1:27" x14ac:dyDescent="0.25">
      <c r="A27" s="35" t="s">
        <v>76</v>
      </c>
      <c r="B27" s="39">
        <f>SUM(B25/B23)*100</f>
        <v>90.277777777777786</v>
      </c>
      <c r="C27" s="39">
        <f t="shared" ref="C27:L27" si="8">SUM(C25/C23)*100</f>
        <v>91.034482758620697</v>
      </c>
      <c r="D27" s="39">
        <f t="shared" si="8"/>
        <v>94.160583941605836</v>
      </c>
      <c r="E27" s="39">
        <f t="shared" si="8"/>
        <v>86.231884057971016</v>
      </c>
      <c r="F27" s="39">
        <f t="shared" si="8"/>
        <v>73.451327433628322</v>
      </c>
      <c r="G27" s="39">
        <f t="shared" si="8"/>
        <v>32.352941176470587</v>
      </c>
      <c r="H27" s="62">
        <f t="shared" si="8"/>
        <v>110000</v>
      </c>
      <c r="I27" s="62">
        <f t="shared" si="8"/>
        <v>37.931034482758619</v>
      </c>
      <c r="J27" s="39">
        <f t="shared" si="8"/>
        <v>73.584905660377359</v>
      </c>
      <c r="K27" s="39">
        <f t="shared" si="8"/>
        <v>94.117647058823522</v>
      </c>
      <c r="L27" s="39">
        <f t="shared" si="8"/>
        <v>138.33333333333334</v>
      </c>
    </row>
    <row r="29" spans="1:27" x14ac:dyDescent="0.25">
      <c r="A29" s="9" t="s">
        <v>124</v>
      </c>
      <c r="H29" s="44" t="s">
        <v>198</v>
      </c>
    </row>
    <row r="30" spans="1:27" x14ac:dyDescent="0.25">
      <c r="A30" s="30" t="s">
        <v>89</v>
      </c>
      <c r="B30" s="32">
        <v>0</v>
      </c>
      <c r="C30" s="32">
        <v>1</v>
      </c>
      <c r="D30" s="32">
        <v>2</v>
      </c>
      <c r="E30" s="32">
        <v>3</v>
      </c>
      <c r="F30" s="32">
        <v>4</v>
      </c>
      <c r="G30" s="32">
        <v>5</v>
      </c>
      <c r="H30" s="32">
        <v>5.45</v>
      </c>
      <c r="I30" s="32">
        <v>6</v>
      </c>
      <c r="J30" s="32">
        <v>7</v>
      </c>
      <c r="K30" s="32">
        <v>8</v>
      </c>
      <c r="L30" s="32">
        <v>8.5500000000000007</v>
      </c>
    </row>
    <row r="31" spans="1:27" x14ac:dyDescent="0.25">
      <c r="A31" s="35" t="s">
        <v>64</v>
      </c>
      <c r="B31" s="36">
        <v>1</v>
      </c>
      <c r="C31" s="37">
        <v>40</v>
      </c>
      <c r="D31" s="37">
        <v>80</v>
      </c>
      <c r="E31" s="37">
        <v>120</v>
      </c>
      <c r="F31" s="37">
        <v>160</v>
      </c>
      <c r="G31" s="37">
        <v>200</v>
      </c>
      <c r="H31" s="36">
        <v>218</v>
      </c>
      <c r="I31" s="36">
        <v>240</v>
      </c>
      <c r="J31" s="37">
        <v>280</v>
      </c>
      <c r="K31" s="36">
        <v>320</v>
      </c>
      <c r="L31" s="38">
        <v>342</v>
      </c>
    </row>
    <row r="32" spans="1:27" x14ac:dyDescent="0.25">
      <c r="A32" s="35" t="s">
        <v>65</v>
      </c>
      <c r="B32" s="39">
        <v>144</v>
      </c>
      <c r="C32" s="39">
        <v>145</v>
      </c>
      <c r="D32" s="39">
        <v>137</v>
      </c>
      <c r="E32" s="39">
        <v>138</v>
      </c>
      <c r="F32" s="39">
        <v>113</v>
      </c>
      <c r="G32" s="39">
        <v>34</v>
      </c>
      <c r="H32" s="62">
        <v>0.01</v>
      </c>
      <c r="I32" s="62">
        <v>29</v>
      </c>
      <c r="J32" s="39">
        <v>53</v>
      </c>
      <c r="K32" s="39">
        <v>68</v>
      </c>
      <c r="L32" s="40">
        <v>60</v>
      </c>
    </row>
    <row r="33" spans="1:12" x14ac:dyDescent="0.25">
      <c r="A33" s="35" t="s">
        <v>66</v>
      </c>
      <c r="B33" s="39">
        <v>121</v>
      </c>
      <c r="C33" s="39">
        <v>122</v>
      </c>
      <c r="D33" s="39">
        <v>119</v>
      </c>
      <c r="E33" s="39">
        <v>111</v>
      </c>
      <c r="F33" s="39">
        <v>73</v>
      </c>
      <c r="G33" s="39">
        <v>1</v>
      </c>
      <c r="H33" s="62">
        <v>0</v>
      </c>
      <c r="I33" s="62">
        <v>0</v>
      </c>
      <c r="J33" s="39">
        <v>34</v>
      </c>
      <c r="K33" s="39">
        <v>65</v>
      </c>
      <c r="L33" s="39">
        <v>76</v>
      </c>
    </row>
    <row r="34" spans="1:12" x14ac:dyDescent="0.25">
      <c r="A34" s="35" t="s">
        <v>72</v>
      </c>
      <c r="B34" s="39">
        <f t="shared" ref="B34:L34" si="9">SUM(B33+$AD$7)</f>
        <v>132</v>
      </c>
      <c r="C34" s="39">
        <f t="shared" si="9"/>
        <v>133</v>
      </c>
      <c r="D34" s="39">
        <f t="shared" si="9"/>
        <v>130</v>
      </c>
      <c r="E34" s="39">
        <f t="shared" si="9"/>
        <v>122</v>
      </c>
      <c r="F34" s="39">
        <f t="shared" si="9"/>
        <v>84</v>
      </c>
      <c r="G34" s="39">
        <f t="shared" si="9"/>
        <v>12</v>
      </c>
      <c r="H34" s="62">
        <f t="shared" si="9"/>
        <v>11</v>
      </c>
      <c r="I34" s="62">
        <f t="shared" si="9"/>
        <v>11</v>
      </c>
      <c r="J34" s="39">
        <f t="shared" si="9"/>
        <v>45</v>
      </c>
      <c r="K34" s="39">
        <f t="shared" si="9"/>
        <v>76</v>
      </c>
      <c r="L34" s="39">
        <f t="shared" si="9"/>
        <v>87</v>
      </c>
    </row>
    <row r="35" spans="1:12" x14ac:dyDescent="0.25">
      <c r="A35" s="35" t="s">
        <v>74</v>
      </c>
      <c r="B35" s="42">
        <f t="shared" ref="B35:L35" si="10">SUM(B32-B34)</f>
        <v>12</v>
      </c>
      <c r="C35" s="42">
        <f t="shared" si="10"/>
        <v>12</v>
      </c>
      <c r="D35" s="42">
        <f t="shared" si="10"/>
        <v>7</v>
      </c>
      <c r="E35" s="42">
        <f t="shared" si="10"/>
        <v>16</v>
      </c>
      <c r="F35" s="42">
        <f t="shared" si="10"/>
        <v>29</v>
      </c>
      <c r="G35" s="42">
        <f t="shared" si="10"/>
        <v>22</v>
      </c>
      <c r="H35" s="63">
        <f t="shared" si="10"/>
        <v>-10.99</v>
      </c>
      <c r="I35" s="63">
        <f t="shared" si="10"/>
        <v>18</v>
      </c>
      <c r="J35" s="42">
        <f t="shared" si="10"/>
        <v>8</v>
      </c>
      <c r="K35" s="42">
        <f t="shared" si="10"/>
        <v>-8</v>
      </c>
      <c r="L35" s="42">
        <f t="shared" si="10"/>
        <v>-27</v>
      </c>
    </row>
    <row r="36" spans="1:12" x14ac:dyDescent="0.25">
      <c r="A36" s="35" t="s">
        <v>76</v>
      </c>
      <c r="B36" s="39">
        <f>SUM(B34/B32)*100</f>
        <v>91.666666666666657</v>
      </c>
      <c r="C36" s="39">
        <f t="shared" ref="C36:L36" si="11">SUM(C34/C32)*100</f>
        <v>91.724137931034477</v>
      </c>
      <c r="D36" s="39">
        <f t="shared" si="11"/>
        <v>94.890510948905103</v>
      </c>
      <c r="E36" s="39">
        <f t="shared" si="11"/>
        <v>88.405797101449281</v>
      </c>
      <c r="F36" s="39">
        <f t="shared" si="11"/>
        <v>74.336283185840713</v>
      </c>
      <c r="G36" s="39">
        <f t="shared" si="11"/>
        <v>35.294117647058826</v>
      </c>
      <c r="H36" s="62">
        <f t="shared" si="11"/>
        <v>110000</v>
      </c>
      <c r="I36" s="62">
        <f t="shared" si="11"/>
        <v>37.931034482758619</v>
      </c>
      <c r="J36" s="39">
        <f t="shared" si="11"/>
        <v>84.905660377358487</v>
      </c>
      <c r="K36" s="39">
        <f t="shared" si="11"/>
        <v>111.76470588235294</v>
      </c>
      <c r="L36" s="39">
        <f t="shared" si="11"/>
        <v>145</v>
      </c>
    </row>
    <row r="38" spans="1:12" x14ac:dyDescent="0.25">
      <c r="A38" s="64" t="s">
        <v>158</v>
      </c>
      <c r="B38" s="64"/>
      <c r="C38" s="64"/>
      <c r="D38" s="64"/>
      <c r="E38" s="64"/>
      <c r="F38" s="64"/>
      <c r="G38" s="64"/>
      <c r="H38" s="44" t="s">
        <v>198</v>
      </c>
      <c r="I38" s="64"/>
      <c r="J38" s="64"/>
      <c r="K38" s="64"/>
      <c r="L38" s="64"/>
    </row>
    <row r="39" spans="1:12" x14ac:dyDescent="0.25">
      <c r="A39" s="30" t="s">
        <v>89</v>
      </c>
      <c r="B39" s="32">
        <v>0</v>
      </c>
      <c r="C39" s="32">
        <v>1</v>
      </c>
      <c r="D39" s="32">
        <v>2</v>
      </c>
      <c r="E39" s="32">
        <v>3</v>
      </c>
      <c r="F39" s="32">
        <v>4</v>
      </c>
      <c r="G39" s="32">
        <v>5</v>
      </c>
      <c r="H39" s="32">
        <v>5.45</v>
      </c>
      <c r="I39" s="32">
        <v>6</v>
      </c>
      <c r="J39" s="32">
        <v>7</v>
      </c>
      <c r="K39" s="32">
        <v>8</v>
      </c>
      <c r="L39" s="32">
        <v>8.5500000000000007</v>
      </c>
    </row>
    <row r="40" spans="1:12" x14ac:dyDescent="0.25">
      <c r="A40" s="35" t="s">
        <v>64</v>
      </c>
      <c r="B40" s="36">
        <v>1</v>
      </c>
      <c r="C40" s="37">
        <v>40</v>
      </c>
      <c r="D40" s="37">
        <v>80</v>
      </c>
      <c r="E40" s="37">
        <v>120</v>
      </c>
      <c r="F40" s="37">
        <v>160</v>
      </c>
      <c r="G40" s="37">
        <v>200</v>
      </c>
      <c r="H40" s="36">
        <v>218</v>
      </c>
      <c r="I40" s="36">
        <v>240</v>
      </c>
      <c r="J40" s="37">
        <v>280</v>
      </c>
      <c r="K40" s="36">
        <v>320</v>
      </c>
      <c r="L40" s="38">
        <v>342</v>
      </c>
    </row>
    <row r="41" spans="1:12" x14ac:dyDescent="0.25">
      <c r="A41" s="35" t="s">
        <v>65</v>
      </c>
      <c r="B41" s="39">
        <v>144</v>
      </c>
      <c r="C41" s="39">
        <v>145</v>
      </c>
      <c r="D41" s="39">
        <v>137</v>
      </c>
      <c r="E41" s="39">
        <v>138</v>
      </c>
      <c r="F41" s="39">
        <v>113</v>
      </c>
      <c r="G41" s="39">
        <v>34</v>
      </c>
      <c r="H41" s="62">
        <v>0.01</v>
      </c>
      <c r="I41" s="62">
        <v>29</v>
      </c>
      <c r="J41" s="39">
        <v>53</v>
      </c>
      <c r="K41" s="39">
        <v>68</v>
      </c>
      <c r="L41" s="40">
        <v>60</v>
      </c>
    </row>
    <row r="42" spans="1:12" x14ac:dyDescent="0.25">
      <c r="A42" s="35" t="s">
        <v>66</v>
      </c>
      <c r="B42" s="39">
        <v>121</v>
      </c>
      <c r="C42" s="39">
        <v>122</v>
      </c>
      <c r="D42" s="39">
        <v>119</v>
      </c>
      <c r="E42" s="39">
        <v>111</v>
      </c>
      <c r="F42" s="39">
        <v>73</v>
      </c>
      <c r="G42" s="39">
        <v>0</v>
      </c>
      <c r="H42" s="62">
        <v>0</v>
      </c>
      <c r="I42" s="62">
        <v>0</v>
      </c>
      <c r="J42" s="39">
        <v>37</v>
      </c>
      <c r="K42" s="39">
        <v>59</v>
      </c>
      <c r="L42" s="39">
        <v>74</v>
      </c>
    </row>
    <row r="43" spans="1:12" x14ac:dyDescent="0.25">
      <c r="A43" s="35" t="s">
        <v>72</v>
      </c>
      <c r="B43" s="39">
        <f t="shared" ref="B43:L43" si="12">SUM(B42+$AD$7)</f>
        <v>132</v>
      </c>
      <c r="C43" s="39">
        <f t="shared" si="12"/>
        <v>133</v>
      </c>
      <c r="D43" s="39">
        <f t="shared" si="12"/>
        <v>130</v>
      </c>
      <c r="E43" s="39">
        <f t="shared" si="12"/>
        <v>122</v>
      </c>
      <c r="F43" s="39">
        <f t="shared" si="12"/>
        <v>84</v>
      </c>
      <c r="G43" s="39">
        <f t="shared" si="12"/>
        <v>11</v>
      </c>
      <c r="H43" s="62">
        <f t="shared" si="12"/>
        <v>11</v>
      </c>
      <c r="I43" s="62">
        <f t="shared" si="12"/>
        <v>11</v>
      </c>
      <c r="J43" s="39">
        <f t="shared" si="12"/>
        <v>48</v>
      </c>
      <c r="K43" s="39">
        <f t="shared" si="12"/>
        <v>70</v>
      </c>
      <c r="L43" s="39">
        <f t="shared" si="12"/>
        <v>85</v>
      </c>
    </row>
    <row r="44" spans="1:12" x14ac:dyDescent="0.25">
      <c r="A44" s="35" t="s">
        <v>74</v>
      </c>
      <c r="B44" s="42">
        <f t="shared" ref="B44:L44" si="13">SUM(B41-B43)</f>
        <v>12</v>
      </c>
      <c r="C44" s="42">
        <f t="shared" si="13"/>
        <v>12</v>
      </c>
      <c r="D44" s="42">
        <f t="shared" si="13"/>
        <v>7</v>
      </c>
      <c r="E44" s="42">
        <f t="shared" si="13"/>
        <v>16</v>
      </c>
      <c r="F44" s="42">
        <f t="shared" si="13"/>
        <v>29</v>
      </c>
      <c r="G44" s="42">
        <f t="shared" si="13"/>
        <v>23</v>
      </c>
      <c r="H44" s="63">
        <f t="shared" si="13"/>
        <v>-10.99</v>
      </c>
      <c r="I44" s="63">
        <f t="shared" si="13"/>
        <v>18</v>
      </c>
      <c r="J44" s="42">
        <f t="shared" si="13"/>
        <v>5</v>
      </c>
      <c r="K44" s="42">
        <f t="shared" si="13"/>
        <v>-2</v>
      </c>
      <c r="L44" s="42">
        <f t="shared" si="13"/>
        <v>-25</v>
      </c>
    </row>
    <row r="45" spans="1:12" x14ac:dyDescent="0.25">
      <c r="A45" s="35" t="s">
        <v>76</v>
      </c>
      <c r="B45" s="39">
        <f>SUM(B43/B41)*100</f>
        <v>91.666666666666657</v>
      </c>
      <c r="C45" s="39">
        <f t="shared" ref="C45:L45" si="14">SUM(C43/C41)*100</f>
        <v>91.724137931034477</v>
      </c>
      <c r="D45" s="39">
        <f t="shared" si="14"/>
        <v>94.890510948905103</v>
      </c>
      <c r="E45" s="39">
        <f t="shared" si="14"/>
        <v>88.405797101449281</v>
      </c>
      <c r="F45" s="39">
        <f t="shared" si="14"/>
        <v>74.336283185840713</v>
      </c>
      <c r="G45" s="39">
        <f t="shared" si="14"/>
        <v>32.352941176470587</v>
      </c>
      <c r="H45" s="62">
        <f t="shared" si="14"/>
        <v>110000</v>
      </c>
      <c r="I45" s="62">
        <f t="shared" si="14"/>
        <v>37.931034482758619</v>
      </c>
      <c r="J45" s="39">
        <f t="shared" si="14"/>
        <v>90.566037735849065</v>
      </c>
      <c r="K45" s="39">
        <f t="shared" si="14"/>
        <v>102.94117647058823</v>
      </c>
      <c r="L45" s="39">
        <f t="shared" si="14"/>
        <v>141.66666666666669</v>
      </c>
    </row>
    <row r="47" spans="1:12" x14ac:dyDescent="0.25">
      <c r="A47" s="86" t="s">
        <v>191</v>
      </c>
      <c r="B47" s="86"/>
      <c r="C47" s="86"/>
      <c r="D47" s="86"/>
      <c r="E47" s="86"/>
      <c r="F47" s="86"/>
      <c r="G47" s="86"/>
      <c r="H47" s="44" t="s">
        <v>198</v>
      </c>
      <c r="I47" s="86"/>
      <c r="J47" s="86"/>
      <c r="K47" s="86"/>
      <c r="L47" s="86"/>
    </row>
    <row r="48" spans="1:12" x14ac:dyDescent="0.25">
      <c r="A48" s="30" t="s">
        <v>192</v>
      </c>
      <c r="B48" s="32">
        <v>0</v>
      </c>
      <c r="C48" s="32">
        <v>1</v>
      </c>
      <c r="D48" s="32">
        <v>2</v>
      </c>
      <c r="E48" s="32">
        <v>3</v>
      </c>
      <c r="F48" s="32">
        <v>4</v>
      </c>
      <c r="G48" s="32">
        <v>5</v>
      </c>
      <c r="H48" s="32">
        <v>5.45</v>
      </c>
      <c r="I48" s="32">
        <v>6</v>
      </c>
      <c r="J48" s="32">
        <v>7</v>
      </c>
      <c r="K48" s="32">
        <v>8</v>
      </c>
      <c r="L48" s="32">
        <v>8.5500000000000007</v>
      </c>
    </row>
    <row r="49" spans="1:17" x14ac:dyDescent="0.25">
      <c r="A49" s="35" t="s">
        <v>64</v>
      </c>
      <c r="B49" s="36">
        <v>1</v>
      </c>
      <c r="C49" s="37">
        <v>40</v>
      </c>
      <c r="D49" s="37">
        <v>80</v>
      </c>
      <c r="E49" s="37">
        <v>120</v>
      </c>
      <c r="F49" s="37">
        <v>160</v>
      </c>
      <c r="G49" s="37">
        <v>200</v>
      </c>
      <c r="H49" s="36">
        <v>218</v>
      </c>
      <c r="I49" s="36">
        <v>240</v>
      </c>
      <c r="J49" s="37">
        <v>280</v>
      </c>
      <c r="K49" s="36">
        <v>320</v>
      </c>
      <c r="L49" s="38">
        <v>342</v>
      </c>
    </row>
    <row r="50" spans="1:17" ht="19.5" customHeight="1" x14ac:dyDescent="0.25">
      <c r="A50" s="35" t="s">
        <v>65</v>
      </c>
      <c r="B50" s="39">
        <v>144</v>
      </c>
      <c r="C50" s="39">
        <v>145</v>
      </c>
      <c r="D50" s="39">
        <v>137</v>
      </c>
      <c r="E50" s="39">
        <v>138</v>
      </c>
      <c r="F50" s="39">
        <v>113</v>
      </c>
      <c r="G50" s="39">
        <v>34</v>
      </c>
      <c r="H50" s="62">
        <v>0.01</v>
      </c>
      <c r="I50" s="62">
        <v>29</v>
      </c>
      <c r="J50" s="39">
        <v>53</v>
      </c>
      <c r="K50" s="39">
        <v>68</v>
      </c>
      <c r="L50" s="40">
        <v>60</v>
      </c>
    </row>
    <row r="51" spans="1:17" ht="15.75" customHeight="1" x14ac:dyDescent="0.25">
      <c r="A51" s="35" t="s">
        <v>66</v>
      </c>
      <c r="B51" s="39">
        <v>125</v>
      </c>
      <c r="C51" s="39">
        <v>126</v>
      </c>
      <c r="D51" s="39">
        <v>124</v>
      </c>
      <c r="E51" s="39">
        <v>115</v>
      </c>
      <c r="F51" s="39">
        <v>86</v>
      </c>
      <c r="G51" s="39">
        <v>25</v>
      </c>
      <c r="H51" s="62">
        <v>11</v>
      </c>
      <c r="I51" s="62">
        <v>0.13</v>
      </c>
      <c r="J51" s="39">
        <v>65</v>
      </c>
      <c r="K51" s="39">
        <v>82</v>
      </c>
      <c r="L51" s="39">
        <v>87</v>
      </c>
      <c r="P51" s="9">
        <v>5.3935124532566796</v>
      </c>
      <c r="Q51" s="86" t="s">
        <v>80</v>
      </c>
    </row>
    <row r="52" spans="1:17" ht="15.75" customHeight="1" x14ac:dyDescent="0.25">
      <c r="A52" s="35" t="s">
        <v>72</v>
      </c>
      <c r="B52" s="39">
        <f t="shared" ref="B52:L52" si="15">SUM(B51+$AD$7)</f>
        <v>136</v>
      </c>
      <c r="C52" s="39">
        <f t="shared" si="15"/>
        <v>137</v>
      </c>
      <c r="D52" s="39">
        <f t="shared" si="15"/>
        <v>135</v>
      </c>
      <c r="E52" s="39">
        <f t="shared" si="15"/>
        <v>126</v>
      </c>
      <c r="F52" s="39">
        <f t="shared" si="15"/>
        <v>97</v>
      </c>
      <c r="G52" s="39">
        <f t="shared" si="15"/>
        <v>36</v>
      </c>
      <c r="H52" s="62">
        <f t="shared" si="15"/>
        <v>22</v>
      </c>
      <c r="I52" s="62">
        <f t="shared" si="15"/>
        <v>11.13</v>
      </c>
      <c r="J52" s="39">
        <f t="shared" si="15"/>
        <v>76</v>
      </c>
      <c r="K52" s="39">
        <f t="shared" si="15"/>
        <v>93</v>
      </c>
      <c r="L52" s="39">
        <f t="shared" si="15"/>
        <v>98</v>
      </c>
      <c r="P52" s="9">
        <v>0</v>
      </c>
      <c r="Q52" s="86">
        <f>SUM(P:P)</f>
        <v>11.28046580085414</v>
      </c>
    </row>
    <row r="53" spans="1:17" ht="15.75" customHeight="1" x14ac:dyDescent="0.25">
      <c r="A53" s="35" t="s">
        <v>74</v>
      </c>
      <c r="B53" s="42">
        <f t="shared" ref="B53:L53" si="16">SUM(B50-B52)</f>
        <v>8</v>
      </c>
      <c r="C53" s="42">
        <f t="shared" si="16"/>
        <v>8</v>
      </c>
      <c r="D53" s="42">
        <f t="shared" si="16"/>
        <v>2</v>
      </c>
      <c r="E53" s="42">
        <f t="shared" si="16"/>
        <v>12</v>
      </c>
      <c r="F53" s="42">
        <f t="shared" si="16"/>
        <v>16</v>
      </c>
      <c r="G53" s="42">
        <f t="shared" si="16"/>
        <v>-2</v>
      </c>
      <c r="H53" s="63">
        <f t="shared" si="16"/>
        <v>-21.99</v>
      </c>
      <c r="I53" s="63">
        <f t="shared" si="16"/>
        <v>17.869999999999997</v>
      </c>
      <c r="J53" s="42">
        <f t="shared" si="16"/>
        <v>-23</v>
      </c>
      <c r="K53" s="42">
        <f t="shared" si="16"/>
        <v>-25</v>
      </c>
      <c r="L53" s="42">
        <f t="shared" si="16"/>
        <v>-38</v>
      </c>
      <c r="O53" s="10"/>
      <c r="P53" s="10">
        <v>5.8869533475974603</v>
      </c>
      <c r="Q53" s="10"/>
    </row>
    <row r="54" spans="1:17" ht="15" customHeight="1" x14ac:dyDescent="0.25">
      <c r="A54" s="35" t="s">
        <v>76</v>
      </c>
      <c r="B54" s="39">
        <f>SUM(B52/B50)*100</f>
        <v>94.444444444444443</v>
      </c>
      <c r="C54" s="39">
        <f t="shared" ref="C54:L54" si="17">SUM(C52/C50)*100</f>
        <v>94.482758620689651</v>
      </c>
      <c r="D54" s="39">
        <f t="shared" si="17"/>
        <v>98.540145985401466</v>
      </c>
      <c r="E54" s="39">
        <f t="shared" si="17"/>
        <v>91.304347826086953</v>
      </c>
      <c r="F54" s="39">
        <f t="shared" si="17"/>
        <v>85.840707964601776</v>
      </c>
      <c r="G54" s="39">
        <f t="shared" si="17"/>
        <v>105.88235294117648</v>
      </c>
      <c r="H54" s="62">
        <f t="shared" si="17"/>
        <v>220000</v>
      </c>
      <c r="I54" s="62">
        <f t="shared" si="17"/>
        <v>38.379310344827587</v>
      </c>
      <c r="J54" s="39">
        <f t="shared" si="17"/>
        <v>143.39622641509433</v>
      </c>
      <c r="K54" s="39">
        <f t="shared" si="17"/>
        <v>136.76470588235296</v>
      </c>
      <c r="L54" s="39">
        <f t="shared" si="17"/>
        <v>163.33333333333334</v>
      </c>
      <c r="M54" s="10"/>
      <c r="N54" s="10"/>
      <c r="O54" s="10"/>
      <c r="P54" s="10"/>
      <c r="Q54" s="10"/>
    </row>
    <row r="55" spans="1:17" ht="15" customHeight="1" x14ac:dyDescent="0.25">
      <c r="M55" s="10"/>
      <c r="N55" s="10"/>
    </row>
    <row r="56" spans="1:17" ht="15" customHeight="1" x14ac:dyDescent="0.25">
      <c r="A56" s="86" t="s">
        <v>193</v>
      </c>
      <c r="B56" s="86"/>
      <c r="C56" s="86"/>
      <c r="D56" s="86"/>
      <c r="E56" s="86"/>
      <c r="F56" s="86"/>
      <c r="G56" s="86"/>
      <c r="H56" s="44" t="s">
        <v>198</v>
      </c>
      <c r="I56" s="86"/>
      <c r="J56" s="86"/>
      <c r="K56" s="86"/>
      <c r="L56" s="86"/>
      <c r="M56" s="10"/>
      <c r="N56" s="10"/>
    </row>
    <row r="57" spans="1:17" ht="15" customHeight="1" x14ac:dyDescent="0.25">
      <c r="A57" s="30" t="s">
        <v>192</v>
      </c>
      <c r="B57" s="32">
        <v>0</v>
      </c>
      <c r="C57" s="32">
        <v>1</v>
      </c>
      <c r="D57" s="32">
        <v>2</v>
      </c>
      <c r="E57" s="32">
        <v>3</v>
      </c>
      <c r="F57" s="32">
        <v>4</v>
      </c>
      <c r="G57" s="32">
        <v>5</v>
      </c>
      <c r="H57" s="32">
        <v>5.45</v>
      </c>
      <c r="I57" s="32">
        <v>6</v>
      </c>
      <c r="J57" s="32">
        <v>7</v>
      </c>
      <c r="K57" s="32">
        <v>8</v>
      </c>
      <c r="L57" s="32">
        <v>8.5500000000000007</v>
      </c>
      <c r="M57" s="10"/>
      <c r="N57" s="10"/>
    </row>
    <row r="58" spans="1:17" ht="15" customHeight="1" x14ac:dyDescent="0.25">
      <c r="A58" s="35" t="s">
        <v>64</v>
      </c>
      <c r="B58" s="36">
        <v>1</v>
      </c>
      <c r="C58" s="37">
        <v>40</v>
      </c>
      <c r="D58" s="37">
        <v>80</v>
      </c>
      <c r="E58" s="37">
        <v>120</v>
      </c>
      <c r="F58" s="37">
        <v>160</v>
      </c>
      <c r="G58" s="37">
        <v>200</v>
      </c>
      <c r="H58" s="36">
        <v>218</v>
      </c>
      <c r="I58" s="36">
        <v>240</v>
      </c>
      <c r="J58" s="37">
        <v>280</v>
      </c>
      <c r="K58" s="36">
        <v>320</v>
      </c>
      <c r="L58" s="38">
        <v>342</v>
      </c>
      <c r="M58" s="10"/>
      <c r="N58" s="10"/>
    </row>
    <row r="59" spans="1:17" ht="15" customHeight="1" x14ac:dyDescent="0.25">
      <c r="A59" s="35" t="s">
        <v>65</v>
      </c>
      <c r="B59" s="39">
        <v>144</v>
      </c>
      <c r="C59" s="39">
        <v>145</v>
      </c>
      <c r="D59" s="39">
        <v>137</v>
      </c>
      <c r="E59" s="39">
        <v>138</v>
      </c>
      <c r="F59" s="39">
        <v>113</v>
      </c>
      <c r="G59" s="39">
        <v>34</v>
      </c>
      <c r="H59" s="62">
        <v>0.01</v>
      </c>
      <c r="I59" s="62">
        <v>29</v>
      </c>
      <c r="J59" s="39">
        <v>53</v>
      </c>
      <c r="K59" s="39">
        <v>68</v>
      </c>
      <c r="L59" s="40">
        <v>60</v>
      </c>
      <c r="M59" s="10"/>
      <c r="N59" s="10"/>
    </row>
    <row r="60" spans="1:17" ht="15" customHeight="1" x14ac:dyDescent="0.25">
      <c r="A60" s="35" t="s">
        <v>66</v>
      </c>
      <c r="B60" s="39">
        <v>125</v>
      </c>
      <c r="C60" s="39">
        <v>126</v>
      </c>
      <c r="D60" s="39">
        <v>124</v>
      </c>
      <c r="E60" s="39">
        <v>115</v>
      </c>
      <c r="F60" s="39">
        <v>86</v>
      </c>
      <c r="G60" s="39">
        <v>25</v>
      </c>
      <c r="H60" s="62">
        <v>11</v>
      </c>
      <c r="I60" s="62">
        <v>0.13</v>
      </c>
      <c r="J60" s="39">
        <v>65</v>
      </c>
      <c r="K60" s="39">
        <v>82</v>
      </c>
      <c r="L60" s="39">
        <v>87</v>
      </c>
      <c r="M60" s="10"/>
      <c r="N60" s="10"/>
    </row>
    <row r="61" spans="1:17" ht="15" customHeight="1" x14ac:dyDescent="0.25">
      <c r="A61" s="35" t="s">
        <v>72</v>
      </c>
      <c r="B61" s="39">
        <f t="shared" ref="B61:L61" si="18">SUM(B60+$AD$7)</f>
        <v>136</v>
      </c>
      <c r="C61" s="39">
        <f t="shared" si="18"/>
        <v>137</v>
      </c>
      <c r="D61" s="39">
        <f t="shared" si="18"/>
        <v>135</v>
      </c>
      <c r="E61" s="39">
        <f t="shared" si="18"/>
        <v>126</v>
      </c>
      <c r="F61" s="39">
        <f t="shared" si="18"/>
        <v>97</v>
      </c>
      <c r="G61" s="39">
        <f t="shared" si="18"/>
        <v>36</v>
      </c>
      <c r="H61" s="62">
        <f t="shared" si="18"/>
        <v>22</v>
      </c>
      <c r="I61" s="62">
        <f t="shared" si="18"/>
        <v>11.13</v>
      </c>
      <c r="J61" s="39">
        <f t="shared" si="18"/>
        <v>76</v>
      </c>
      <c r="K61" s="39">
        <f t="shared" si="18"/>
        <v>93</v>
      </c>
      <c r="L61" s="39">
        <f t="shared" si="18"/>
        <v>98</v>
      </c>
      <c r="M61" s="10"/>
      <c r="N61" s="10"/>
    </row>
    <row r="62" spans="1:17" x14ac:dyDescent="0.25">
      <c r="A62" s="35" t="s">
        <v>74</v>
      </c>
      <c r="B62" s="42">
        <f t="shared" ref="B62:L62" si="19">SUM(B59-B61)</f>
        <v>8</v>
      </c>
      <c r="C62" s="42">
        <f t="shared" si="19"/>
        <v>8</v>
      </c>
      <c r="D62" s="42">
        <f t="shared" si="19"/>
        <v>2</v>
      </c>
      <c r="E62" s="42">
        <f t="shared" si="19"/>
        <v>12</v>
      </c>
      <c r="F62" s="42">
        <f t="shared" si="19"/>
        <v>16</v>
      </c>
      <c r="G62" s="42">
        <f t="shared" si="19"/>
        <v>-2</v>
      </c>
      <c r="H62" s="63">
        <f t="shared" si="19"/>
        <v>-21.99</v>
      </c>
      <c r="I62" s="63">
        <f t="shared" si="19"/>
        <v>17.869999999999997</v>
      </c>
      <c r="J62" s="42">
        <f t="shared" si="19"/>
        <v>-23</v>
      </c>
      <c r="K62" s="42">
        <f t="shared" si="19"/>
        <v>-25</v>
      </c>
      <c r="L62" s="42">
        <f t="shared" si="19"/>
        <v>-38</v>
      </c>
    </row>
    <row r="63" spans="1:17" x14ac:dyDescent="0.25">
      <c r="A63" s="35" t="s">
        <v>76</v>
      </c>
      <c r="B63" s="39">
        <f>SUM(B61/B59)*100</f>
        <v>94.444444444444443</v>
      </c>
      <c r="C63" s="39">
        <f t="shared" ref="C63:L63" si="20">SUM(C61/C59)*100</f>
        <v>94.482758620689651</v>
      </c>
      <c r="D63" s="39">
        <f t="shared" si="20"/>
        <v>98.540145985401466</v>
      </c>
      <c r="E63" s="39">
        <f t="shared" si="20"/>
        <v>91.304347826086953</v>
      </c>
      <c r="F63" s="39">
        <f t="shared" si="20"/>
        <v>85.840707964601776</v>
      </c>
      <c r="G63" s="39">
        <f t="shared" si="20"/>
        <v>105.88235294117648</v>
      </c>
      <c r="H63" s="62">
        <f t="shared" si="20"/>
        <v>220000</v>
      </c>
      <c r="I63" s="62">
        <f t="shared" si="20"/>
        <v>38.379310344827587</v>
      </c>
      <c r="J63" s="39">
        <f t="shared" si="20"/>
        <v>143.39622641509433</v>
      </c>
      <c r="K63" s="39">
        <f t="shared" si="20"/>
        <v>136.76470588235296</v>
      </c>
      <c r="L63" s="39">
        <f t="shared" si="20"/>
        <v>163.33333333333334</v>
      </c>
    </row>
    <row r="84" spans="1:21" x14ac:dyDescent="0.25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</row>
    <row r="85" spans="1:21" x14ac:dyDescent="0.25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</row>
    <row r="86" spans="1:21" x14ac:dyDescent="0.25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</row>
    <row r="87" spans="1:21" x14ac:dyDescent="0.25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</row>
    <row r="88" spans="1:21" x14ac:dyDescent="0.25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</row>
    <row r="89" spans="1:21" x14ac:dyDescent="0.25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27"/>
      <c r="P89" s="27"/>
      <c r="Q89" s="27"/>
      <c r="R89" s="27"/>
      <c r="S89" s="27"/>
      <c r="T89" s="27"/>
      <c r="U89" s="27"/>
    </row>
    <row r="90" spans="1:21" x14ac:dyDescent="0.25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</row>
    <row r="91" spans="1:21" x14ac:dyDescent="0.25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</row>
    <row r="92" spans="1:21" x14ac:dyDescent="0.25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</row>
    <row r="93" spans="1:21" x14ac:dyDescent="0.25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95"/>
  <sheetViews>
    <sheetView topLeftCell="A46" zoomScale="90" zoomScaleNormal="90" workbookViewId="0">
      <selection activeCell="P11" sqref="P11"/>
    </sheetView>
  </sheetViews>
  <sheetFormatPr defaultRowHeight="15" x14ac:dyDescent="0.25"/>
  <cols>
    <col min="1" max="1" width="28.42578125" style="9" customWidth="1"/>
    <col min="2" max="6" width="9.140625" style="9"/>
    <col min="7" max="7" width="13.42578125" style="9" customWidth="1"/>
    <col min="8" max="8" width="8.42578125" style="9" customWidth="1"/>
    <col min="9" max="13" width="9.140625" style="9"/>
    <col min="14" max="14" width="19.140625" style="9" customWidth="1"/>
    <col min="15" max="15" width="14" style="9" customWidth="1"/>
    <col min="16" max="16" width="11.7109375" style="9" customWidth="1"/>
    <col min="17" max="18" width="9.140625" style="9"/>
    <col min="19" max="19" width="12.85546875" style="9" customWidth="1"/>
    <col min="20" max="23" width="9.140625" style="9"/>
    <col min="24" max="24" width="13" style="9" customWidth="1"/>
    <col min="25" max="25" width="20.140625" style="9" customWidth="1"/>
    <col min="26" max="26" width="25.5703125" style="9" customWidth="1"/>
    <col min="27" max="28" width="9.140625" style="9"/>
    <col min="29" max="29" width="25.28515625" style="9" customWidth="1"/>
    <col min="30" max="30" width="30" style="9" customWidth="1"/>
    <col min="31" max="31" width="12.28515625" style="9" customWidth="1"/>
    <col min="32" max="16384" width="9.140625" style="9"/>
  </cols>
  <sheetData>
    <row r="1" spans="1:31" x14ac:dyDescent="0.25">
      <c r="A1" s="9" t="s">
        <v>91</v>
      </c>
      <c r="H1" s="44" t="s">
        <v>198</v>
      </c>
      <c r="P1" s="86"/>
      <c r="Q1" s="11" t="s">
        <v>80</v>
      </c>
    </row>
    <row r="2" spans="1:31" x14ac:dyDescent="0.25">
      <c r="A2" s="30" t="s">
        <v>96</v>
      </c>
      <c r="B2" s="32">
        <v>0</v>
      </c>
      <c r="C2" s="32">
        <v>1</v>
      </c>
      <c r="D2" s="32">
        <v>2</v>
      </c>
      <c r="E2" s="32">
        <v>3</v>
      </c>
      <c r="F2" s="32">
        <v>4</v>
      </c>
      <c r="G2" s="32">
        <v>5</v>
      </c>
      <c r="H2" s="32">
        <v>5.45</v>
      </c>
      <c r="I2" s="32">
        <v>6</v>
      </c>
      <c r="J2" s="32">
        <v>7</v>
      </c>
      <c r="K2" s="32">
        <v>8</v>
      </c>
      <c r="L2" s="32">
        <v>8.5500000000000007</v>
      </c>
      <c r="P2" s="86"/>
      <c r="Q2" s="11">
        <f>SUM(P:P)</f>
        <v>28.259662206374038</v>
      </c>
      <c r="X2" s="33" t="s">
        <v>61</v>
      </c>
      <c r="AA2" s="34" t="s">
        <v>62</v>
      </c>
      <c r="AB2" s="13" t="s">
        <v>63</v>
      </c>
    </row>
    <row r="3" spans="1:31" ht="15.75" thickBot="1" x14ac:dyDescent="0.3">
      <c r="A3" s="35" t="s">
        <v>64</v>
      </c>
      <c r="B3" s="36">
        <v>1</v>
      </c>
      <c r="C3" s="37">
        <v>40</v>
      </c>
      <c r="D3" s="37">
        <v>80</v>
      </c>
      <c r="E3" s="37">
        <v>120</v>
      </c>
      <c r="F3" s="37">
        <v>160</v>
      </c>
      <c r="G3" s="36">
        <v>200</v>
      </c>
      <c r="H3" s="36">
        <v>218</v>
      </c>
      <c r="I3" s="36">
        <v>240</v>
      </c>
      <c r="J3" s="37">
        <v>280</v>
      </c>
      <c r="K3" s="36">
        <v>320</v>
      </c>
      <c r="L3" s="38">
        <v>342</v>
      </c>
      <c r="P3" s="86"/>
    </row>
    <row r="4" spans="1:31" ht="16.5" thickTop="1" thickBot="1" x14ac:dyDescent="0.3">
      <c r="A4" s="35" t="s">
        <v>65</v>
      </c>
      <c r="B4" s="39">
        <v>144</v>
      </c>
      <c r="C4" s="39">
        <v>150</v>
      </c>
      <c r="D4" s="39">
        <v>149</v>
      </c>
      <c r="E4" s="39">
        <v>135</v>
      </c>
      <c r="F4" s="39">
        <v>100</v>
      </c>
      <c r="G4" s="62">
        <v>85</v>
      </c>
      <c r="H4" s="54">
        <v>80</v>
      </c>
      <c r="I4" s="62">
        <v>56</v>
      </c>
      <c r="J4" s="39">
        <v>40</v>
      </c>
      <c r="K4" s="39">
        <v>20</v>
      </c>
      <c r="L4" s="40">
        <v>20</v>
      </c>
      <c r="P4" s="86"/>
    </row>
    <row r="5" spans="1:31" ht="16.5" thickTop="1" thickBot="1" x14ac:dyDescent="0.3">
      <c r="A5" s="35" t="s">
        <v>66</v>
      </c>
      <c r="B5" s="39">
        <v>144</v>
      </c>
      <c r="C5" s="39">
        <v>145</v>
      </c>
      <c r="D5" s="39">
        <v>143</v>
      </c>
      <c r="E5" s="39">
        <v>137</v>
      </c>
      <c r="F5" s="39">
        <v>115</v>
      </c>
      <c r="G5" s="62">
        <v>0</v>
      </c>
      <c r="H5" s="54">
        <v>4</v>
      </c>
      <c r="I5" s="62">
        <v>15</v>
      </c>
      <c r="J5" s="39">
        <v>103</v>
      </c>
      <c r="K5" s="39">
        <v>108</v>
      </c>
      <c r="L5" s="39">
        <v>114</v>
      </c>
      <c r="P5" s="86"/>
      <c r="Y5" s="9" t="s">
        <v>67</v>
      </c>
      <c r="Z5" s="9" t="s">
        <v>68</v>
      </c>
      <c r="AC5" s="9" t="s">
        <v>69</v>
      </c>
      <c r="AD5" s="9" t="s">
        <v>70</v>
      </c>
      <c r="AE5" s="9" t="s">
        <v>71</v>
      </c>
    </row>
    <row r="6" spans="1:31" ht="16.5" thickTop="1" thickBot="1" x14ac:dyDescent="0.3">
      <c r="A6" s="35" t="s">
        <v>72</v>
      </c>
      <c r="B6" s="39">
        <f>SUM(B5+$AD$7)</f>
        <v>155</v>
      </c>
      <c r="C6" s="39">
        <f t="shared" ref="C6:J6" si="0">SUM(C5+$AD$7)</f>
        <v>156</v>
      </c>
      <c r="D6" s="39">
        <f t="shared" si="0"/>
        <v>154</v>
      </c>
      <c r="E6" s="39">
        <f t="shared" si="0"/>
        <v>148</v>
      </c>
      <c r="F6" s="39">
        <f t="shared" si="0"/>
        <v>126</v>
      </c>
      <c r="G6" s="62">
        <f>SUM(G5+$AD$7+$AD$6+$AD$8)</f>
        <v>59.400000000000006</v>
      </c>
      <c r="H6" s="54">
        <f>SUM(H5+$AD$7+$AD$6+$AD$8)</f>
        <v>63.400000000000006</v>
      </c>
      <c r="I6" s="62">
        <f>SUM(I5+$AD$7+$AD$6+$AD$8)</f>
        <v>74.400000000000006</v>
      </c>
      <c r="J6" s="39">
        <f t="shared" si="0"/>
        <v>114</v>
      </c>
      <c r="K6" s="39">
        <v>111</v>
      </c>
      <c r="L6" s="39">
        <v>115</v>
      </c>
      <c r="P6" s="86"/>
      <c r="W6" s="9" t="s">
        <v>60</v>
      </c>
      <c r="X6" s="41" t="s">
        <v>78</v>
      </c>
      <c r="Y6" s="9">
        <v>1</v>
      </c>
      <c r="Z6" s="9">
        <f>SUM(3.3*(Y7-Y6))</f>
        <v>108.89999999999999</v>
      </c>
      <c r="AB6" s="41" t="s">
        <v>78</v>
      </c>
      <c r="AC6" s="9">
        <v>34</v>
      </c>
      <c r="AD6" s="9">
        <f>SUM(AC6*AE6)</f>
        <v>37.400000000000006</v>
      </c>
      <c r="AE6" s="9">
        <v>1.1000000000000001</v>
      </c>
    </row>
    <row r="7" spans="1:31" ht="16.5" thickTop="1" thickBot="1" x14ac:dyDescent="0.3">
      <c r="A7" s="35" t="s">
        <v>74</v>
      </c>
      <c r="B7" s="42">
        <f>SUM(B4-B6)</f>
        <v>-11</v>
      </c>
      <c r="C7" s="42">
        <f t="shared" ref="C7:L7" si="1">SUM(C4-C6)</f>
        <v>-6</v>
      </c>
      <c r="D7" s="42">
        <f t="shared" si="1"/>
        <v>-5</v>
      </c>
      <c r="E7" s="42">
        <f t="shared" si="1"/>
        <v>-13</v>
      </c>
      <c r="F7" s="42">
        <f t="shared" si="1"/>
        <v>-26</v>
      </c>
      <c r="G7" s="63">
        <f t="shared" si="1"/>
        <v>25.599999999999994</v>
      </c>
      <c r="H7" s="54">
        <f t="shared" si="1"/>
        <v>16.599999999999994</v>
      </c>
      <c r="I7" s="63">
        <f t="shared" si="1"/>
        <v>-18.400000000000006</v>
      </c>
      <c r="J7" s="42">
        <f t="shared" si="1"/>
        <v>-74</v>
      </c>
      <c r="K7" s="42">
        <f t="shared" si="1"/>
        <v>-91</v>
      </c>
      <c r="L7" s="42">
        <f t="shared" si="1"/>
        <v>-95</v>
      </c>
      <c r="P7" s="86"/>
      <c r="W7" s="9" t="s">
        <v>54</v>
      </c>
      <c r="X7" s="41" t="s">
        <v>77</v>
      </c>
      <c r="Y7" s="9">
        <v>34</v>
      </c>
      <c r="Z7" s="9">
        <f>SUM(3.3*(Y9-Y7))</f>
        <v>66</v>
      </c>
      <c r="AB7" s="41" t="s">
        <v>77</v>
      </c>
      <c r="AC7" s="9">
        <f>SUM(Y8-Y7)</f>
        <v>10</v>
      </c>
      <c r="AD7" s="9">
        <f>SUM(AC7*AE7)</f>
        <v>11</v>
      </c>
      <c r="AE7" s="9">
        <v>1.1000000000000001</v>
      </c>
    </row>
    <row r="8" spans="1:31" ht="16.5" thickTop="1" thickBot="1" x14ac:dyDescent="0.3">
      <c r="A8" s="35" t="s">
        <v>76</v>
      </c>
      <c r="B8" s="39">
        <f>SUM(B6/B4)*100</f>
        <v>107.63888888888889</v>
      </c>
      <c r="C8" s="39">
        <f t="shared" ref="C8:L8" si="2">SUM(C6/C4)*100</f>
        <v>104</v>
      </c>
      <c r="D8" s="39">
        <f t="shared" si="2"/>
        <v>103.35570469798658</v>
      </c>
      <c r="E8" s="39">
        <f t="shared" si="2"/>
        <v>109.62962962962963</v>
      </c>
      <c r="F8" s="39">
        <f t="shared" si="2"/>
        <v>126</v>
      </c>
      <c r="G8" s="62">
        <f t="shared" si="2"/>
        <v>69.882352941176478</v>
      </c>
      <c r="H8" s="54">
        <f t="shared" si="2"/>
        <v>79.250000000000014</v>
      </c>
      <c r="I8" s="62">
        <f t="shared" si="2"/>
        <v>132.85714285714286</v>
      </c>
      <c r="J8" s="39">
        <f t="shared" si="2"/>
        <v>285</v>
      </c>
      <c r="K8" s="39">
        <f t="shared" si="2"/>
        <v>555</v>
      </c>
      <c r="L8" s="39">
        <f t="shared" si="2"/>
        <v>575</v>
      </c>
      <c r="P8" s="86"/>
      <c r="W8" s="9" t="s">
        <v>57</v>
      </c>
      <c r="X8" s="9" t="s">
        <v>75</v>
      </c>
      <c r="Y8" s="9">
        <v>44</v>
      </c>
      <c r="Z8" s="9">
        <f>SUM(Z6+Z7)</f>
        <v>174.89999999999998</v>
      </c>
      <c r="AB8" s="9" t="s">
        <v>75</v>
      </c>
      <c r="AC8" s="9">
        <f>SUM(Y9-Y8)</f>
        <v>10</v>
      </c>
      <c r="AD8" s="9">
        <f>SUM(AC8*AE8)</f>
        <v>11</v>
      </c>
      <c r="AE8" s="9">
        <v>1.1000000000000001</v>
      </c>
    </row>
    <row r="9" spans="1:31" ht="15.75" thickTop="1" x14ac:dyDescent="0.25">
      <c r="P9" s="86"/>
      <c r="W9" s="9" t="s">
        <v>55</v>
      </c>
      <c r="X9" s="41" t="s">
        <v>73</v>
      </c>
      <c r="Y9" s="9">
        <v>54</v>
      </c>
      <c r="Z9" s="9">
        <f>SUM(3.3*(Y10-Y9))</f>
        <v>33</v>
      </c>
      <c r="AB9" s="41" t="s">
        <v>73</v>
      </c>
      <c r="AC9" s="9">
        <f>SUM(Y10-Y9)</f>
        <v>10</v>
      </c>
    </row>
    <row r="10" spans="1:31" ht="15.75" thickBot="1" x14ac:dyDescent="0.3">
      <c r="A10" s="9" t="s">
        <v>109</v>
      </c>
      <c r="H10" s="44" t="s">
        <v>198</v>
      </c>
      <c r="P10" s="86"/>
      <c r="W10" s="9" t="s">
        <v>56</v>
      </c>
      <c r="X10" s="41" t="s">
        <v>82</v>
      </c>
      <c r="Y10" s="9">
        <v>64</v>
      </c>
      <c r="Z10" s="9">
        <f>SUM(3.3*(Y11-Y10))</f>
        <v>244.2</v>
      </c>
      <c r="AB10" s="41" t="s">
        <v>82</v>
      </c>
      <c r="AC10" s="9">
        <f>SUM(Y11-Y10)</f>
        <v>74</v>
      </c>
    </row>
    <row r="11" spans="1:31" ht="16.5" thickTop="1" thickBot="1" x14ac:dyDescent="0.3">
      <c r="A11" s="30" t="s">
        <v>119</v>
      </c>
      <c r="B11" s="32">
        <v>0</v>
      </c>
      <c r="C11" s="32">
        <v>1</v>
      </c>
      <c r="D11" s="32">
        <v>2</v>
      </c>
      <c r="E11" s="32">
        <v>3</v>
      </c>
      <c r="F11" s="32">
        <v>4</v>
      </c>
      <c r="G11" s="32">
        <v>5</v>
      </c>
      <c r="H11" s="32">
        <v>5.45</v>
      </c>
      <c r="I11" s="32">
        <v>6</v>
      </c>
      <c r="J11" s="32">
        <v>7</v>
      </c>
      <c r="K11" s="32">
        <v>8</v>
      </c>
      <c r="L11" s="32">
        <v>8.5500000000000007</v>
      </c>
      <c r="P11" s="86"/>
      <c r="V11" s="9" t="s">
        <v>84</v>
      </c>
      <c r="W11" s="43" t="s">
        <v>58</v>
      </c>
      <c r="X11" s="41" t="s">
        <v>83</v>
      </c>
      <c r="Y11" s="9">
        <v>138</v>
      </c>
      <c r="Z11" s="9">
        <f>SUM(3.3*(Y12-Y11))</f>
        <v>270.59999999999997</v>
      </c>
      <c r="AB11" s="41" t="s">
        <v>83</v>
      </c>
      <c r="AC11" s="9">
        <f>SUM(Y12-Y11)</f>
        <v>82</v>
      </c>
    </row>
    <row r="12" spans="1:31" ht="16.5" thickTop="1" thickBot="1" x14ac:dyDescent="0.3">
      <c r="A12" s="35" t="s">
        <v>64</v>
      </c>
      <c r="B12" s="36">
        <v>1</v>
      </c>
      <c r="C12" s="37">
        <v>40</v>
      </c>
      <c r="D12" s="37">
        <v>80</v>
      </c>
      <c r="E12" s="37">
        <v>120</v>
      </c>
      <c r="F12" s="37">
        <v>160</v>
      </c>
      <c r="G12" s="36">
        <v>200</v>
      </c>
      <c r="H12" s="36">
        <v>218</v>
      </c>
      <c r="I12" s="36">
        <v>240</v>
      </c>
      <c r="J12" s="37">
        <v>280</v>
      </c>
      <c r="K12" s="36">
        <v>320</v>
      </c>
      <c r="L12" s="38">
        <v>342</v>
      </c>
      <c r="P12" s="86"/>
      <c r="X12" s="41"/>
      <c r="Y12" s="9">
        <v>220</v>
      </c>
      <c r="AB12" s="41"/>
    </row>
    <row r="13" spans="1:31" ht="16.5" thickTop="1" thickBot="1" x14ac:dyDescent="0.3">
      <c r="A13" s="35" t="s">
        <v>65</v>
      </c>
      <c r="B13" s="39">
        <v>539</v>
      </c>
      <c r="C13" s="39">
        <v>563</v>
      </c>
      <c r="D13" s="39">
        <v>562</v>
      </c>
      <c r="E13" s="39">
        <v>486</v>
      </c>
      <c r="F13" s="39">
        <v>285</v>
      </c>
      <c r="G13" s="62">
        <v>109</v>
      </c>
      <c r="H13" s="54">
        <v>80</v>
      </c>
      <c r="I13" s="62">
        <v>60</v>
      </c>
      <c r="J13" s="39">
        <v>140</v>
      </c>
      <c r="K13" s="39">
        <v>119</v>
      </c>
      <c r="L13" s="40">
        <v>158</v>
      </c>
      <c r="P13" s="86"/>
      <c r="X13" s="41" t="s">
        <v>79</v>
      </c>
    </row>
    <row r="14" spans="1:31" ht="16.5" thickTop="1" thickBot="1" x14ac:dyDescent="0.3">
      <c r="A14" s="35" t="s">
        <v>66</v>
      </c>
      <c r="B14" s="39">
        <v>476</v>
      </c>
      <c r="C14" s="39">
        <v>495</v>
      </c>
      <c r="D14" s="39">
        <v>485</v>
      </c>
      <c r="E14" s="39">
        <v>411</v>
      </c>
      <c r="F14" s="39">
        <v>190</v>
      </c>
      <c r="G14" s="62">
        <v>0</v>
      </c>
      <c r="H14" s="54">
        <v>4</v>
      </c>
      <c r="I14" s="62">
        <v>15</v>
      </c>
      <c r="J14" s="39">
        <v>138</v>
      </c>
      <c r="K14" s="39">
        <v>200</v>
      </c>
      <c r="L14" s="39">
        <v>216</v>
      </c>
      <c r="P14" s="64"/>
    </row>
    <row r="15" spans="1:31" ht="16.5" thickTop="1" thickBot="1" x14ac:dyDescent="0.3">
      <c r="A15" s="35" t="s">
        <v>72</v>
      </c>
      <c r="B15" s="62">
        <f t="shared" ref="B15:L15" si="3">SUM(B14+$AD$7+$AD$6+$AD$8)</f>
        <v>535.4</v>
      </c>
      <c r="C15" s="62">
        <f t="shared" si="3"/>
        <v>554.4</v>
      </c>
      <c r="D15" s="62">
        <f t="shared" si="3"/>
        <v>544.4</v>
      </c>
      <c r="E15" s="62">
        <f t="shared" si="3"/>
        <v>470.4</v>
      </c>
      <c r="F15" s="62">
        <f t="shared" si="3"/>
        <v>249.4</v>
      </c>
      <c r="G15" s="62">
        <f t="shared" si="3"/>
        <v>59.400000000000006</v>
      </c>
      <c r="H15" s="54">
        <f t="shared" si="3"/>
        <v>63.400000000000006</v>
      </c>
      <c r="I15" s="62">
        <f t="shared" si="3"/>
        <v>74.400000000000006</v>
      </c>
      <c r="J15" s="62">
        <f t="shared" si="3"/>
        <v>197.4</v>
      </c>
      <c r="K15" s="62">
        <f t="shared" si="3"/>
        <v>259.39999999999998</v>
      </c>
      <c r="L15" s="62">
        <f t="shared" si="3"/>
        <v>275.39999999999998</v>
      </c>
      <c r="P15" s="64"/>
    </row>
    <row r="16" spans="1:31" ht="16.5" thickTop="1" thickBot="1" x14ac:dyDescent="0.3">
      <c r="A16" s="35" t="s">
        <v>74</v>
      </c>
      <c r="B16" s="42">
        <f t="shared" ref="B16:L16" si="4">SUM(B13-B15)</f>
        <v>3.6000000000000227</v>
      </c>
      <c r="C16" s="42">
        <f t="shared" si="4"/>
        <v>8.6000000000000227</v>
      </c>
      <c r="D16" s="42">
        <f t="shared" si="4"/>
        <v>17.600000000000023</v>
      </c>
      <c r="E16" s="42">
        <f t="shared" si="4"/>
        <v>15.600000000000023</v>
      </c>
      <c r="F16" s="42">
        <f t="shared" si="4"/>
        <v>35.599999999999994</v>
      </c>
      <c r="G16" s="63">
        <f t="shared" si="4"/>
        <v>49.599999999999994</v>
      </c>
      <c r="H16" s="54">
        <f t="shared" si="4"/>
        <v>16.599999999999994</v>
      </c>
      <c r="I16" s="63">
        <f t="shared" si="4"/>
        <v>-14.400000000000006</v>
      </c>
      <c r="J16" s="42">
        <f t="shared" si="4"/>
        <v>-57.400000000000006</v>
      </c>
      <c r="K16" s="42">
        <f t="shared" si="4"/>
        <v>-140.39999999999998</v>
      </c>
      <c r="L16" s="42">
        <f t="shared" si="4"/>
        <v>-117.39999999999998</v>
      </c>
      <c r="P16" s="64"/>
    </row>
    <row r="17" spans="1:25" ht="16.5" thickTop="1" thickBot="1" x14ac:dyDescent="0.3">
      <c r="A17" s="35" t="s">
        <v>76</v>
      </c>
      <c r="B17" s="39">
        <f>SUM(B15/B13)*100</f>
        <v>99.332096474953616</v>
      </c>
      <c r="C17" s="39">
        <f t="shared" ref="C17:L17" si="5">SUM(C15/C13)*100</f>
        <v>98.472468916518636</v>
      </c>
      <c r="D17" s="39">
        <f t="shared" si="5"/>
        <v>96.868327402135222</v>
      </c>
      <c r="E17" s="39">
        <f t="shared" si="5"/>
        <v>96.790123456790127</v>
      </c>
      <c r="F17" s="39">
        <f t="shared" si="5"/>
        <v>87.508771929824562</v>
      </c>
      <c r="G17" s="62">
        <f t="shared" si="5"/>
        <v>54.495412844036707</v>
      </c>
      <c r="H17" s="54">
        <f t="shared" si="5"/>
        <v>79.250000000000014</v>
      </c>
      <c r="I17" s="62">
        <f t="shared" si="5"/>
        <v>124</v>
      </c>
      <c r="J17" s="39">
        <f t="shared" si="5"/>
        <v>141</v>
      </c>
      <c r="K17" s="39">
        <f t="shared" si="5"/>
        <v>217.9831932773109</v>
      </c>
      <c r="L17" s="39">
        <f t="shared" si="5"/>
        <v>174.30379746835442</v>
      </c>
      <c r="P17" s="64"/>
    </row>
    <row r="18" spans="1:25" ht="15.75" thickTop="1" x14ac:dyDescent="0.25">
      <c r="P18" s="64"/>
      <c r="X18" s="9" t="s">
        <v>60</v>
      </c>
      <c r="Y18" s="9">
        <v>1</v>
      </c>
    </row>
    <row r="19" spans="1:25" x14ac:dyDescent="0.25">
      <c r="A19" s="9" t="s">
        <v>120</v>
      </c>
      <c r="H19" s="44" t="s">
        <v>198</v>
      </c>
      <c r="P19" s="64"/>
      <c r="X19" s="9" t="s">
        <v>54</v>
      </c>
      <c r="Y19" s="9">
        <v>34</v>
      </c>
    </row>
    <row r="20" spans="1:25" x14ac:dyDescent="0.25">
      <c r="A20" s="30" t="s">
        <v>119</v>
      </c>
      <c r="B20" s="32">
        <v>0</v>
      </c>
      <c r="C20" s="32">
        <v>1</v>
      </c>
      <c r="D20" s="32">
        <v>2</v>
      </c>
      <c r="E20" s="32">
        <v>3</v>
      </c>
      <c r="F20" s="32">
        <v>4</v>
      </c>
      <c r="G20" s="32">
        <v>5</v>
      </c>
      <c r="H20" s="32">
        <v>5.45</v>
      </c>
      <c r="I20" s="32">
        <v>6</v>
      </c>
      <c r="J20" s="32">
        <v>7</v>
      </c>
      <c r="K20" s="32">
        <v>8</v>
      </c>
      <c r="L20" s="32">
        <v>8.5500000000000007</v>
      </c>
      <c r="P20" s="64"/>
      <c r="X20" s="9" t="s">
        <v>57</v>
      </c>
      <c r="Y20" s="9">
        <v>44</v>
      </c>
    </row>
    <row r="21" spans="1:25" ht="15.75" thickBot="1" x14ac:dyDescent="0.3">
      <c r="A21" s="35" t="s">
        <v>64</v>
      </c>
      <c r="B21" s="36">
        <v>1</v>
      </c>
      <c r="C21" s="37">
        <v>40</v>
      </c>
      <c r="D21" s="37">
        <v>80</v>
      </c>
      <c r="E21" s="37">
        <v>120</v>
      </c>
      <c r="F21" s="37">
        <v>160</v>
      </c>
      <c r="G21" s="36">
        <v>200</v>
      </c>
      <c r="H21" s="36">
        <v>218</v>
      </c>
      <c r="I21" s="36">
        <v>240</v>
      </c>
      <c r="J21" s="37">
        <v>280</v>
      </c>
      <c r="K21" s="36">
        <v>320</v>
      </c>
      <c r="L21" s="38">
        <v>342</v>
      </c>
      <c r="P21" s="64"/>
      <c r="X21" s="9" t="s">
        <v>55</v>
      </c>
      <c r="Y21" s="9">
        <v>54</v>
      </c>
    </row>
    <row r="22" spans="1:25" ht="16.5" thickTop="1" thickBot="1" x14ac:dyDescent="0.3">
      <c r="A22" s="35" t="s">
        <v>65</v>
      </c>
      <c r="B22" s="39">
        <v>539</v>
      </c>
      <c r="C22" s="39">
        <v>563</v>
      </c>
      <c r="D22" s="39">
        <v>562</v>
      </c>
      <c r="E22" s="39">
        <v>486</v>
      </c>
      <c r="F22" s="39">
        <v>285</v>
      </c>
      <c r="G22" s="62">
        <v>109</v>
      </c>
      <c r="H22" s="54">
        <v>80</v>
      </c>
      <c r="I22" s="62">
        <v>60</v>
      </c>
      <c r="J22" s="39">
        <v>140</v>
      </c>
      <c r="K22" s="39">
        <v>119</v>
      </c>
      <c r="L22" s="40">
        <v>158</v>
      </c>
      <c r="P22" s="64"/>
      <c r="X22" s="9" t="s">
        <v>56</v>
      </c>
      <c r="Y22" s="9">
        <v>64</v>
      </c>
    </row>
    <row r="23" spans="1:25" ht="16.5" thickTop="1" thickBot="1" x14ac:dyDescent="0.3">
      <c r="A23" s="35" t="s">
        <v>66</v>
      </c>
      <c r="B23" s="39">
        <v>483</v>
      </c>
      <c r="C23" s="39">
        <v>501</v>
      </c>
      <c r="D23" s="39">
        <v>491</v>
      </c>
      <c r="E23" s="39">
        <v>417</v>
      </c>
      <c r="F23" s="39">
        <v>196</v>
      </c>
      <c r="G23" s="62">
        <v>5</v>
      </c>
      <c r="H23" s="54">
        <v>10</v>
      </c>
      <c r="I23" s="62">
        <v>21</v>
      </c>
      <c r="J23" s="39">
        <v>137</v>
      </c>
      <c r="K23" s="39">
        <v>216</v>
      </c>
      <c r="L23" s="39">
        <v>253</v>
      </c>
      <c r="P23" s="64"/>
      <c r="X23" s="9" t="s">
        <v>58</v>
      </c>
      <c r="Y23" s="9">
        <v>138</v>
      </c>
    </row>
    <row r="24" spans="1:25" ht="16.5" thickTop="1" thickBot="1" x14ac:dyDescent="0.3">
      <c r="A24" s="35" t="s">
        <v>72</v>
      </c>
      <c r="B24" s="62">
        <f t="shared" ref="B24:L24" si="6">SUM(B23+$AD$7+$AD$6+$AD$8)</f>
        <v>542.4</v>
      </c>
      <c r="C24" s="62">
        <f t="shared" si="6"/>
        <v>560.4</v>
      </c>
      <c r="D24" s="62">
        <f t="shared" si="6"/>
        <v>550.4</v>
      </c>
      <c r="E24" s="62">
        <f t="shared" si="6"/>
        <v>476.4</v>
      </c>
      <c r="F24" s="62">
        <f t="shared" si="6"/>
        <v>255.4</v>
      </c>
      <c r="G24" s="62">
        <f t="shared" si="6"/>
        <v>64.400000000000006</v>
      </c>
      <c r="H24" s="54">
        <f t="shared" si="6"/>
        <v>69.400000000000006</v>
      </c>
      <c r="I24" s="62">
        <f t="shared" si="6"/>
        <v>80.400000000000006</v>
      </c>
      <c r="J24" s="62">
        <f t="shared" si="6"/>
        <v>196.4</v>
      </c>
      <c r="K24" s="62">
        <f t="shared" si="6"/>
        <v>275.39999999999998</v>
      </c>
      <c r="L24" s="62">
        <f t="shared" si="6"/>
        <v>312.39999999999998</v>
      </c>
      <c r="P24" s="64"/>
    </row>
    <row r="25" spans="1:25" ht="16.5" thickTop="1" thickBot="1" x14ac:dyDescent="0.3">
      <c r="A25" s="35" t="s">
        <v>74</v>
      </c>
      <c r="B25" s="42">
        <f t="shared" ref="B25:L25" si="7">SUM(B22-B24)</f>
        <v>-3.3999999999999773</v>
      </c>
      <c r="C25" s="42">
        <f t="shared" si="7"/>
        <v>2.6000000000000227</v>
      </c>
      <c r="D25" s="42">
        <f t="shared" si="7"/>
        <v>11.600000000000023</v>
      </c>
      <c r="E25" s="42">
        <f t="shared" si="7"/>
        <v>9.6000000000000227</v>
      </c>
      <c r="F25" s="42">
        <f t="shared" si="7"/>
        <v>29.599999999999994</v>
      </c>
      <c r="G25" s="63">
        <f t="shared" si="7"/>
        <v>44.599999999999994</v>
      </c>
      <c r="H25" s="54">
        <f t="shared" si="7"/>
        <v>10.599999999999994</v>
      </c>
      <c r="I25" s="63">
        <f t="shared" si="7"/>
        <v>-20.400000000000006</v>
      </c>
      <c r="J25" s="42">
        <f t="shared" si="7"/>
        <v>-56.400000000000006</v>
      </c>
      <c r="K25" s="42">
        <f t="shared" si="7"/>
        <v>-156.39999999999998</v>
      </c>
      <c r="L25" s="42">
        <f t="shared" si="7"/>
        <v>-154.39999999999998</v>
      </c>
      <c r="P25" s="64"/>
    </row>
    <row r="26" spans="1:25" ht="16.5" thickTop="1" thickBot="1" x14ac:dyDescent="0.3">
      <c r="A26" s="35" t="s">
        <v>76</v>
      </c>
      <c r="B26" s="39">
        <f>SUM(B24/B22)*100</f>
        <v>100.6307977736549</v>
      </c>
      <c r="C26" s="39">
        <f t="shared" ref="C26:L26" si="8">SUM(C24/C22)*100</f>
        <v>99.538188277087031</v>
      </c>
      <c r="D26" s="39">
        <f t="shared" si="8"/>
        <v>97.935943060498218</v>
      </c>
      <c r="E26" s="39">
        <f t="shared" si="8"/>
        <v>98.024691358024683</v>
      </c>
      <c r="F26" s="39">
        <f t="shared" si="8"/>
        <v>89.614035087719301</v>
      </c>
      <c r="G26" s="62">
        <f t="shared" si="8"/>
        <v>59.082568807339456</v>
      </c>
      <c r="H26" s="54">
        <f t="shared" si="8"/>
        <v>86.75</v>
      </c>
      <c r="I26" s="62">
        <f t="shared" si="8"/>
        <v>134</v>
      </c>
      <c r="J26" s="39">
        <f t="shared" si="8"/>
        <v>140.28571428571428</v>
      </c>
      <c r="K26" s="39">
        <f t="shared" si="8"/>
        <v>231.42857142857142</v>
      </c>
      <c r="L26" s="39">
        <f t="shared" si="8"/>
        <v>197.72151898734177</v>
      </c>
      <c r="P26" s="64"/>
    </row>
    <row r="27" spans="1:25" ht="15.75" thickTop="1" x14ac:dyDescent="0.25">
      <c r="P27" s="64"/>
    </row>
    <row r="28" spans="1:25" x14ac:dyDescent="0.25">
      <c r="A28" s="9" t="s">
        <v>130</v>
      </c>
      <c r="H28" s="44" t="s">
        <v>198</v>
      </c>
      <c r="P28" s="64"/>
    </row>
    <row r="29" spans="1:25" x14ac:dyDescent="0.25">
      <c r="A29" s="30" t="s">
        <v>119</v>
      </c>
      <c r="B29" s="32">
        <v>0</v>
      </c>
      <c r="C29" s="32">
        <v>1</v>
      </c>
      <c r="D29" s="32">
        <v>2</v>
      </c>
      <c r="E29" s="32">
        <v>3</v>
      </c>
      <c r="F29" s="32">
        <v>4</v>
      </c>
      <c r="G29" s="32">
        <v>5</v>
      </c>
      <c r="H29" s="32">
        <v>5.45</v>
      </c>
      <c r="I29" s="32">
        <v>6</v>
      </c>
      <c r="J29" s="32">
        <v>7</v>
      </c>
      <c r="K29" s="32">
        <v>8</v>
      </c>
      <c r="L29" s="32">
        <v>8.5500000000000007</v>
      </c>
      <c r="P29" s="64"/>
    </row>
    <row r="30" spans="1:25" ht="15.75" thickBot="1" x14ac:dyDescent="0.3">
      <c r="A30" s="35" t="s">
        <v>64</v>
      </c>
      <c r="B30" s="36">
        <v>1</v>
      </c>
      <c r="C30" s="37">
        <v>40</v>
      </c>
      <c r="D30" s="37">
        <v>80</v>
      </c>
      <c r="E30" s="37">
        <v>120</v>
      </c>
      <c r="F30" s="37">
        <v>160</v>
      </c>
      <c r="G30" s="36">
        <v>200</v>
      </c>
      <c r="H30" s="36">
        <v>218</v>
      </c>
      <c r="I30" s="36">
        <v>240</v>
      </c>
      <c r="J30" s="37">
        <v>280</v>
      </c>
      <c r="K30" s="36">
        <v>320</v>
      </c>
      <c r="L30" s="38">
        <v>342</v>
      </c>
      <c r="P30" s="64"/>
    </row>
    <row r="31" spans="1:25" ht="16.5" thickTop="1" thickBot="1" x14ac:dyDescent="0.3">
      <c r="A31" s="35" t="s">
        <v>65</v>
      </c>
      <c r="B31" s="39">
        <v>539</v>
      </c>
      <c r="C31" s="39">
        <v>563</v>
      </c>
      <c r="D31" s="39">
        <v>562</v>
      </c>
      <c r="E31" s="39">
        <v>486</v>
      </c>
      <c r="F31" s="39">
        <v>285</v>
      </c>
      <c r="G31" s="62">
        <v>109</v>
      </c>
      <c r="H31" s="54">
        <v>80</v>
      </c>
      <c r="I31" s="62">
        <v>60</v>
      </c>
      <c r="J31" s="39">
        <v>140</v>
      </c>
      <c r="K31" s="39">
        <v>119</v>
      </c>
      <c r="L31" s="40">
        <v>158</v>
      </c>
      <c r="P31" s="64"/>
    </row>
    <row r="32" spans="1:25" ht="16.5" thickTop="1" thickBot="1" x14ac:dyDescent="0.3">
      <c r="A32" s="35" t="s">
        <v>66</v>
      </c>
      <c r="B32" s="39">
        <v>474</v>
      </c>
      <c r="C32" s="39">
        <v>492</v>
      </c>
      <c r="D32" s="39">
        <v>481</v>
      </c>
      <c r="E32" s="39">
        <v>407</v>
      </c>
      <c r="F32" s="39">
        <v>206</v>
      </c>
      <c r="G32" s="62">
        <v>43</v>
      </c>
      <c r="H32" s="54">
        <v>27</v>
      </c>
      <c r="I32" s="62">
        <v>16</v>
      </c>
      <c r="J32" s="39">
        <v>124</v>
      </c>
      <c r="K32" s="39">
        <v>171</v>
      </c>
      <c r="L32" s="39">
        <v>201</v>
      </c>
      <c r="P32" s="64"/>
    </row>
    <row r="33" spans="1:16" ht="16.5" thickTop="1" thickBot="1" x14ac:dyDescent="0.3">
      <c r="A33" s="35" t="s">
        <v>72</v>
      </c>
      <c r="B33" s="62">
        <f t="shared" ref="B33:L33" si="9">SUM(B32+$AD$7+$AD$6+$AD$8)</f>
        <v>533.4</v>
      </c>
      <c r="C33" s="62">
        <f t="shared" si="9"/>
        <v>551.4</v>
      </c>
      <c r="D33" s="62">
        <f t="shared" si="9"/>
        <v>540.4</v>
      </c>
      <c r="E33" s="62">
        <f t="shared" si="9"/>
        <v>466.4</v>
      </c>
      <c r="F33" s="62">
        <f t="shared" si="9"/>
        <v>265.39999999999998</v>
      </c>
      <c r="G33" s="62">
        <f>SUM(G32+$AD$7+$AD$6+$AD$8)</f>
        <v>102.4</v>
      </c>
      <c r="H33" s="54">
        <f t="shared" si="9"/>
        <v>86.4</v>
      </c>
      <c r="I33" s="62">
        <f t="shared" si="9"/>
        <v>75.400000000000006</v>
      </c>
      <c r="J33" s="62">
        <f t="shared" si="9"/>
        <v>183.4</v>
      </c>
      <c r="K33" s="62">
        <f t="shared" si="9"/>
        <v>230.4</v>
      </c>
      <c r="L33" s="62">
        <f t="shared" si="9"/>
        <v>260.39999999999998</v>
      </c>
      <c r="P33" s="64"/>
    </row>
    <row r="34" spans="1:16" ht="16.5" thickTop="1" thickBot="1" x14ac:dyDescent="0.3">
      <c r="A34" s="35" t="s">
        <v>74</v>
      </c>
      <c r="B34" s="42">
        <f t="shared" ref="B34:L34" si="10">SUM(B31-B33)</f>
        <v>5.6000000000000227</v>
      </c>
      <c r="C34" s="42">
        <f t="shared" si="10"/>
        <v>11.600000000000023</v>
      </c>
      <c r="D34" s="42">
        <f t="shared" si="10"/>
        <v>21.600000000000023</v>
      </c>
      <c r="E34" s="42">
        <f t="shared" si="10"/>
        <v>19.600000000000023</v>
      </c>
      <c r="F34" s="42">
        <f t="shared" si="10"/>
        <v>19.600000000000023</v>
      </c>
      <c r="G34" s="63">
        <f t="shared" si="10"/>
        <v>6.5999999999999943</v>
      </c>
      <c r="H34" s="54">
        <f t="shared" si="10"/>
        <v>-6.4000000000000057</v>
      </c>
      <c r="I34" s="63">
        <f t="shared" si="10"/>
        <v>-15.400000000000006</v>
      </c>
      <c r="J34" s="42">
        <f t="shared" si="10"/>
        <v>-43.400000000000006</v>
      </c>
      <c r="K34" s="42">
        <f t="shared" si="10"/>
        <v>-111.4</v>
      </c>
      <c r="L34" s="42">
        <f t="shared" si="10"/>
        <v>-102.39999999999998</v>
      </c>
      <c r="P34" s="64"/>
    </row>
    <row r="35" spans="1:16" ht="16.5" thickTop="1" thickBot="1" x14ac:dyDescent="0.3">
      <c r="A35" s="35" t="s">
        <v>76</v>
      </c>
      <c r="B35" s="39">
        <f>SUM(B33/B31)*100</f>
        <v>98.961038961038966</v>
      </c>
      <c r="C35" s="39">
        <f t="shared" ref="C35:L35" si="11">SUM(C33/C31)*100</f>
        <v>97.93960923623446</v>
      </c>
      <c r="D35" s="39">
        <f t="shared" si="11"/>
        <v>96.156583629893234</v>
      </c>
      <c r="E35" s="39">
        <f t="shared" si="11"/>
        <v>95.967078189300409</v>
      </c>
      <c r="F35" s="39">
        <f t="shared" si="11"/>
        <v>93.122807017543849</v>
      </c>
      <c r="G35" s="62">
        <f t="shared" si="11"/>
        <v>93.944954128440372</v>
      </c>
      <c r="H35" s="54">
        <f t="shared" si="11"/>
        <v>108</v>
      </c>
      <c r="I35" s="62">
        <f t="shared" si="11"/>
        <v>125.66666666666669</v>
      </c>
      <c r="J35" s="39">
        <f t="shared" si="11"/>
        <v>131</v>
      </c>
      <c r="K35" s="39">
        <f t="shared" si="11"/>
        <v>193.61344537815125</v>
      </c>
      <c r="L35" s="39">
        <f t="shared" si="11"/>
        <v>164.81012658227849</v>
      </c>
      <c r="P35" s="64"/>
    </row>
    <row r="36" spans="1:16" ht="15.75" thickTop="1" x14ac:dyDescent="0.25">
      <c r="P36" s="64"/>
    </row>
    <row r="37" spans="1:16" x14ac:dyDescent="0.25">
      <c r="A37" s="11" t="s">
        <v>130</v>
      </c>
      <c r="B37" s="11"/>
      <c r="C37" s="11"/>
      <c r="D37" s="11"/>
      <c r="E37" s="11"/>
      <c r="F37" s="11"/>
      <c r="G37" s="11"/>
      <c r="H37" s="44" t="s">
        <v>198</v>
      </c>
      <c r="I37" s="11"/>
      <c r="J37" s="11"/>
      <c r="K37" s="11"/>
      <c r="L37" s="11"/>
      <c r="P37" s="64"/>
    </row>
    <row r="38" spans="1:16" x14ac:dyDescent="0.25">
      <c r="A38" s="30" t="s">
        <v>96</v>
      </c>
      <c r="B38" s="32">
        <v>0</v>
      </c>
      <c r="C38" s="32">
        <v>1</v>
      </c>
      <c r="D38" s="32">
        <v>2</v>
      </c>
      <c r="E38" s="32">
        <v>3</v>
      </c>
      <c r="F38" s="32">
        <v>4</v>
      </c>
      <c r="G38" s="32">
        <v>5</v>
      </c>
      <c r="H38" s="32">
        <v>5.45</v>
      </c>
      <c r="I38" s="32">
        <v>6</v>
      </c>
      <c r="J38" s="32">
        <v>7</v>
      </c>
      <c r="K38" s="32">
        <v>8</v>
      </c>
      <c r="L38" s="32">
        <v>8.5500000000000007</v>
      </c>
      <c r="P38" s="64"/>
    </row>
    <row r="39" spans="1:16" ht="15.75" thickBot="1" x14ac:dyDescent="0.3">
      <c r="A39" s="35" t="s">
        <v>64</v>
      </c>
      <c r="B39" s="36">
        <v>1</v>
      </c>
      <c r="C39" s="37">
        <v>40</v>
      </c>
      <c r="D39" s="37">
        <v>80</v>
      </c>
      <c r="E39" s="37">
        <v>120</v>
      </c>
      <c r="F39" s="37">
        <v>160</v>
      </c>
      <c r="G39" s="36">
        <v>200</v>
      </c>
      <c r="H39" s="36">
        <v>218</v>
      </c>
      <c r="I39" s="36">
        <v>240</v>
      </c>
      <c r="J39" s="37">
        <v>280</v>
      </c>
      <c r="K39" s="36">
        <v>320</v>
      </c>
      <c r="L39" s="38">
        <v>342</v>
      </c>
      <c r="P39" s="64"/>
    </row>
    <row r="40" spans="1:16" ht="16.5" thickTop="1" thickBot="1" x14ac:dyDescent="0.3">
      <c r="A40" s="35" t="s">
        <v>65</v>
      </c>
      <c r="B40" s="39">
        <v>144</v>
      </c>
      <c r="C40" s="39">
        <v>150</v>
      </c>
      <c r="D40" s="39">
        <v>149</v>
      </c>
      <c r="E40" s="39">
        <v>135</v>
      </c>
      <c r="F40" s="39">
        <v>100</v>
      </c>
      <c r="G40" s="62">
        <v>85</v>
      </c>
      <c r="H40" s="54">
        <v>80</v>
      </c>
      <c r="I40" s="62">
        <v>56</v>
      </c>
      <c r="J40" s="39">
        <v>40</v>
      </c>
      <c r="K40" s="39">
        <v>20</v>
      </c>
      <c r="L40" s="40">
        <v>20</v>
      </c>
      <c r="P40" s="64"/>
    </row>
    <row r="41" spans="1:16" ht="16.5" thickTop="1" thickBot="1" x14ac:dyDescent="0.3">
      <c r="A41" s="35" t="s">
        <v>66</v>
      </c>
      <c r="B41" s="39">
        <v>139</v>
      </c>
      <c r="C41" s="39">
        <v>140</v>
      </c>
      <c r="D41" s="39">
        <v>138</v>
      </c>
      <c r="E41" s="39">
        <v>130</v>
      </c>
      <c r="F41" s="39">
        <v>103</v>
      </c>
      <c r="G41" s="62">
        <v>43</v>
      </c>
      <c r="H41" s="54">
        <v>27.171147000000499</v>
      </c>
      <c r="I41" s="62">
        <v>16.7702299999996</v>
      </c>
      <c r="J41" s="39">
        <v>91</v>
      </c>
      <c r="K41" s="39">
        <v>99</v>
      </c>
      <c r="L41" s="39">
        <v>105</v>
      </c>
      <c r="P41" s="64"/>
    </row>
    <row r="42" spans="1:16" ht="16.5" thickTop="1" thickBot="1" x14ac:dyDescent="0.3">
      <c r="A42" s="35" t="s">
        <v>72</v>
      </c>
      <c r="B42" s="39">
        <f>SUM(B41+$AD$7)</f>
        <v>150</v>
      </c>
      <c r="C42" s="39">
        <f>SUM(C41+$AD$7)</f>
        <v>151</v>
      </c>
      <c r="D42" s="39">
        <f>SUM(D41+$AD$7)</f>
        <v>149</v>
      </c>
      <c r="E42" s="39">
        <f>SUM(E41+$AD$7)</f>
        <v>141</v>
      </c>
      <c r="F42" s="39">
        <f>SUM(F41+$AD$7)</f>
        <v>114</v>
      </c>
      <c r="G42" s="62">
        <f>SUM(G41+$AD$7+$AD$6+$AD$8)</f>
        <v>102.4</v>
      </c>
      <c r="H42" s="54">
        <f>SUM(H41+$AD$7+$AD$6+$AD$8)</f>
        <v>86.571147000000508</v>
      </c>
      <c r="I42" s="62">
        <f>SUM(I41+$AD$7+$AD$6+$AD$8)</f>
        <v>76.170229999999606</v>
      </c>
      <c r="J42" s="39">
        <f>SUM(J41+$AD$7)</f>
        <v>102</v>
      </c>
      <c r="K42" s="39">
        <f>SUM(K41+$AD$7)</f>
        <v>110</v>
      </c>
      <c r="L42" s="39">
        <f>SUM(L41+$AD$7)</f>
        <v>116</v>
      </c>
      <c r="P42" s="64"/>
    </row>
    <row r="43" spans="1:16" ht="16.5" thickTop="1" thickBot="1" x14ac:dyDescent="0.3">
      <c r="A43" s="35" t="s">
        <v>74</v>
      </c>
      <c r="B43" s="42">
        <f>SUM(B40-B42)</f>
        <v>-6</v>
      </c>
      <c r="C43" s="42">
        <f t="shared" ref="C43:L43" si="12">SUM(C40-C42)</f>
        <v>-1</v>
      </c>
      <c r="D43" s="42">
        <f t="shared" si="12"/>
        <v>0</v>
      </c>
      <c r="E43" s="42">
        <f t="shared" si="12"/>
        <v>-6</v>
      </c>
      <c r="F43" s="42">
        <f t="shared" si="12"/>
        <v>-14</v>
      </c>
      <c r="G43" s="63">
        <f t="shared" si="12"/>
        <v>-17.400000000000006</v>
      </c>
      <c r="H43" s="54">
        <f t="shared" si="12"/>
        <v>-6.5711470000005079</v>
      </c>
      <c r="I43" s="63">
        <f t="shared" si="12"/>
        <v>-20.170229999999606</v>
      </c>
      <c r="J43" s="42">
        <f t="shared" si="12"/>
        <v>-62</v>
      </c>
      <c r="K43" s="42">
        <f t="shared" si="12"/>
        <v>-90</v>
      </c>
      <c r="L43" s="42">
        <f t="shared" si="12"/>
        <v>-96</v>
      </c>
      <c r="P43" s="64"/>
    </row>
    <row r="44" spans="1:16" ht="16.5" thickTop="1" thickBot="1" x14ac:dyDescent="0.3">
      <c r="A44" s="35" t="s">
        <v>76</v>
      </c>
      <c r="B44" s="39">
        <f>SUM(B42/B40)*100</f>
        <v>104.16666666666667</v>
      </c>
      <c r="C44" s="39">
        <f t="shared" ref="C44:L44" si="13">SUM(C42/C40)*100</f>
        <v>100.66666666666666</v>
      </c>
      <c r="D44" s="39">
        <f t="shared" si="13"/>
        <v>100</v>
      </c>
      <c r="E44" s="39">
        <f t="shared" si="13"/>
        <v>104.44444444444446</v>
      </c>
      <c r="F44" s="39">
        <f t="shared" si="13"/>
        <v>113.99999999999999</v>
      </c>
      <c r="G44" s="62">
        <f t="shared" si="13"/>
        <v>120.47058823529413</v>
      </c>
      <c r="H44" s="54">
        <f t="shared" si="13"/>
        <v>108.21393375000063</v>
      </c>
      <c r="I44" s="62">
        <f t="shared" si="13"/>
        <v>136.01826785714215</v>
      </c>
      <c r="J44" s="39">
        <f t="shared" si="13"/>
        <v>254.99999999999997</v>
      </c>
      <c r="K44" s="39">
        <f t="shared" si="13"/>
        <v>550</v>
      </c>
      <c r="L44" s="39">
        <f t="shared" si="13"/>
        <v>580</v>
      </c>
      <c r="P44" s="64"/>
    </row>
    <row r="45" spans="1:16" ht="15.75" thickTop="1" x14ac:dyDescent="0.25">
      <c r="P45" s="64"/>
    </row>
    <row r="46" spans="1:16" x14ac:dyDescent="0.25">
      <c r="A46" s="11" t="s">
        <v>130</v>
      </c>
      <c r="B46" s="11"/>
      <c r="C46" s="11"/>
      <c r="D46" s="11"/>
      <c r="E46" s="11"/>
      <c r="F46" s="11"/>
      <c r="G46" s="11"/>
      <c r="H46" s="44" t="s">
        <v>198</v>
      </c>
      <c r="I46" s="11"/>
      <c r="J46" s="11"/>
      <c r="K46" s="11"/>
      <c r="L46" s="11"/>
      <c r="P46" s="64"/>
    </row>
    <row r="47" spans="1:16" x14ac:dyDescent="0.25">
      <c r="A47" s="30" t="s">
        <v>96</v>
      </c>
      <c r="B47" s="32">
        <v>0</v>
      </c>
      <c r="C47" s="32">
        <v>1</v>
      </c>
      <c r="D47" s="32">
        <v>2</v>
      </c>
      <c r="E47" s="32">
        <v>3</v>
      </c>
      <c r="F47" s="32">
        <v>4</v>
      </c>
      <c r="G47" s="32">
        <v>5</v>
      </c>
      <c r="H47" s="32">
        <v>5.45</v>
      </c>
      <c r="I47" s="32">
        <v>6</v>
      </c>
      <c r="J47" s="32">
        <v>7</v>
      </c>
      <c r="K47" s="32">
        <v>8</v>
      </c>
      <c r="L47" s="32">
        <v>8.5500000000000007</v>
      </c>
      <c r="M47" s="96" t="s">
        <v>131</v>
      </c>
      <c r="N47" s="96"/>
      <c r="P47" s="64"/>
    </row>
    <row r="48" spans="1:16" ht="15.75" thickBot="1" x14ac:dyDescent="0.3">
      <c r="A48" s="35" t="s">
        <v>64</v>
      </c>
      <c r="B48" s="36">
        <v>1</v>
      </c>
      <c r="C48" s="37">
        <v>40</v>
      </c>
      <c r="D48" s="37">
        <v>80</v>
      </c>
      <c r="E48" s="37">
        <v>120</v>
      </c>
      <c r="F48" s="37">
        <v>160</v>
      </c>
      <c r="G48" s="36">
        <v>200</v>
      </c>
      <c r="H48" s="36">
        <v>218</v>
      </c>
      <c r="I48" s="36">
        <v>240</v>
      </c>
      <c r="J48" s="37">
        <v>280</v>
      </c>
      <c r="K48" s="36">
        <v>320</v>
      </c>
      <c r="L48" s="38">
        <v>342</v>
      </c>
      <c r="M48" s="96"/>
      <c r="N48" s="96"/>
      <c r="P48" s="64"/>
    </row>
    <row r="49" spans="1:24" ht="16.5" thickTop="1" thickBot="1" x14ac:dyDescent="0.3">
      <c r="A49" s="35" t="s">
        <v>65</v>
      </c>
      <c r="B49" s="39">
        <v>144</v>
      </c>
      <c r="C49" s="39">
        <v>150</v>
      </c>
      <c r="D49" s="39">
        <v>149</v>
      </c>
      <c r="E49" s="39">
        <v>135</v>
      </c>
      <c r="F49" s="39">
        <v>100</v>
      </c>
      <c r="G49" s="62">
        <v>85</v>
      </c>
      <c r="H49" s="54">
        <v>80</v>
      </c>
      <c r="I49" s="62">
        <v>56</v>
      </c>
      <c r="J49" s="39">
        <v>40</v>
      </c>
      <c r="K49" s="39">
        <v>20</v>
      </c>
      <c r="L49" s="40">
        <v>20</v>
      </c>
      <c r="M49" s="96"/>
      <c r="N49" s="96"/>
      <c r="P49" s="64"/>
    </row>
    <row r="50" spans="1:24" ht="19.5" customHeight="1" thickTop="1" thickBot="1" x14ac:dyDescent="0.3">
      <c r="A50" s="35" t="s">
        <v>66</v>
      </c>
      <c r="B50" s="39">
        <v>140</v>
      </c>
      <c r="C50" s="39">
        <v>142</v>
      </c>
      <c r="D50" s="39">
        <v>140</v>
      </c>
      <c r="E50" s="39">
        <v>132</v>
      </c>
      <c r="F50" s="39">
        <v>108</v>
      </c>
      <c r="G50" s="62">
        <v>50</v>
      </c>
      <c r="H50" s="54">
        <v>34</v>
      </c>
      <c r="I50" s="62">
        <v>23</v>
      </c>
      <c r="J50" s="39">
        <v>91</v>
      </c>
      <c r="K50" s="39">
        <v>99</v>
      </c>
      <c r="L50" s="39">
        <v>105</v>
      </c>
      <c r="P50" s="64"/>
    </row>
    <row r="51" spans="1:24" ht="15.75" customHeight="1" thickTop="1" thickBot="1" x14ac:dyDescent="0.3">
      <c r="A51" s="35" t="s">
        <v>72</v>
      </c>
      <c r="B51" s="39">
        <f>SUM(B50+$AD$7)</f>
        <v>151</v>
      </c>
      <c r="C51" s="39">
        <f>SUM(C50+$AD$7)</f>
        <v>153</v>
      </c>
      <c r="D51" s="39">
        <f>SUM(D50+$AD$7)</f>
        <v>151</v>
      </c>
      <c r="E51" s="39">
        <f>SUM(E50+$AD$7)</f>
        <v>143</v>
      </c>
      <c r="F51" s="39">
        <f>SUM(F50+$AD$7)</f>
        <v>119</v>
      </c>
      <c r="G51" s="62">
        <f>SUM(G50+$AD$7+$AD$6+$AD$8)</f>
        <v>109.4</v>
      </c>
      <c r="H51" s="54">
        <f>SUM(H50+$AD$7+$AD$6+$AD$8)</f>
        <v>93.4</v>
      </c>
      <c r="I51" s="62">
        <f>SUM(I50+$AD$7+$AD$6+$AD$8)</f>
        <v>82.4</v>
      </c>
      <c r="J51" s="39">
        <f>SUM(J50+$AD$7)</f>
        <v>102</v>
      </c>
      <c r="K51" s="39">
        <f>SUM(K50+$AD$7)</f>
        <v>110</v>
      </c>
      <c r="L51" s="39">
        <f>SUM(L50+$AD$7)</f>
        <v>116</v>
      </c>
      <c r="P51" s="64"/>
    </row>
    <row r="52" spans="1:24" ht="15.75" customHeight="1" thickTop="1" thickBot="1" x14ac:dyDescent="0.3">
      <c r="A52" s="35" t="s">
        <v>74</v>
      </c>
      <c r="B52" s="42">
        <f>SUM(B49-B51)</f>
        <v>-7</v>
      </c>
      <c r="C52" s="42">
        <f t="shared" ref="C52:L52" si="14">SUM(C49-C51)</f>
        <v>-3</v>
      </c>
      <c r="D52" s="42">
        <f t="shared" si="14"/>
        <v>-2</v>
      </c>
      <c r="E52" s="42">
        <f t="shared" si="14"/>
        <v>-8</v>
      </c>
      <c r="F52" s="42">
        <f t="shared" si="14"/>
        <v>-19</v>
      </c>
      <c r="G52" s="63">
        <f t="shared" si="14"/>
        <v>-24.400000000000006</v>
      </c>
      <c r="H52" s="54">
        <f t="shared" si="14"/>
        <v>-13.400000000000006</v>
      </c>
      <c r="I52" s="63">
        <f t="shared" si="14"/>
        <v>-26.400000000000006</v>
      </c>
      <c r="J52" s="72">
        <f t="shared" si="14"/>
        <v>-62</v>
      </c>
      <c r="K52" s="72">
        <f t="shared" si="14"/>
        <v>-90</v>
      </c>
      <c r="L52" s="72">
        <f t="shared" si="14"/>
        <v>-96</v>
      </c>
      <c r="U52" s="64" t="s">
        <v>185</v>
      </c>
      <c r="V52" s="9" t="s">
        <v>186</v>
      </c>
      <c r="X52" s="9" t="s">
        <v>187</v>
      </c>
    </row>
    <row r="53" spans="1:24" ht="15.75" customHeight="1" thickTop="1" thickBot="1" x14ac:dyDescent="0.3">
      <c r="A53" s="35" t="s">
        <v>76</v>
      </c>
      <c r="B53" s="39">
        <f>SUM(B51/B49)*100</f>
        <v>104.86111111111111</v>
      </c>
      <c r="C53" s="39">
        <f t="shared" ref="C53:L53" si="15">SUM(C51/C49)*100</f>
        <v>102</v>
      </c>
      <c r="D53" s="39">
        <f t="shared" si="15"/>
        <v>101.34228187919463</v>
      </c>
      <c r="E53" s="39">
        <f t="shared" si="15"/>
        <v>105.92592592592594</v>
      </c>
      <c r="F53" s="39">
        <f t="shared" si="15"/>
        <v>119</v>
      </c>
      <c r="G53" s="62">
        <f t="shared" si="15"/>
        <v>128.70588235294119</v>
      </c>
      <c r="H53" s="54">
        <f t="shared" si="15"/>
        <v>116.75</v>
      </c>
      <c r="I53" s="62">
        <f t="shared" si="15"/>
        <v>147.14285714285717</v>
      </c>
      <c r="J53" s="39">
        <f t="shared" si="15"/>
        <v>254.99999999999997</v>
      </c>
      <c r="K53" s="39">
        <f t="shared" si="15"/>
        <v>550</v>
      </c>
      <c r="L53" s="39">
        <f t="shared" si="15"/>
        <v>580</v>
      </c>
      <c r="T53" s="36">
        <v>1</v>
      </c>
      <c r="U53" s="73">
        <v>144</v>
      </c>
      <c r="V53" s="73">
        <v>151</v>
      </c>
      <c r="X53" s="73">
        <f>SUM(V53-U53)</f>
        <v>7</v>
      </c>
    </row>
    <row r="54" spans="1:24" ht="15" customHeight="1" thickTop="1" x14ac:dyDescent="0.25">
      <c r="M54" s="10"/>
      <c r="N54" s="10"/>
      <c r="T54" s="37">
        <v>40</v>
      </c>
      <c r="U54" s="73">
        <v>150</v>
      </c>
      <c r="V54" s="73">
        <v>153</v>
      </c>
      <c r="X54" s="73">
        <f t="shared" ref="X54:X63" si="16">SUM(V54-U54)</f>
        <v>3</v>
      </c>
    </row>
    <row r="55" spans="1:24" ht="15" customHeight="1" x14ac:dyDescent="0.25">
      <c r="A55" s="64" t="s">
        <v>158</v>
      </c>
      <c r="B55" s="64"/>
      <c r="C55" s="64"/>
      <c r="D55" s="64"/>
      <c r="E55" s="64"/>
      <c r="F55" s="64"/>
      <c r="G55" s="64"/>
      <c r="H55" s="44" t="s">
        <v>198</v>
      </c>
      <c r="I55" s="64"/>
      <c r="J55" s="64"/>
      <c r="K55" s="64"/>
      <c r="L55" s="64"/>
      <c r="M55" s="10"/>
      <c r="N55" s="10"/>
      <c r="T55" s="37">
        <v>80</v>
      </c>
      <c r="U55" s="73">
        <v>149</v>
      </c>
      <c r="V55" s="73">
        <v>151</v>
      </c>
      <c r="X55" s="73">
        <f t="shared" si="16"/>
        <v>2</v>
      </c>
    </row>
    <row r="56" spans="1:24" ht="15" customHeight="1" x14ac:dyDescent="0.25">
      <c r="A56" s="30" t="s">
        <v>96</v>
      </c>
      <c r="B56" s="32">
        <v>0</v>
      </c>
      <c r="C56" s="32">
        <v>1</v>
      </c>
      <c r="D56" s="32">
        <v>2</v>
      </c>
      <c r="E56" s="32">
        <v>3</v>
      </c>
      <c r="F56" s="32">
        <v>4</v>
      </c>
      <c r="G56" s="32">
        <v>5</v>
      </c>
      <c r="H56" s="32">
        <v>5.45</v>
      </c>
      <c r="I56" s="32">
        <v>6</v>
      </c>
      <c r="J56" s="32">
        <v>7</v>
      </c>
      <c r="K56" s="32">
        <v>8</v>
      </c>
      <c r="L56" s="32">
        <v>8.5500000000000007</v>
      </c>
      <c r="M56" s="10"/>
      <c r="N56" s="10"/>
      <c r="T56" s="37">
        <v>120</v>
      </c>
      <c r="U56" s="73">
        <v>135</v>
      </c>
      <c r="V56" s="73">
        <v>143</v>
      </c>
      <c r="X56" s="73">
        <f t="shared" si="16"/>
        <v>8</v>
      </c>
    </row>
    <row r="57" spans="1:24" ht="15" customHeight="1" thickBot="1" x14ac:dyDescent="0.3">
      <c r="A57" s="35" t="s">
        <v>64</v>
      </c>
      <c r="B57" s="36">
        <v>1</v>
      </c>
      <c r="C57" s="37">
        <v>40</v>
      </c>
      <c r="D57" s="37">
        <v>80</v>
      </c>
      <c r="E57" s="37">
        <v>120</v>
      </c>
      <c r="F57" s="37">
        <v>160</v>
      </c>
      <c r="G57" s="36">
        <v>200</v>
      </c>
      <c r="H57" s="36">
        <v>218</v>
      </c>
      <c r="I57" s="36">
        <v>240</v>
      </c>
      <c r="J57" s="37">
        <v>280</v>
      </c>
      <c r="K57" s="36">
        <v>320</v>
      </c>
      <c r="L57" s="38">
        <v>342</v>
      </c>
      <c r="M57" s="10"/>
      <c r="N57" s="10"/>
      <c r="T57" s="37">
        <v>160</v>
      </c>
      <c r="U57" s="73">
        <v>100</v>
      </c>
      <c r="V57" s="73">
        <v>112</v>
      </c>
      <c r="X57" s="73">
        <f t="shared" si="16"/>
        <v>12</v>
      </c>
    </row>
    <row r="58" spans="1:24" ht="15" customHeight="1" thickTop="1" thickBot="1" x14ac:dyDescent="0.3">
      <c r="A58" s="35" t="s">
        <v>65</v>
      </c>
      <c r="B58" s="39">
        <v>144</v>
      </c>
      <c r="C58" s="39">
        <v>150</v>
      </c>
      <c r="D58" s="39">
        <v>149</v>
      </c>
      <c r="E58" s="39">
        <v>135</v>
      </c>
      <c r="F58" s="39">
        <v>100</v>
      </c>
      <c r="G58" s="62">
        <v>85</v>
      </c>
      <c r="H58" s="54">
        <v>80</v>
      </c>
      <c r="I58" s="62">
        <v>56</v>
      </c>
      <c r="J58" s="39">
        <v>40</v>
      </c>
      <c r="K58" s="39">
        <v>20</v>
      </c>
      <c r="L58" s="40">
        <v>20</v>
      </c>
      <c r="M58" s="10"/>
      <c r="N58" s="10"/>
      <c r="T58" s="36">
        <v>200</v>
      </c>
      <c r="U58" s="73">
        <v>85</v>
      </c>
      <c r="V58" s="73">
        <v>103</v>
      </c>
      <c r="X58" s="73">
        <f t="shared" si="16"/>
        <v>18</v>
      </c>
    </row>
    <row r="59" spans="1:24" ht="15" customHeight="1" thickTop="1" thickBot="1" x14ac:dyDescent="0.3">
      <c r="A59" s="35" t="s">
        <v>66</v>
      </c>
      <c r="B59" s="39">
        <v>140</v>
      </c>
      <c r="C59" s="39">
        <v>142</v>
      </c>
      <c r="D59" s="39">
        <v>140</v>
      </c>
      <c r="E59" s="39">
        <v>132</v>
      </c>
      <c r="F59" s="39">
        <v>101</v>
      </c>
      <c r="G59" s="62">
        <v>50</v>
      </c>
      <c r="H59" s="54">
        <v>34</v>
      </c>
      <c r="I59" s="62">
        <v>23</v>
      </c>
      <c r="J59" s="39">
        <v>91</v>
      </c>
      <c r="K59" s="39">
        <v>99</v>
      </c>
      <c r="L59" s="39">
        <v>102</v>
      </c>
      <c r="M59" s="10"/>
      <c r="N59" s="10"/>
      <c r="T59" s="36">
        <v>218</v>
      </c>
      <c r="U59" s="73">
        <v>80</v>
      </c>
      <c r="V59" s="73">
        <v>93.4</v>
      </c>
      <c r="X59" s="73">
        <f t="shared" si="16"/>
        <v>13.400000000000006</v>
      </c>
    </row>
    <row r="60" spans="1:24" ht="15" customHeight="1" thickTop="1" thickBot="1" x14ac:dyDescent="0.3">
      <c r="A60" s="35" t="s">
        <v>72</v>
      </c>
      <c r="B60" s="39">
        <f>SUM(B59+$AD$7)</f>
        <v>151</v>
      </c>
      <c r="C60" s="39">
        <f>SUM(C59+$AD$7)</f>
        <v>153</v>
      </c>
      <c r="D60" s="39">
        <f>SUM(D59+$AD$7)</f>
        <v>151</v>
      </c>
      <c r="E60" s="39">
        <f>SUM(E59+$AD$7)</f>
        <v>143</v>
      </c>
      <c r="F60" s="39">
        <f>SUM(F59+$AD$7)</f>
        <v>112</v>
      </c>
      <c r="G60" s="62">
        <v>103</v>
      </c>
      <c r="H60" s="54">
        <f>SUM(H59+$AD$7+$AD$6+$AD$8)</f>
        <v>93.4</v>
      </c>
      <c r="I60" s="62">
        <f>SUM(I59+$AD$7+$AD$6+$AD$8)</f>
        <v>82.4</v>
      </c>
      <c r="J60" s="39">
        <f>SUM(J59+$AD$7)</f>
        <v>102</v>
      </c>
      <c r="K60" s="39">
        <f>SUM(K59+$AD$7)</f>
        <v>110</v>
      </c>
      <c r="L60" s="39">
        <f>SUM(L59+$AD$7)</f>
        <v>113</v>
      </c>
      <c r="M60" s="10"/>
      <c r="N60" s="10"/>
      <c r="T60" s="36">
        <v>240</v>
      </c>
      <c r="U60" s="73">
        <v>56</v>
      </c>
      <c r="V60" s="73">
        <v>82.4</v>
      </c>
      <c r="X60" s="73">
        <f t="shared" si="16"/>
        <v>26.400000000000006</v>
      </c>
    </row>
    <row r="61" spans="1:24" ht="15" customHeight="1" thickTop="1" thickBot="1" x14ac:dyDescent="0.3">
      <c r="A61" s="35" t="s">
        <v>74</v>
      </c>
      <c r="B61" s="42">
        <f>SUM(B58-B60)</f>
        <v>-7</v>
      </c>
      <c r="C61" s="42">
        <f t="shared" ref="C61:L61" si="17">SUM(C58-C60)</f>
        <v>-3</v>
      </c>
      <c r="D61" s="42">
        <f t="shared" si="17"/>
        <v>-2</v>
      </c>
      <c r="E61" s="42">
        <f t="shared" si="17"/>
        <v>-8</v>
      </c>
      <c r="F61" s="42">
        <f t="shared" si="17"/>
        <v>-12</v>
      </c>
      <c r="G61" s="63">
        <f t="shared" si="17"/>
        <v>-18</v>
      </c>
      <c r="H61" s="54">
        <f t="shared" si="17"/>
        <v>-13.400000000000006</v>
      </c>
      <c r="I61" s="63">
        <f t="shared" si="17"/>
        <v>-26.400000000000006</v>
      </c>
      <c r="J61" s="72">
        <f t="shared" si="17"/>
        <v>-62</v>
      </c>
      <c r="K61" s="72">
        <f t="shared" si="17"/>
        <v>-90</v>
      </c>
      <c r="L61" s="72">
        <f t="shared" si="17"/>
        <v>-93</v>
      </c>
      <c r="M61" s="10"/>
      <c r="N61" s="10"/>
      <c r="T61" s="37">
        <v>280</v>
      </c>
      <c r="U61" s="73">
        <v>40</v>
      </c>
      <c r="V61" s="73">
        <v>102</v>
      </c>
      <c r="X61" s="73">
        <f t="shared" si="16"/>
        <v>62</v>
      </c>
    </row>
    <row r="62" spans="1:24" ht="16.5" thickTop="1" thickBot="1" x14ac:dyDescent="0.3">
      <c r="A62" s="35" t="s">
        <v>76</v>
      </c>
      <c r="B62" s="39">
        <f>SUM(B60/B58)*100</f>
        <v>104.86111111111111</v>
      </c>
      <c r="C62" s="39">
        <f t="shared" ref="C62:L62" si="18">SUM(C60/C58)*100</f>
        <v>102</v>
      </c>
      <c r="D62" s="39">
        <f t="shared" si="18"/>
        <v>101.34228187919463</v>
      </c>
      <c r="E62" s="39">
        <f t="shared" si="18"/>
        <v>105.92592592592594</v>
      </c>
      <c r="F62" s="39">
        <f t="shared" si="18"/>
        <v>112.00000000000001</v>
      </c>
      <c r="G62" s="62">
        <f t="shared" si="18"/>
        <v>121.17647058823529</v>
      </c>
      <c r="H62" s="54">
        <f t="shared" si="18"/>
        <v>116.75</v>
      </c>
      <c r="I62" s="62">
        <f t="shared" si="18"/>
        <v>147.14285714285717</v>
      </c>
      <c r="J62" s="39">
        <f t="shared" si="18"/>
        <v>254.99999999999997</v>
      </c>
      <c r="K62" s="39">
        <f t="shared" si="18"/>
        <v>550</v>
      </c>
      <c r="L62" s="39">
        <f t="shared" si="18"/>
        <v>565</v>
      </c>
      <c r="T62" s="36">
        <v>320</v>
      </c>
      <c r="U62" s="73">
        <v>20</v>
      </c>
      <c r="V62" s="73">
        <v>110</v>
      </c>
      <c r="X62" s="73">
        <f t="shared" si="16"/>
        <v>90</v>
      </c>
    </row>
    <row r="63" spans="1:24" ht="15.75" thickTop="1" x14ac:dyDescent="0.25">
      <c r="T63" s="38">
        <v>342</v>
      </c>
      <c r="U63" s="73">
        <v>20</v>
      </c>
      <c r="V63" s="73">
        <v>113</v>
      </c>
      <c r="X63" s="73">
        <f t="shared" si="16"/>
        <v>93</v>
      </c>
    </row>
    <row r="64" spans="1:24" x14ac:dyDescent="0.25">
      <c r="A64" s="64" t="s">
        <v>158</v>
      </c>
      <c r="B64" s="64"/>
      <c r="C64" s="64"/>
      <c r="D64" s="64"/>
      <c r="E64" s="64"/>
      <c r="F64" s="64"/>
      <c r="G64" s="64"/>
      <c r="H64" s="44" t="s">
        <v>198</v>
      </c>
      <c r="I64" s="64"/>
      <c r="J64" s="64"/>
      <c r="K64" s="64"/>
      <c r="L64" s="64"/>
    </row>
    <row r="65" spans="1:26" x14ac:dyDescent="0.25">
      <c r="A65" s="30" t="s">
        <v>119</v>
      </c>
      <c r="B65" s="32">
        <v>0</v>
      </c>
      <c r="C65" s="32">
        <v>1</v>
      </c>
      <c r="D65" s="32">
        <v>2</v>
      </c>
      <c r="E65" s="32">
        <v>3</v>
      </c>
      <c r="F65" s="32">
        <v>4</v>
      </c>
      <c r="G65" s="32">
        <v>5</v>
      </c>
      <c r="H65" s="32">
        <v>5.45</v>
      </c>
      <c r="I65" s="32">
        <v>6</v>
      </c>
      <c r="J65" s="32">
        <v>7</v>
      </c>
      <c r="K65" s="32">
        <v>8</v>
      </c>
      <c r="L65" s="32">
        <v>8.5500000000000007</v>
      </c>
    </row>
    <row r="66" spans="1:26" ht="15.75" thickBot="1" x14ac:dyDescent="0.3">
      <c r="A66" s="35" t="s">
        <v>64</v>
      </c>
      <c r="B66" s="36">
        <v>1</v>
      </c>
      <c r="C66" s="37">
        <v>40</v>
      </c>
      <c r="D66" s="37">
        <v>80</v>
      </c>
      <c r="E66" s="37">
        <v>120</v>
      </c>
      <c r="F66" s="37">
        <v>160</v>
      </c>
      <c r="G66" s="36">
        <v>200</v>
      </c>
      <c r="H66" s="36">
        <v>218</v>
      </c>
      <c r="I66" s="36">
        <v>240</v>
      </c>
      <c r="J66" s="37">
        <v>280</v>
      </c>
      <c r="K66" s="36">
        <v>320</v>
      </c>
      <c r="L66" s="38">
        <v>342</v>
      </c>
      <c r="P66" s="86">
        <v>7.1424256803264301</v>
      </c>
      <c r="Q66" s="86" t="s">
        <v>80</v>
      </c>
      <c r="S66" s="86">
        <v>44</v>
      </c>
      <c r="T66" s="86">
        <v>53</v>
      </c>
    </row>
    <row r="67" spans="1:26" ht="16.5" thickTop="1" thickBot="1" x14ac:dyDescent="0.3">
      <c r="A67" s="35" t="s">
        <v>65</v>
      </c>
      <c r="B67" s="39">
        <v>539</v>
      </c>
      <c r="C67" s="39">
        <v>563</v>
      </c>
      <c r="D67" s="39">
        <v>562</v>
      </c>
      <c r="E67" s="39">
        <v>486</v>
      </c>
      <c r="F67" s="39">
        <v>285</v>
      </c>
      <c r="G67" s="62">
        <v>109</v>
      </c>
      <c r="H67" s="54">
        <v>80</v>
      </c>
      <c r="I67" s="62">
        <v>60</v>
      </c>
      <c r="J67" s="39">
        <v>140</v>
      </c>
      <c r="K67" s="39">
        <v>119</v>
      </c>
      <c r="L67" s="40">
        <v>158</v>
      </c>
      <c r="P67" s="86">
        <v>0</v>
      </c>
      <c r="Q67" s="86">
        <f>SUM(P:P)</f>
        <v>28.259662206374038</v>
      </c>
    </row>
    <row r="68" spans="1:26" ht="16.5" thickTop="1" thickBot="1" x14ac:dyDescent="0.3">
      <c r="A68" s="35" t="s">
        <v>66</v>
      </c>
      <c r="B68" s="39">
        <v>474</v>
      </c>
      <c r="C68" s="39">
        <v>492</v>
      </c>
      <c r="D68" s="39">
        <v>481</v>
      </c>
      <c r="E68" s="39">
        <v>407</v>
      </c>
      <c r="F68" s="39">
        <v>194</v>
      </c>
      <c r="G68" s="62">
        <v>43</v>
      </c>
      <c r="H68" s="54">
        <v>27</v>
      </c>
      <c r="I68" s="62">
        <v>16</v>
      </c>
      <c r="J68" s="39">
        <v>124</v>
      </c>
      <c r="K68" s="39">
        <v>171</v>
      </c>
      <c r="L68" s="39">
        <v>201</v>
      </c>
      <c r="P68" s="86">
        <v>0</v>
      </c>
    </row>
    <row r="69" spans="1:26" ht="16.5" thickTop="1" thickBot="1" x14ac:dyDescent="0.3">
      <c r="A69" s="35" t="s">
        <v>72</v>
      </c>
      <c r="B69" s="62">
        <f t="shared" ref="B69:L69" si="19">SUM(B68+$AD$7+$AD$6+$AD$8)</f>
        <v>533.4</v>
      </c>
      <c r="C69" s="62">
        <f t="shared" si="19"/>
        <v>551.4</v>
      </c>
      <c r="D69" s="62">
        <f t="shared" si="19"/>
        <v>540.4</v>
      </c>
      <c r="E69" s="62">
        <f t="shared" si="19"/>
        <v>466.4</v>
      </c>
      <c r="F69" s="62">
        <f t="shared" si="19"/>
        <v>253.4</v>
      </c>
      <c r="G69" s="62">
        <f t="shared" si="19"/>
        <v>102.4</v>
      </c>
      <c r="H69" s="54">
        <f t="shared" si="19"/>
        <v>86.4</v>
      </c>
      <c r="I69" s="62">
        <f t="shared" si="19"/>
        <v>75.400000000000006</v>
      </c>
      <c r="J69" s="62">
        <f t="shared" si="19"/>
        <v>183.4</v>
      </c>
      <c r="K69" s="62">
        <f t="shared" si="19"/>
        <v>230.4</v>
      </c>
      <c r="L69" s="62">
        <f t="shared" si="19"/>
        <v>260.39999999999998</v>
      </c>
      <c r="P69" s="86">
        <v>19.6823635852023</v>
      </c>
    </row>
    <row r="70" spans="1:26" ht="16.5" thickTop="1" thickBot="1" x14ac:dyDescent="0.3">
      <c r="A70" s="35" t="s">
        <v>74</v>
      </c>
      <c r="B70" s="42">
        <f t="shared" ref="B70:L70" si="20">SUM(B67-B69)</f>
        <v>5.6000000000000227</v>
      </c>
      <c r="C70" s="42">
        <f t="shared" si="20"/>
        <v>11.600000000000023</v>
      </c>
      <c r="D70" s="42">
        <f t="shared" si="20"/>
        <v>21.600000000000023</v>
      </c>
      <c r="E70" s="42">
        <f t="shared" si="20"/>
        <v>19.600000000000023</v>
      </c>
      <c r="F70" s="42">
        <f t="shared" si="20"/>
        <v>31.599999999999994</v>
      </c>
      <c r="G70" s="63">
        <f t="shared" si="20"/>
        <v>6.5999999999999943</v>
      </c>
      <c r="H70" s="54">
        <f t="shared" si="20"/>
        <v>-6.4000000000000057</v>
      </c>
      <c r="I70" s="63">
        <f t="shared" si="20"/>
        <v>-15.400000000000006</v>
      </c>
      <c r="J70" s="72">
        <f t="shared" si="20"/>
        <v>-43.400000000000006</v>
      </c>
      <c r="K70" s="72">
        <f t="shared" si="20"/>
        <v>-111.4</v>
      </c>
      <c r="L70" s="72">
        <f t="shared" si="20"/>
        <v>-102.39999999999998</v>
      </c>
      <c r="P70" s="86">
        <v>0</v>
      </c>
    </row>
    <row r="71" spans="1:26" ht="16.5" thickTop="1" thickBot="1" x14ac:dyDescent="0.3">
      <c r="A71" s="35" t="s">
        <v>76</v>
      </c>
      <c r="B71" s="39">
        <f>SUM(B69/B67)*100</f>
        <v>98.961038961038966</v>
      </c>
      <c r="C71" s="39">
        <f t="shared" ref="C71:L71" si="21">SUM(C69/C67)*100</f>
        <v>97.93960923623446</v>
      </c>
      <c r="D71" s="39">
        <f t="shared" si="21"/>
        <v>96.156583629893234</v>
      </c>
      <c r="E71" s="39">
        <f t="shared" si="21"/>
        <v>95.967078189300409</v>
      </c>
      <c r="F71" s="39">
        <f t="shared" si="21"/>
        <v>88.912280701754383</v>
      </c>
      <c r="G71" s="62">
        <f t="shared" si="21"/>
        <v>93.944954128440372</v>
      </c>
      <c r="H71" s="54">
        <f t="shared" si="21"/>
        <v>108</v>
      </c>
      <c r="I71" s="62">
        <f t="shared" si="21"/>
        <v>125.66666666666669</v>
      </c>
      <c r="J71" s="39">
        <f t="shared" si="21"/>
        <v>131</v>
      </c>
      <c r="K71" s="39">
        <f t="shared" si="21"/>
        <v>193.61344537815125</v>
      </c>
      <c r="L71" s="39">
        <f t="shared" si="21"/>
        <v>164.81012658227849</v>
      </c>
      <c r="P71" s="86">
        <v>1.43487294084531</v>
      </c>
    </row>
    <row r="72" spans="1:26" ht="15.75" thickTop="1" x14ac:dyDescent="0.25">
      <c r="P72" s="86">
        <v>0</v>
      </c>
    </row>
    <row r="73" spans="1:26" x14ac:dyDescent="0.25">
      <c r="A73" s="86" t="s">
        <v>191</v>
      </c>
      <c r="B73" s="86"/>
      <c r="C73" s="86"/>
      <c r="D73" s="86"/>
      <c r="E73" s="86"/>
      <c r="F73" s="86"/>
      <c r="G73" s="86"/>
      <c r="H73" s="44" t="s">
        <v>198</v>
      </c>
      <c r="I73" s="86"/>
      <c r="J73" s="86"/>
      <c r="K73" s="86"/>
      <c r="L73" s="86"/>
      <c r="P73" s="86">
        <v>0</v>
      </c>
      <c r="Z73" s="9">
        <v>0</v>
      </c>
    </row>
    <row r="74" spans="1:26" x14ac:dyDescent="0.25">
      <c r="A74" s="30" t="s">
        <v>96</v>
      </c>
      <c r="B74" s="32">
        <v>0</v>
      </c>
      <c r="C74" s="32">
        <v>1</v>
      </c>
      <c r="D74" s="32">
        <v>2</v>
      </c>
      <c r="E74" s="32">
        <v>3</v>
      </c>
      <c r="F74" s="32">
        <v>4</v>
      </c>
      <c r="G74" s="32">
        <v>5</v>
      </c>
      <c r="H74" s="32">
        <v>5.45</v>
      </c>
      <c r="I74" s="32">
        <v>6</v>
      </c>
      <c r="J74" s="32">
        <v>7</v>
      </c>
      <c r="K74" s="32">
        <v>8</v>
      </c>
      <c r="L74" s="32">
        <v>8.5500000000000007</v>
      </c>
      <c r="P74" s="86">
        <v>0</v>
      </c>
    </row>
    <row r="75" spans="1:26" ht="15.75" thickBot="1" x14ac:dyDescent="0.3">
      <c r="A75" s="35" t="s">
        <v>64</v>
      </c>
      <c r="B75" s="36">
        <v>1</v>
      </c>
      <c r="C75" s="37">
        <v>40</v>
      </c>
      <c r="D75" s="37">
        <v>80</v>
      </c>
      <c r="E75" s="37">
        <v>120</v>
      </c>
      <c r="F75" s="37">
        <v>160</v>
      </c>
      <c r="G75" s="36">
        <v>200</v>
      </c>
      <c r="H75" s="36">
        <v>218</v>
      </c>
      <c r="I75" s="36">
        <v>240</v>
      </c>
      <c r="J75" s="37">
        <v>280</v>
      </c>
      <c r="K75" s="36">
        <v>320</v>
      </c>
      <c r="L75" s="38">
        <v>342</v>
      </c>
      <c r="P75" s="86"/>
    </row>
    <row r="76" spans="1:26" ht="16.5" thickTop="1" thickBot="1" x14ac:dyDescent="0.3">
      <c r="A76" s="35" t="s">
        <v>65</v>
      </c>
      <c r="B76" s="39">
        <v>144</v>
      </c>
      <c r="C76" s="39">
        <v>150</v>
      </c>
      <c r="D76" s="39">
        <v>149</v>
      </c>
      <c r="E76" s="39">
        <v>135</v>
      </c>
      <c r="F76" s="39">
        <v>100</v>
      </c>
      <c r="G76" s="62">
        <v>85</v>
      </c>
      <c r="H76" s="54">
        <v>80</v>
      </c>
      <c r="I76" s="62">
        <v>56</v>
      </c>
      <c r="J76" s="39">
        <v>40</v>
      </c>
      <c r="K76" s="39">
        <v>20</v>
      </c>
      <c r="L76" s="40">
        <v>20</v>
      </c>
      <c r="P76" s="86"/>
    </row>
    <row r="77" spans="1:26" ht="16.5" thickTop="1" thickBot="1" x14ac:dyDescent="0.3">
      <c r="A77" s="35" t="s">
        <v>66</v>
      </c>
      <c r="B77" s="39">
        <v>138</v>
      </c>
      <c r="C77" s="39">
        <v>165</v>
      </c>
      <c r="D77" s="39">
        <v>137</v>
      </c>
      <c r="E77" s="39">
        <v>148</v>
      </c>
      <c r="F77" s="39">
        <v>82</v>
      </c>
      <c r="G77" s="62">
        <v>45</v>
      </c>
      <c r="H77" s="54">
        <v>45</v>
      </c>
      <c r="I77" s="62">
        <v>46</v>
      </c>
      <c r="J77" s="39">
        <v>66</v>
      </c>
      <c r="K77" s="39">
        <v>78</v>
      </c>
      <c r="L77" s="39">
        <v>84</v>
      </c>
      <c r="P77" s="86"/>
    </row>
    <row r="78" spans="1:26" ht="16.5" thickTop="1" thickBot="1" x14ac:dyDescent="0.3">
      <c r="A78" s="35" t="s">
        <v>72</v>
      </c>
      <c r="B78" s="39">
        <f>SUM(B77+$AD$7)</f>
        <v>149</v>
      </c>
      <c r="C78" s="39">
        <f>SUM(C77+$AD$7)</f>
        <v>176</v>
      </c>
      <c r="D78" s="39">
        <f>SUM(D77+$AD$7)</f>
        <v>148</v>
      </c>
      <c r="E78" s="39">
        <f>SUM(E77+$AD$7)</f>
        <v>159</v>
      </c>
      <c r="F78" s="39">
        <f>SUM(F77+$AD$7)</f>
        <v>93</v>
      </c>
      <c r="G78" s="87">
        <f>SUM(G77+$AD$7+$AD$6+$AD$8)</f>
        <v>104.4</v>
      </c>
      <c r="H78" s="54">
        <f>SUM(H77+$AD$7+$AD$6+$AD$8)</f>
        <v>104.4</v>
      </c>
      <c r="I78" s="62">
        <f>SUM(I77+$AD$7+$AD$6+$AD$8)</f>
        <v>105.4</v>
      </c>
      <c r="J78" s="39">
        <f>SUM(J77+$AD$7)</f>
        <v>77</v>
      </c>
      <c r="K78" s="39">
        <f>SUM(K77+$AD$7)</f>
        <v>89</v>
      </c>
      <c r="L78" s="39">
        <f>SUM(L77+$AD$7)</f>
        <v>95</v>
      </c>
      <c r="P78" s="86"/>
    </row>
    <row r="79" spans="1:26" ht="16.5" thickTop="1" thickBot="1" x14ac:dyDescent="0.3">
      <c r="A79" s="35" t="s">
        <v>74</v>
      </c>
      <c r="B79" s="42">
        <f>SUM(B76-B78)</f>
        <v>-5</v>
      </c>
      <c r="C79" s="42">
        <f t="shared" ref="C79:L79" si="22">SUM(C76-C78)</f>
        <v>-26</v>
      </c>
      <c r="D79" s="42">
        <f t="shared" si="22"/>
        <v>1</v>
      </c>
      <c r="E79" s="42">
        <f t="shared" si="22"/>
        <v>-24</v>
      </c>
      <c r="F79" s="42">
        <f t="shared" si="22"/>
        <v>7</v>
      </c>
      <c r="G79" s="63">
        <f t="shared" si="22"/>
        <v>-19.400000000000006</v>
      </c>
      <c r="H79" s="54">
        <f t="shared" si="22"/>
        <v>-24.400000000000006</v>
      </c>
      <c r="I79" s="63">
        <f t="shared" si="22"/>
        <v>-49.400000000000006</v>
      </c>
      <c r="J79" s="72">
        <f t="shared" si="22"/>
        <v>-37</v>
      </c>
      <c r="K79" s="72">
        <f t="shared" si="22"/>
        <v>-69</v>
      </c>
      <c r="L79" s="72">
        <f t="shared" si="22"/>
        <v>-75</v>
      </c>
    </row>
    <row r="80" spans="1:26" ht="16.5" thickTop="1" thickBot="1" x14ac:dyDescent="0.3">
      <c r="A80" s="35" t="s">
        <v>76</v>
      </c>
      <c r="B80" s="39">
        <f>SUM(B78/B76)*100</f>
        <v>103.47222222222223</v>
      </c>
      <c r="C80" s="39">
        <f t="shared" ref="C80:L80" si="23">SUM(C78/C76)*100</f>
        <v>117.33333333333333</v>
      </c>
      <c r="D80" s="39">
        <f t="shared" si="23"/>
        <v>99.328859060402692</v>
      </c>
      <c r="E80" s="39">
        <f t="shared" si="23"/>
        <v>117.77777777777779</v>
      </c>
      <c r="F80" s="39">
        <f t="shared" si="23"/>
        <v>93</v>
      </c>
      <c r="G80" s="62">
        <f t="shared" si="23"/>
        <v>122.82352941176471</v>
      </c>
      <c r="H80" s="54">
        <f t="shared" si="23"/>
        <v>130.50000000000003</v>
      </c>
      <c r="I80" s="62">
        <f t="shared" si="23"/>
        <v>188.21428571428572</v>
      </c>
      <c r="J80" s="39">
        <f t="shared" si="23"/>
        <v>192.5</v>
      </c>
      <c r="K80" s="39">
        <f t="shared" si="23"/>
        <v>445</v>
      </c>
      <c r="L80" s="39">
        <f t="shared" si="23"/>
        <v>475</v>
      </c>
    </row>
    <row r="81" spans="2:25" ht="15.75" thickTop="1" x14ac:dyDescent="0.25"/>
    <row r="85" spans="2:25" x14ac:dyDescent="0.25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2:25" x14ac:dyDescent="0.25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2:25" x14ac:dyDescent="0.25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2:25" x14ac:dyDescent="0.25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2:25" x14ac:dyDescent="0.25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 spans="2:25" x14ac:dyDescent="0.25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spans="2:25" x14ac:dyDescent="0.25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spans="2:25" x14ac:dyDescent="0.25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2:25" x14ac:dyDescent="0.25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2:25" x14ac:dyDescent="0.25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2:25" x14ac:dyDescent="0.25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</sheetData>
  <mergeCells count="1">
    <mergeCell ref="M47:N49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73"/>
  <sheetViews>
    <sheetView zoomScale="90" zoomScaleNormal="90" workbookViewId="0">
      <selection activeCell="N11" sqref="N11"/>
    </sheetView>
  </sheetViews>
  <sheetFormatPr defaultRowHeight="15" x14ac:dyDescent="0.25"/>
  <cols>
    <col min="1" max="1" width="28.42578125" style="11" customWidth="1"/>
    <col min="2" max="6" width="9.140625" style="11"/>
    <col min="7" max="7" width="13.42578125" style="11" customWidth="1"/>
    <col min="8" max="8" width="8.42578125" style="11" customWidth="1"/>
    <col min="9" max="13" width="9.140625" style="11"/>
    <col min="14" max="14" width="19.140625" style="11" customWidth="1"/>
    <col min="15" max="15" width="14" style="11" customWidth="1"/>
    <col min="16" max="16" width="11.7109375" style="11" customWidth="1"/>
    <col min="17" max="24" width="9.140625" style="11"/>
    <col min="25" max="25" width="20.140625" style="11" customWidth="1"/>
    <col min="26" max="26" width="25.5703125" style="11" customWidth="1"/>
    <col min="27" max="28" width="9.140625" style="11"/>
    <col min="29" max="29" width="25.28515625" style="11" customWidth="1"/>
    <col min="30" max="30" width="30" style="11" customWidth="1"/>
    <col min="31" max="31" width="12.28515625" style="11" customWidth="1"/>
    <col min="32" max="16384" width="9.140625" style="11"/>
  </cols>
  <sheetData>
    <row r="1" spans="1:31" ht="16.5" thickTop="1" thickBot="1" x14ac:dyDescent="0.3">
      <c r="A1" s="11" t="s">
        <v>128</v>
      </c>
      <c r="H1" s="43" t="s">
        <v>198</v>
      </c>
      <c r="Q1" s="11" t="s">
        <v>80</v>
      </c>
      <c r="S1" s="86">
        <v>54</v>
      </c>
      <c r="T1" s="86">
        <v>63</v>
      </c>
    </row>
    <row r="2" spans="1:31" ht="16.5" thickTop="1" thickBot="1" x14ac:dyDescent="0.3">
      <c r="A2" s="30" t="s">
        <v>73</v>
      </c>
      <c r="B2" s="32">
        <v>0</v>
      </c>
      <c r="C2" s="32">
        <v>1</v>
      </c>
      <c r="D2" s="32">
        <v>2</v>
      </c>
      <c r="E2" s="32">
        <v>3</v>
      </c>
      <c r="F2" s="32">
        <v>4</v>
      </c>
      <c r="G2" s="32">
        <v>5</v>
      </c>
      <c r="H2" s="43">
        <v>5.45</v>
      </c>
      <c r="I2" s="32">
        <v>6</v>
      </c>
      <c r="J2" s="32">
        <v>7</v>
      </c>
      <c r="K2" s="32">
        <v>8</v>
      </c>
      <c r="L2" s="32">
        <v>8.5500000000000007</v>
      </c>
      <c r="Q2" s="11">
        <f>SUM(P:P)</f>
        <v>70.397901599999898</v>
      </c>
      <c r="X2" s="33" t="s">
        <v>61</v>
      </c>
      <c r="AA2" s="34" t="s">
        <v>62</v>
      </c>
      <c r="AB2" s="13" t="s">
        <v>63</v>
      </c>
    </row>
    <row r="3" spans="1:31" ht="16.5" thickTop="1" thickBot="1" x14ac:dyDescent="0.3">
      <c r="A3" s="35" t="s">
        <v>64</v>
      </c>
      <c r="B3" s="65">
        <v>1</v>
      </c>
      <c r="C3" s="45">
        <v>40</v>
      </c>
      <c r="D3" s="45">
        <v>80</v>
      </c>
      <c r="E3" s="45">
        <v>120</v>
      </c>
      <c r="F3" s="45">
        <v>160</v>
      </c>
      <c r="G3" s="65">
        <v>200</v>
      </c>
      <c r="H3" s="67">
        <v>218</v>
      </c>
      <c r="I3" s="65">
        <v>240</v>
      </c>
      <c r="J3" s="45">
        <v>280</v>
      </c>
      <c r="K3" s="65">
        <v>320</v>
      </c>
      <c r="L3" s="38">
        <v>342</v>
      </c>
    </row>
    <row r="4" spans="1:31" ht="16.5" thickTop="1" thickBot="1" x14ac:dyDescent="0.3">
      <c r="A4" s="35" t="s">
        <v>65</v>
      </c>
      <c r="B4" s="46">
        <v>111</v>
      </c>
      <c r="C4" s="46">
        <v>100</v>
      </c>
      <c r="D4" s="46">
        <v>85</v>
      </c>
      <c r="E4" s="46">
        <v>85</v>
      </c>
      <c r="F4" s="46">
        <v>80</v>
      </c>
      <c r="G4" s="66">
        <v>80</v>
      </c>
      <c r="H4" s="54">
        <v>80</v>
      </c>
      <c r="I4" s="66">
        <v>65</v>
      </c>
      <c r="J4" s="46">
        <v>35</v>
      </c>
      <c r="K4" s="46">
        <v>46</v>
      </c>
      <c r="L4" s="40">
        <v>78</v>
      </c>
    </row>
    <row r="5" spans="1:31" ht="16.5" thickTop="1" thickBot="1" x14ac:dyDescent="0.3">
      <c r="A5" s="35" t="s">
        <v>66</v>
      </c>
      <c r="B5" s="39">
        <v>91</v>
      </c>
      <c r="C5" s="39">
        <v>92</v>
      </c>
      <c r="D5" s="39">
        <v>81</v>
      </c>
      <c r="E5" s="39">
        <v>88</v>
      </c>
      <c r="F5" s="39">
        <v>82</v>
      </c>
      <c r="G5" s="39">
        <v>71</v>
      </c>
      <c r="H5" s="54">
        <v>70</v>
      </c>
      <c r="I5" s="39">
        <v>71</v>
      </c>
      <c r="J5" s="39">
        <v>75</v>
      </c>
      <c r="K5" s="39">
        <v>78</v>
      </c>
      <c r="L5" s="39">
        <v>79</v>
      </c>
      <c r="Y5" s="11" t="s">
        <v>67</v>
      </c>
      <c r="Z5" s="11" t="s">
        <v>68</v>
      </c>
      <c r="AC5" s="11" t="s">
        <v>69</v>
      </c>
      <c r="AD5" s="11" t="s">
        <v>70</v>
      </c>
      <c r="AE5" s="11" t="s">
        <v>71</v>
      </c>
    </row>
    <row r="6" spans="1:31" ht="16.5" thickTop="1" thickBot="1" x14ac:dyDescent="0.3">
      <c r="A6" s="35" t="s">
        <v>72</v>
      </c>
      <c r="B6" s="39">
        <f t="shared" ref="B6:L6" si="0">SUM(B5+$AD$9)</f>
        <v>102</v>
      </c>
      <c r="C6" s="39">
        <f t="shared" si="0"/>
        <v>103</v>
      </c>
      <c r="D6" s="39">
        <f t="shared" si="0"/>
        <v>92</v>
      </c>
      <c r="E6" s="39">
        <f t="shared" si="0"/>
        <v>99</v>
      </c>
      <c r="F6" s="39">
        <f t="shared" si="0"/>
        <v>93</v>
      </c>
      <c r="G6" s="39">
        <f t="shared" si="0"/>
        <v>82</v>
      </c>
      <c r="H6" s="54">
        <f t="shared" si="0"/>
        <v>81</v>
      </c>
      <c r="I6" s="39">
        <f t="shared" si="0"/>
        <v>82</v>
      </c>
      <c r="J6" s="39">
        <f t="shared" si="0"/>
        <v>86</v>
      </c>
      <c r="K6" s="39">
        <f t="shared" si="0"/>
        <v>89</v>
      </c>
      <c r="L6" s="39">
        <f t="shared" si="0"/>
        <v>90</v>
      </c>
      <c r="W6" s="11" t="s">
        <v>60</v>
      </c>
      <c r="X6" s="41" t="s">
        <v>78</v>
      </c>
      <c r="Y6" s="11">
        <v>1</v>
      </c>
      <c r="Z6" s="11">
        <f>SUM(3.3*(Y7-Y6))</f>
        <v>108.89999999999999</v>
      </c>
      <c r="AB6" s="41" t="s">
        <v>78</v>
      </c>
      <c r="AC6" s="11">
        <v>34</v>
      </c>
      <c r="AD6" s="11">
        <f t="shared" ref="AD6:AD11" si="1">SUM(AC6*AE6)</f>
        <v>37.400000000000006</v>
      </c>
      <c r="AE6" s="11">
        <v>1.1000000000000001</v>
      </c>
    </row>
    <row r="7" spans="1:31" ht="16.5" thickTop="1" thickBot="1" x14ac:dyDescent="0.3">
      <c r="A7" s="35" t="s">
        <v>74</v>
      </c>
      <c r="B7" s="42">
        <f>SUM(B4-B6)</f>
        <v>9</v>
      </c>
      <c r="C7" s="42">
        <f t="shared" ref="C7:L7" si="2">SUM(C4-C6)</f>
        <v>-3</v>
      </c>
      <c r="D7" s="42">
        <f t="shared" si="2"/>
        <v>-7</v>
      </c>
      <c r="E7" s="42">
        <f t="shared" si="2"/>
        <v>-14</v>
      </c>
      <c r="F7" s="42">
        <f t="shared" si="2"/>
        <v>-13</v>
      </c>
      <c r="G7" s="63">
        <f t="shared" si="2"/>
        <v>-2</v>
      </c>
      <c r="H7" s="54">
        <f t="shared" si="2"/>
        <v>-1</v>
      </c>
      <c r="I7" s="63">
        <f t="shared" si="2"/>
        <v>-17</v>
      </c>
      <c r="J7" s="72">
        <f t="shared" si="2"/>
        <v>-51</v>
      </c>
      <c r="K7" s="72">
        <f t="shared" si="2"/>
        <v>-43</v>
      </c>
      <c r="L7" s="42">
        <f t="shared" si="2"/>
        <v>-12</v>
      </c>
      <c r="W7" s="11" t="s">
        <v>54</v>
      </c>
      <c r="X7" s="41" t="s">
        <v>77</v>
      </c>
      <c r="Y7" s="11">
        <v>34</v>
      </c>
      <c r="Z7" s="11">
        <f>SUM(3.3*(Y9-Y7))</f>
        <v>66</v>
      </c>
      <c r="AB7" s="41" t="s">
        <v>77</v>
      </c>
      <c r="AC7" s="11">
        <f>SUM(Y8-Y7)</f>
        <v>10</v>
      </c>
      <c r="AD7" s="11">
        <f t="shared" si="1"/>
        <v>11</v>
      </c>
      <c r="AE7" s="11">
        <v>1.1000000000000001</v>
      </c>
    </row>
    <row r="8" spans="1:31" ht="16.5" thickTop="1" thickBot="1" x14ac:dyDescent="0.3">
      <c r="A8" s="35" t="s">
        <v>76</v>
      </c>
      <c r="B8" s="39">
        <f>SUM(B6/B4)*100</f>
        <v>91.891891891891902</v>
      </c>
      <c r="C8" s="39">
        <f t="shared" ref="C8:L8" si="3">SUM(C6/C4)*100</f>
        <v>103</v>
      </c>
      <c r="D8" s="39">
        <f t="shared" si="3"/>
        <v>108.23529411764706</v>
      </c>
      <c r="E8" s="39">
        <f t="shared" si="3"/>
        <v>116.47058823529413</v>
      </c>
      <c r="F8" s="39">
        <f t="shared" si="3"/>
        <v>116.25000000000001</v>
      </c>
      <c r="G8" s="62">
        <f t="shared" si="3"/>
        <v>102.49999999999999</v>
      </c>
      <c r="H8" s="54">
        <f t="shared" si="3"/>
        <v>101.25</v>
      </c>
      <c r="I8" s="62">
        <f t="shared" si="3"/>
        <v>126.15384615384615</v>
      </c>
      <c r="J8" s="39">
        <f t="shared" si="3"/>
        <v>245.71428571428572</v>
      </c>
      <c r="K8" s="39">
        <f t="shared" si="3"/>
        <v>193.47826086956522</v>
      </c>
      <c r="L8" s="39">
        <f t="shared" si="3"/>
        <v>115.38461538461537</v>
      </c>
      <c r="W8" s="11" t="s">
        <v>57</v>
      </c>
      <c r="X8" s="11" t="s">
        <v>75</v>
      </c>
      <c r="Y8" s="11">
        <v>44</v>
      </c>
      <c r="Z8" s="11">
        <f>SUM(Z6+Z7)</f>
        <v>174.89999999999998</v>
      </c>
      <c r="AB8" s="11" t="s">
        <v>75</v>
      </c>
      <c r="AC8" s="11">
        <f>SUM(Y9-Y8)</f>
        <v>10</v>
      </c>
      <c r="AD8" s="11">
        <f t="shared" si="1"/>
        <v>11</v>
      </c>
      <c r="AE8" s="11">
        <v>1.1000000000000001</v>
      </c>
    </row>
    <row r="9" spans="1:31" ht="16.5" thickTop="1" thickBot="1" x14ac:dyDescent="0.3">
      <c r="W9" s="11" t="s">
        <v>55</v>
      </c>
      <c r="X9" s="41" t="s">
        <v>73</v>
      </c>
      <c r="Y9" s="11">
        <v>54</v>
      </c>
      <c r="Z9" s="11">
        <f>SUM(3.3*(Y10-Y9))</f>
        <v>33</v>
      </c>
      <c r="AB9" s="41" t="s">
        <v>73</v>
      </c>
      <c r="AC9" s="11">
        <f>SUM(Y10-Y9)</f>
        <v>10</v>
      </c>
      <c r="AD9" s="11">
        <f t="shared" si="1"/>
        <v>11</v>
      </c>
      <c r="AE9" s="11">
        <v>1.1000000000000001</v>
      </c>
    </row>
    <row r="10" spans="1:31" ht="16.5" thickTop="1" thickBot="1" x14ac:dyDescent="0.3">
      <c r="A10" s="11" t="s">
        <v>128</v>
      </c>
      <c r="H10" s="43" t="s">
        <v>198</v>
      </c>
      <c r="W10" s="11" t="s">
        <v>56</v>
      </c>
      <c r="X10" s="41" t="s">
        <v>82</v>
      </c>
      <c r="Y10" s="11">
        <v>64</v>
      </c>
      <c r="Z10" s="11">
        <f>SUM(3.3*(Y11-Y10))</f>
        <v>244.2</v>
      </c>
      <c r="AB10" s="41" t="s">
        <v>82</v>
      </c>
      <c r="AC10" s="11">
        <f>SUM(Y11-Y10)</f>
        <v>74</v>
      </c>
      <c r="AD10" s="11">
        <f t="shared" si="1"/>
        <v>0</v>
      </c>
    </row>
    <row r="11" spans="1:31" ht="16.5" thickTop="1" thickBot="1" x14ac:dyDescent="0.3">
      <c r="A11" s="30" t="s">
        <v>129</v>
      </c>
      <c r="B11" s="32">
        <v>0</v>
      </c>
      <c r="C11" s="32">
        <v>1</v>
      </c>
      <c r="D11" s="32">
        <v>2</v>
      </c>
      <c r="E11" s="32">
        <v>3</v>
      </c>
      <c r="F11" s="32">
        <v>4</v>
      </c>
      <c r="G11" s="32">
        <v>5</v>
      </c>
      <c r="H11" s="43">
        <v>5.45</v>
      </c>
      <c r="I11" s="32">
        <v>6</v>
      </c>
      <c r="J11" s="32">
        <v>7</v>
      </c>
      <c r="K11" s="32">
        <v>8</v>
      </c>
      <c r="L11" s="32">
        <v>8.5500000000000007</v>
      </c>
      <c r="V11" s="11" t="s">
        <v>84</v>
      </c>
      <c r="W11" s="43" t="s">
        <v>58</v>
      </c>
      <c r="X11" s="41" t="s">
        <v>83</v>
      </c>
      <c r="Y11" s="11">
        <v>138</v>
      </c>
      <c r="Z11" s="11">
        <f>SUM(3.3*(Y12-Y11))</f>
        <v>270.59999999999997</v>
      </c>
      <c r="AB11" s="41" t="s">
        <v>83</v>
      </c>
      <c r="AC11" s="11">
        <f>SUM(Y12-Y11)</f>
        <v>82</v>
      </c>
      <c r="AD11" s="11">
        <f t="shared" si="1"/>
        <v>0</v>
      </c>
    </row>
    <row r="12" spans="1:31" ht="16.5" thickTop="1" thickBot="1" x14ac:dyDescent="0.3">
      <c r="A12" s="35" t="s">
        <v>64</v>
      </c>
      <c r="B12" s="65">
        <v>1</v>
      </c>
      <c r="C12" s="45">
        <v>40</v>
      </c>
      <c r="D12" s="45">
        <v>80</v>
      </c>
      <c r="E12" s="45">
        <v>120</v>
      </c>
      <c r="F12" s="45">
        <v>160</v>
      </c>
      <c r="G12" s="65">
        <v>200</v>
      </c>
      <c r="H12" s="67">
        <v>218</v>
      </c>
      <c r="I12" s="65">
        <v>240</v>
      </c>
      <c r="J12" s="45">
        <v>280</v>
      </c>
      <c r="K12" s="65">
        <v>320</v>
      </c>
      <c r="L12" s="38">
        <v>342</v>
      </c>
      <c r="X12" s="41"/>
      <c r="Y12" s="11">
        <v>220</v>
      </c>
      <c r="AB12" s="41"/>
    </row>
    <row r="13" spans="1:31" ht="16.5" thickTop="1" thickBot="1" x14ac:dyDescent="0.3">
      <c r="A13" s="35" t="s">
        <v>65</v>
      </c>
      <c r="B13" s="46">
        <v>649</v>
      </c>
      <c r="C13" s="46">
        <v>661</v>
      </c>
      <c r="D13" s="46">
        <v>645</v>
      </c>
      <c r="E13" s="46">
        <v>558</v>
      </c>
      <c r="F13" s="46">
        <v>345</v>
      </c>
      <c r="G13" s="66">
        <v>186</v>
      </c>
      <c r="H13" s="54">
        <v>160</v>
      </c>
      <c r="I13" s="66">
        <v>118</v>
      </c>
      <c r="J13" s="46">
        <v>188</v>
      </c>
      <c r="K13" s="46">
        <v>172</v>
      </c>
      <c r="L13" s="40">
        <v>236</v>
      </c>
      <c r="X13" s="41" t="s">
        <v>79</v>
      </c>
    </row>
    <row r="14" spans="1:31" ht="16.5" thickTop="1" thickBot="1" x14ac:dyDescent="0.3">
      <c r="A14" s="35" t="s">
        <v>66</v>
      </c>
      <c r="B14" s="39">
        <v>565</v>
      </c>
      <c r="C14" s="39">
        <v>583</v>
      </c>
      <c r="D14" s="39">
        <v>572</v>
      </c>
      <c r="E14" s="39">
        <v>495</v>
      </c>
      <c r="F14" s="39">
        <v>285</v>
      </c>
      <c r="G14" s="39">
        <v>114</v>
      </c>
      <c r="H14" s="54">
        <v>98</v>
      </c>
      <c r="I14" s="39">
        <v>87</v>
      </c>
      <c r="J14" s="39">
        <v>199</v>
      </c>
      <c r="K14" s="39">
        <v>256</v>
      </c>
      <c r="L14" s="39">
        <v>289</v>
      </c>
    </row>
    <row r="15" spans="1:31" ht="16.5" thickTop="1" thickBot="1" x14ac:dyDescent="0.3">
      <c r="A15" s="35" t="s">
        <v>72</v>
      </c>
      <c r="B15" s="39">
        <f>SUM(B14+$AD$9+$AD$6+$AD$7+$AD$8)</f>
        <v>635.4</v>
      </c>
      <c r="C15" s="39">
        <f t="shared" ref="C15:L15" si="4">SUM(C14+$AD$9+$AD$6+$AD$7+$AD$8)</f>
        <v>653.4</v>
      </c>
      <c r="D15" s="39">
        <f t="shared" si="4"/>
        <v>642.4</v>
      </c>
      <c r="E15" s="39">
        <f t="shared" si="4"/>
        <v>565.4</v>
      </c>
      <c r="F15" s="39">
        <f t="shared" si="4"/>
        <v>355.4</v>
      </c>
      <c r="G15" s="39">
        <f t="shared" si="4"/>
        <v>184.4</v>
      </c>
      <c r="H15" s="39">
        <f t="shared" si="4"/>
        <v>168.4</v>
      </c>
      <c r="I15" s="39">
        <f t="shared" si="4"/>
        <v>157.4</v>
      </c>
      <c r="J15" s="39">
        <f t="shared" si="4"/>
        <v>269.39999999999998</v>
      </c>
      <c r="K15" s="39">
        <f t="shared" si="4"/>
        <v>326.39999999999998</v>
      </c>
      <c r="L15" s="39">
        <f t="shared" si="4"/>
        <v>359.4</v>
      </c>
    </row>
    <row r="16" spans="1:31" ht="16.5" thickTop="1" thickBot="1" x14ac:dyDescent="0.3">
      <c r="A16" s="35" t="s">
        <v>74</v>
      </c>
      <c r="B16" s="42">
        <f>SUM(B13-B15)</f>
        <v>13.600000000000023</v>
      </c>
      <c r="C16" s="42">
        <f t="shared" ref="C16:L16" si="5">SUM(C13-C15)</f>
        <v>7.6000000000000227</v>
      </c>
      <c r="D16" s="42">
        <f t="shared" si="5"/>
        <v>2.6000000000000227</v>
      </c>
      <c r="E16" s="42">
        <f t="shared" si="5"/>
        <v>-7.3999999999999773</v>
      </c>
      <c r="F16" s="42">
        <f t="shared" si="5"/>
        <v>-10.399999999999977</v>
      </c>
      <c r="G16" s="63">
        <f t="shared" si="5"/>
        <v>1.5999999999999943</v>
      </c>
      <c r="H16" s="54">
        <f t="shared" si="5"/>
        <v>-8.4000000000000057</v>
      </c>
      <c r="I16" s="63">
        <f t="shared" si="5"/>
        <v>-39.400000000000006</v>
      </c>
      <c r="J16" s="72">
        <f t="shared" si="5"/>
        <v>-81.399999999999977</v>
      </c>
      <c r="K16" s="72">
        <f t="shared" si="5"/>
        <v>-154.39999999999998</v>
      </c>
      <c r="L16" s="72">
        <f t="shared" si="5"/>
        <v>-123.39999999999998</v>
      </c>
    </row>
    <row r="17" spans="1:25" ht="16.5" thickTop="1" thickBot="1" x14ac:dyDescent="0.3">
      <c r="A17" s="35" t="s">
        <v>76</v>
      </c>
      <c r="B17" s="39">
        <f>SUM(B15/B13)*100</f>
        <v>97.90446841294299</v>
      </c>
      <c r="C17" s="39">
        <f t="shared" ref="C17:L17" si="6">SUM(C15/C13)*100</f>
        <v>98.850226928895609</v>
      </c>
      <c r="D17" s="39">
        <f t="shared" si="6"/>
        <v>99.596899224806208</v>
      </c>
      <c r="E17" s="39">
        <f t="shared" si="6"/>
        <v>101.32616487455198</v>
      </c>
      <c r="F17" s="39">
        <f t="shared" si="6"/>
        <v>103.01449275362317</v>
      </c>
      <c r="G17" s="62">
        <f t="shared" si="6"/>
        <v>99.13978494623656</v>
      </c>
      <c r="H17" s="54">
        <f t="shared" si="6"/>
        <v>105.25</v>
      </c>
      <c r="I17" s="62">
        <f t="shared" si="6"/>
        <v>133.38983050847457</v>
      </c>
      <c r="J17" s="39">
        <f t="shared" si="6"/>
        <v>143.29787234042553</v>
      </c>
      <c r="K17" s="39">
        <f t="shared" si="6"/>
        <v>189.76744186046511</v>
      </c>
      <c r="L17" s="39">
        <f t="shared" si="6"/>
        <v>152.28813559322032</v>
      </c>
      <c r="P17" s="11">
        <v>0</v>
      </c>
    </row>
    <row r="18" spans="1:25" ht="16.5" thickTop="1" thickBot="1" x14ac:dyDescent="0.3">
      <c r="P18" s="11">
        <v>0</v>
      </c>
      <c r="X18" s="11" t="s">
        <v>60</v>
      </c>
      <c r="Y18" s="11">
        <v>1</v>
      </c>
    </row>
    <row r="19" spans="1:25" ht="16.5" thickTop="1" thickBot="1" x14ac:dyDescent="0.3">
      <c r="A19" s="64" t="s">
        <v>158</v>
      </c>
      <c r="B19" s="64"/>
      <c r="C19" s="64"/>
      <c r="D19" s="64"/>
      <c r="E19" s="64"/>
      <c r="F19" s="64"/>
      <c r="G19" s="64"/>
      <c r="H19" s="43" t="s">
        <v>198</v>
      </c>
      <c r="I19" s="64"/>
      <c r="J19" s="64"/>
      <c r="K19" s="64"/>
      <c r="L19" s="64"/>
      <c r="P19" s="11">
        <v>28.798426199999899</v>
      </c>
      <c r="X19" s="11" t="s">
        <v>54</v>
      </c>
      <c r="Y19" s="11">
        <v>34</v>
      </c>
    </row>
    <row r="20" spans="1:25" ht="16.5" thickTop="1" thickBot="1" x14ac:dyDescent="0.3">
      <c r="A20" s="30" t="s">
        <v>73</v>
      </c>
      <c r="B20" s="32">
        <v>0</v>
      </c>
      <c r="C20" s="32">
        <v>1</v>
      </c>
      <c r="D20" s="32">
        <v>2</v>
      </c>
      <c r="E20" s="32">
        <v>3</v>
      </c>
      <c r="F20" s="32">
        <v>4</v>
      </c>
      <c r="G20" s="32">
        <v>5</v>
      </c>
      <c r="H20" s="43">
        <v>5.45</v>
      </c>
      <c r="I20" s="32">
        <v>6</v>
      </c>
      <c r="J20" s="32">
        <v>7</v>
      </c>
      <c r="K20" s="32">
        <v>8</v>
      </c>
      <c r="L20" s="32">
        <v>8.5500000000000007</v>
      </c>
      <c r="P20" s="11">
        <v>41.599475400000003</v>
      </c>
      <c r="X20" s="11" t="s">
        <v>57</v>
      </c>
      <c r="Y20" s="11">
        <v>44</v>
      </c>
    </row>
    <row r="21" spans="1:25" ht="16.5" thickTop="1" thickBot="1" x14ac:dyDescent="0.3">
      <c r="A21" s="35" t="s">
        <v>64</v>
      </c>
      <c r="B21" s="65">
        <v>1</v>
      </c>
      <c r="C21" s="45">
        <v>40</v>
      </c>
      <c r="D21" s="45">
        <v>80</v>
      </c>
      <c r="E21" s="45">
        <v>120</v>
      </c>
      <c r="F21" s="45">
        <v>160</v>
      </c>
      <c r="G21" s="65">
        <v>200</v>
      </c>
      <c r="H21" s="67">
        <v>218</v>
      </c>
      <c r="I21" s="65">
        <v>240</v>
      </c>
      <c r="J21" s="45">
        <v>280</v>
      </c>
      <c r="K21" s="65">
        <v>320</v>
      </c>
      <c r="L21" s="38">
        <v>342</v>
      </c>
      <c r="X21" s="11" t="s">
        <v>55</v>
      </c>
      <c r="Y21" s="11">
        <v>54</v>
      </c>
    </row>
    <row r="22" spans="1:25" ht="16.5" thickTop="1" thickBot="1" x14ac:dyDescent="0.3">
      <c r="A22" s="35" t="s">
        <v>65</v>
      </c>
      <c r="B22" s="46">
        <v>111</v>
      </c>
      <c r="C22" s="46">
        <v>100</v>
      </c>
      <c r="D22" s="46">
        <v>85</v>
      </c>
      <c r="E22" s="46">
        <v>85</v>
      </c>
      <c r="F22" s="46">
        <v>80</v>
      </c>
      <c r="G22" s="66">
        <v>80</v>
      </c>
      <c r="H22" s="54">
        <v>80</v>
      </c>
      <c r="I22" s="66">
        <v>65</v>
      </c>
      <c r="J22" s="46">
        <v>35</v>
      </c>
      <c r="K22" s="46">
        <v>46</v>
      </c>
      <c r="L22" s="40">
        <v>78</v>
      </c>
      <c r="X22" s="11" t="s">
        <v>56</v>
      </c>
      <c r="Y22" s="11">
        <v>64</v>
      </c>
    </row>
    <row r="23" spans="1:25" ht="16.5" thickTop="1" thickBot="1" x14ac:dyDescent="0.3">
      <c r="A23" s="35" t="s">
        <v>66</v>
      </c>
      <c r="B23" s="39">
        <v>91</v>
      </c>
      <c r="C23" s="39">
        <v>92</v>
      </c>
      <c r="D23" s="39">
        <v>81</v>
      </c>
      <c r="E23" s="39">
        <v>88</v>
      </c>
      <c r="F23" s="39">
        <v>79</v>
      </c>
      <c r="G23" s="39">
        <v>71</v>
      </c>
      <c r="H23" s="54">
        <v>70</v>
      </c>
      <c r="I23" s="39">
        <v>71</v>
      </c>
      <c r="J23" s="39">
        <v>75</v>
      </c>
      <c r="K23" s="39">
        <v>78</v>
      </c>
      <c r="L23" s="39">
        <v>78</v>
      </c>
      <c r="X23" s="11" t="s">
        <v>58</v>
      </c>
      <c r="Y23" s="11">
        <v>138</v>
      </c>
    </row>
    <row r="24" spans="1:25" ht="16.5" thickTop="1" thickBot="1" x14ac:dyDescent="0.3">
      <c r="A24" s="35" t="s">
        <v>72</v>
      </c>
      <c r="B24" s="39">
        <f>SUM(B23+$AD$9)</f>
        <v>102</v>
      </c>
      <c r="C24" s="39">
        <f t="shared" ref="C24:L24" si="7">SUM(C23+$AD$9)</f>
        <v>103</v>
      </c>
      <c r="D24" s="39">
        <f t="shared" si="7"/>
        <v>92</v>
      </c>
      <c r="E24" s="39">
        <f t="shared" si="7"/>
        <v>99</v>
      </c>
      <c r="F24" s="39">
        <f t="shared" si="7"/>
        <v>90</v>
      </c>
      <c r="G24" s="39">
        <f t="shared" si="7"/>
        <v>82</v>
      </c>
      <c r="H24" s="54">
        <f t="shared" si="7"/>
        <v>81</v>
      </c>
      <c r="I24" s="39">
        <f t="shared" si="7"/>
        <v>82</v>
      </c>
      <c r="J24" s="39">
        <f t="shared" si="7"/>
        <v>86</v>
      </c>
      <c r="K24" s="39">
        <f t="shared" si="7"/>
        <v>89</v>
      </c>
      <c r="L24" s="39">
        <f t="shared" si="7"/>
        <v>89</v>
      </c>
    </row>
    <row r="25" spans="1:25" ht="16.5" thickTop="1" thickBot="1" x14ac:dyDescent="0.3">
      <c r="A25" s="35" t="s">
        <v>74</v>
      </c>
      <c r="B25" s="42">
        <f>SUM(B22-B24)</f>
        <v>9</v>
      </c>
      <c r="C25" s="42">
        <f t="shared" ref="C25:L25" si="8">SUM(C22-C24)</f>
        <v>-3</v>
      </c>
      <c r="D25" s="42">
        <f t="shared" si="8"/>
        <v>-7</v>
      </c>
      <c r="E25" s="42">
        <f t="shared" si="8"/>
        <v>-14</v>
      </c>
      <c r="F25" s="42">
        <f t="shared" si="8"/>
        <v>-10</v>
      </c>
      <c r="G25" s="63">
        <f t="shared" si="8"/>
        <v>-2</v>
      </c>
      <c r="H25" s="54">
        <f t="shared" si="8"/>
        <v>-1</v>
      </c>
      <c r="I25" s="63">
        <f t="shared" si="8"/>
        <v>-17</v>
      </c>
      <c r="J25" s="72">
        <f t="shared" si="8"/>
        <v>-51</v>
      </c>
      <c r="K25" s="72">
        <f t="shared" si="8"/>
        <v>-43</v>
      </c>
      <c r="L25" s="42">
        <f t="shared" si="8"/>
        <v>-11</v>
      </c>
    </row>
    <row r="26" spans="1:25" ht="16.5" thickTop="1" thickBot="1" x14ac:dyDescent="0.3">
      <c r="A26" s="35" t="s">
        <v>76</v>
      </c>
      <c r="B26" s="39">
        <f>SUM(B24/B22)*100</f>
        <v>91.891891891891902</v>
      </c>
      <c r="C26" s="39">
        <f t="shared" ref="C26:L26" si="9">SUM(C24/C22)*100</f>
        <v>103</v>
      </c>
      <c r="D26" s="39">
        <f t="shared" si="9"/>
        <v>108.23529411764706</v>
      </c>
      <c r="E26" s="39">
        <f t="shared" si="9"/>
        <v>116.47058823529413</v>
      </c>
      <c r="F26" s="39">
        <f t="shared" si="9"/>
        <v>112.5</v>
      </c>
      <c r="G26" s="62">
        <f t="shared" si="9"/>
        <v>102.49999999999999</v>
      </c>
      <c r="H26" s="54">
        <f t="shared" si="9"/>
        <v>101.25</v>
      </c>
      <c r="I26" s="62">
        <f t="shared" si="9"/>
        <v>126.15384615384615</v>
      </c>
      <c r="J26" s="39">
        <f t="shared" si="9"/>
        <v>245.71428571428572</v>
      </c>
      <c r="K26" s="39">
        <f t="shared" si="9"/>
        <v>193.47826086956522</v>
      </c>
      <c r="L26" s="39">
        <f t="shared" si="9"/>
        <v>114.1025641025641</v>
      </c>
      <c r="W26" s="73">
        <v>1</v>
      </c>
      <c r="X26" s="46">
        <v>111</v>
      </c>
    </row>
    <row r="27" spans="1:25" ht="16.5" thickTop="1" thickBot="1" x14ac:dyDescent="0.3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W27" s="73">
        <v>40</v>
      </c>
      <c r="X27" s="46">
        <v>100</v>
      </c>
    </row>
    <row r="28" spans="1:25" ht="16.5" thickTop="1" thickBot="1" x14ac:dyDescent="0.3">
      <c r="A28" s="64" t="s">
        <v>158</v>
      </c>
      <c r="B28" s="64"/>
      <c r="C28" s="64"/>
      <c r="D28" s="64"/>
      <c r="E28" s="64"/>
      <c r="F28" s="64"/>
      <c r="G28" s="64"/>
      <c r="H28" s="43" t="s">
        <v>198</v>
      </c>
      <c r="I28" s="64"/>
      <c r="J28" s="64"/>
      <c r="K28" s="64"/>
      <c r="L28" s="64"/>
      <c r="W28" s="73">
        <v>80</v>
      </c>
      <c r="X28" s="46">
        <v>85</v>
      </c>
    </row>
    <row r="29" spans="1:25" ht="16.5" thickTop="1" thickBot="1" x14ac:dyDescent="0.3">
      <c r="A29" s="30" t="s">
        <v>129</v>
      </c>
      <c r="B29" s="32">
        <v>0</v>
      </c>
      <c r="C29" s="32">
        <v>1</v>
      </c>
      <c r="D29" s="32">
        <v>2</v>
      </c>
      <c r="E29" s="32">
        <v>3</v>
      </c>
      <c r="F29" s="32">
        <v>4</v>
      </c>
      <c r="G29" s="32">
        <v>5</v>
      </c>
      <c r="H29" s="43">
        <v>5.45</v>
      </c>
      <c r="I29" s="32">
        <v>6</v>
      </c>
      <c r="J29" s="32">
        <v>7</v>
      </c>
      <c r="K29" s="32">
        <v>8</v>
      </c>
      <c r="L29" s="32">
        <v>8.5500000000000007</v>
      </c>
      <c r="W29" s="73">
        <v>120</v>
      </c>
      <c r="X29" s="46">
        <v>85</v>
      </c>
    </row>
    <row r="30" spans="1:25" ht="16.5" thickTop="1" thickBot="1" x14ac:dyDescent="0.3">
      <c r="A30" s="35" t="s">
        <v>64</v>
      </c>
      <c r="B30" s="65">
        <v>1</v>
      </c>
      <c r="C30" s="45">
        <v>40</v>
      </c>
      <c r="D30" s="45">
        <v>80</v>
      </c>
      <c r="E30" s="45">
        <v>120</v>
      </c>
      <c r="F30" s="45">
        <v>160</v>
      </c>
      <c r="G30" s="65">
        <v>200</v>
      </c>
      <c r="H30" s="67">
        <v>218</v>
      </c>
      <c r="I30" s="65">
        <v>240</v>
      </c>
      <c r="J30" s="45">
        <v>280</v>
      </c>
      <c r="K30" s="65">
        <v>320</v>
      </c>
      <c r="L30" s="38">
        <v>342</v>
      </c>
      <c r="W30" s="73">
        <v>160</v>
      </c>
      <c r="X30" s="46">
        <v>80</v>
      </c>
    </row>
    <row r="31" spans="1:25" ht="16.5" thickTop="1" thickBot="1" x14ac:dyDescent="0.3">
      <c r="A31" s="35" t="s">
        <v>65</v>
      </c>
      <c r="B31" s="46">
        <v>649</v>
      </c>
      <c r="C31" s="46">
        <v>661</v>
      </c>
      <c r="D31" s="46">
        <v>645</v>
      </c>
      <c r="E31" s="46">
        <v>558</v>
      </c>
      <c r="F31" s="46">
        <v>345</v>
      </c>
      <c r="G31" s="66">
        <v>186</v>
      </c>
      <c r="H31" s="54">
        <v>160</v>
      </c>
      <c r="I31" s="66">
        <v>118</v>
      </c>
      <c r="J31" s="46">
        <v>188</v>
      </c>
      <c r="K31" s="46">
        <v>172</v>
      </c>
      <c r="L31" s="40">
        <v>236</v>
      </c>
      <c r="W31" s="73">
        <v>200</v>
      </c>
      <c r="X31" s="66">
        <v>80</v>
      </c>
    </row>
    <row r="32" spans="1:25" ht="16.5" thickTop="1" thickBot="1" x14ac:dyDescent="0.3">
      <c r="A32" s="35" t="s">
        <v>66</v>
      </c>
      <c r="B32" s="39">
        <v>565</v>
      </c>
      <c r="C32" s="39">
        <v>583</v>
      </c>
      <c r="D32" s="39">
        <v>572</v>
      </c>
      <c r="E32" s="39">
        <v>495</v>
      </c>
      <c r="F32" s="39">
        <v>274</v>
      </c>
      <c r="G32" s="39">
        <v>114</v>
      </c>
      <c r="H32" s="54">
        <v>94</v>
      </c>
      <c r="I32" s="39">
        <v>87</v>
      </c>
      <c r="J32" s="39">
        <v>199</v>
      </c>
      <c r="K32" s="39">
        <v>256</v>
      </c>
      <c r="L32" s="39">
        <v>288</v>
      </c>
      <c r="W32" s="73">
        <v>218</v>
      </c>
      <c r="X32" s="54">
        <v>80</v>
      </c>
    </row>
    <row r="33" spans="1:24" ht="16.5" thickTop="1" thickBot="1" x14ac:dyDescent="0.3">
      <c r="A33" s="35" t="s">
        <v>72</v>
      </c>
      <c r="B33" s="39">
        <f>SUM(B32+$AD$9+$AD$6+$AD$7+$AD$8)</f>
        <v>635.4</v>
      </c>
      <c r="C33" s="39">
        <f t="shared" ref="C33:L33" si="10">SUM(C32+$AD$9+$AD$6+$AD$7+$AD$8)</f>
        <v>653.4</v>
      </c>
      <c r="D33" s="39">
        <f t="shared" si="10"/>
        <v>642.4</v>
      </c>
      <c r="E33" s="39">
        <f t="shared" si="10"/>
        <v>565.4</v>
      </c>
      <c r="F33" s="39">
        <f t="shared" si="10"/>
        <v>344.4</v>
      </c>
      <c r="G33" s="39">
        <f t="shared" si="10"/>
        <v>184.4</v>
      </c>
      <c r="H33" s="39">
        <f t="shared" si="10"/>
        <v>164.4</v>
      </c>
      <c r="I33" s="39">
        <f t="shared" si="10"/>
        <v>157.4</v>
      </c>
      <c r="J33" s="39">
        <f t="shared" si="10"/>
        <v>269.39999999999998</v>
      </c>
      <c r="K33" s="39">
        <f t="shared" si="10"/>
        <v>326.39999999999998</v>
      </c>
      <c r="L33" s="39">
        <f t="shared" si="10"/>
        <v>358.4</v>
      </c>
      <c r="Q33" s="86" t="s">
        <v>80</v>
      </c>
      <c r="S33" s="86">
        <v>57</v>
      </c>
      <c r="T33" s="86">
        <v>63</v>
      </c>
      <c r="W33" s="73">
        <v>240</v>
      </c>
      <c r="X33" s="66">
        <v>65</v>
      </c>
    </row>
    <row r="34" spans="1:24" ht="16.5" thickTop="1" thickBot="1" x14ac:dyDescent="0.3">
      <c r="A34" s="35" t="s">
        <v>74</v>
      </c>
      <c r="B34" s="42">
        <f>SUM(B31-B33)</f>
        <v>13.600000000000023</v>
      </c>
      <c r="C34" s="42">
        <f t="shared" ref="C34:L34" si="11">SUM(C31-C33)</f>
        <v>7.6000000000000227</v>
      </c>
      <c r="D34" s="42">
        <f t="shared" si="11"/>
        <v>2.6000000000000227</v>
      </c>
      <c r="E34" s="42">
        <f t="shared" si="11"/>
        <v>-7.3999999999999773</v>
      </c>
      <c r="F34" s="42">
        <f t="shared" si="11"/>
        <v>0.60000000000002274</v>
      </c>
      <c r="G34" s="63">
        <f t="shared" si="11"/>
        <v>1.5999999999999943</v>
      </c>
      <c r="H34" s="54">
        <f t="shared" si="11"/>
        <v>-4.4000000000000057</v>
      </c>
      <c r="I34" s="63">
        <f t="shared" si="11"/>
        <v>-39.400000000000006</v>
      </c>
      <c r="J34" s="72">
        <f t="shared" si="11"/>
        <v>-81.399999999999977</v>
      </c>
      <c r="K34" s="72">
        <f t="shared" si="11"/>
        <v>-154.39999999999998</v>
      </c>
      <c r="L34" s="72">
        <f t="shared" si="11"/>
        <v>-122.39999999999998</v>
      </c>
      <c r="Q34" s="86">
        <f>SUM(P:P)</f>
        <v>70.397901599999898</v>
      </c>
      <c r="W34" s="73">
        <v>280</v>
      </c>
      <c r="X34" s="46">
        <v>35</v>
      </c>
    </row>
    <row r="35" spans="1:24" ht="16.5" thickTop="1" thickBot="1" x14ac:dyDescent="0.3">
      <c r="A35" s="35" t="s">
        <v>76</v>
      </c>
      <c r="B35" s="39">
        <f>SUM(B33/B31)*100</f>
        <v>97.90446841294299</v>
      </c>
      <c r="C35" s="39">
        <f t="shared" ref="C35:L35" si="12">SUM(C33/C31)*100</f>
        <v>98.850226928895609</v>
      </c>
      <c r="D35" s="39">
        <f t="shared" si="12"/>
        <v>99.596899224806208</v>
      </c>
      <c r="E35" s="39">
        <f t="shared" si="12"/>
        <v>101.32616487455198</v>
      </c>
      <c r="F35" s="39">
        <f t="shared" si="12"/>
        <v>99.826086956521735</v>
      </c>
      <c r="G35" s="62">
        <f t="shared" si="12"/>
        <v>99.13978494623656</v>
      </c>
      <c r="H35" s="54">
        <f t="shared" si="12"/>
        <v>102.75000000000001</v>
      </c>
      <c r="I35" s="62">
        <f t="shared" si="12"/>
        <v>133.38983050847457</v>
      </c>
      <c r="J35" s="39">
        <f t="shared" si="12"/>
        <v>143.29787234042553</v>
      </c>
      <c r="K35" s="39">
        <f t="shared" si="12"/>
        <v>189.76744186046511</v>
      </c>
      <c r="L35" s="39">
        <f t="shared" si="12"/>
        <v>151.86440677966101</v>
      </c>
      <c r="W35" s="73">
        <v>320</v>
      </c>
      <c r="X35" s="46">
        <v>46</v>
      </c>
    </row>
    <row r="36" spans="1:24" ht="15.75" thickTop="1" x14ac:dyDescent="0.25">
      <c r="W36" s="73">
        <v>342</v>
      </c>
      <c r="X36" s="40">
        <v>78</v>
      </c>
    </row>
    <row r="37" spans="1:24" ht="15.75" thickBot="1" x14ac:dyDescent="0.3"/>
    <row r="38" spans="1:24" ht="16.5" thickTop="1" thickBot="1" x14ac:dyDescent="0.3">
      <c r="A38" s="86" t="s">
        <v>190</v>
      </c>
      <c r="B38" s="86"/>
      <c r="C38" s="86"/>
      <c r="D38" s="86"/>
      <c r="E38" s="86"/>
      <c r="F38" s="86"/>
      <c r="G38" s="86"/>
      <c r="H38" s="43" t="s">
        <v>198</v>
      </c>
      <c r="I38" s="86"/>
      <c r="J38" s="86"/>
      <c r="K38" s="86"/>
      <c r="L38" s="86"/>
      <c r="W38" s="73">
        <v>1</v>
      </c>
      <c r="X38" s="73">
        <v>102</v>
      </c>
    </row>
    <row r="39" spans="1:24" ht="16.5" thickTop="1" thickBot="1" x14ac:dyDescent="0.3">
      <c r="A39" s="30" t="s">
        <v>73</v>
      </c>
      <c r="B39" s="32">
        <v>0</v>
      </c>
      <c r="C39" s="32">
        <v>1</v>
      </c>
      <c r="D39" s="32">
        <v>2</v>
      </c>
      <c r="E39" s="32">
        <v>3</v>
      </c>
      <c r="F39" s="32">
        <v>4</v>
      </c>
      <c r="G39" s="32">
        <v>5</v>
      </c>
      <c r="H39" s="43">
        <v>5.45</v>
      </c>
      <c r="I39" s="32">
        <v>6</v>
      </c>
      <c r="J39" s="32">
        <v>7</v>
      </c>
      <c r="K39" s="32">
        <v>8</v>
      </c>
      <c r="L39" s="32">
        <v>8.5500000000000007</v>
      </c>
      <c r="W39" s="73">
        <v>40</v>
      </c>
      <c r="X39" s="73">
        <v>103</v>
      </c>
    </row>
    <row r="40" spans="1:24" ht="16.5" thickTop="1" thickBot="1" x14ac:dyDescent="0.3">
      <c r="A40" s="35" t="s">
        <v>64</v>
      </c>
      <c r="B40" s="65">
        <v>1</v>
      </c>
      <c r="C40" s="45">
        <v>40</v>
      </c>
      <c r="D40" s="45">
        <v>80</v>
      </c>
      <c r="E40" s="45">
        <v>120</v>
      </c>
      <c r="F40" s="45">
        <v>160</v>
      </c>
      <c r="G40" s="65">
        <v>200</v>
      </c>
      <c r="H40" s="67">
        <v>218</v>
      </c>
      <c r="I40" s="65">
        <v>240</v>
      </c>
      <c r="J40" s="45">
        <v>280</v>
      </c>
      <c r="K40" s="65">
        <v>320</v>
      </c>
      <c r="L40" s="38">
        <v>342</v>
      </c>
      <c r="W40" s="73">
        <v>80</v>
      </c>
      <c r="X40" s="73">
        <v>92</v>
      </c>
    </row>
    <row r="41" spans="1:24" ht="16.5" thickTop="1" thickBot="1" x14ac:dyDescent="0.3">
      <c r="A41" s="35" t="s">
        <v>65</v>
      </c>
      <c r="B41" s="46">
        <v>111</v>
      </c>
      <c r="C41" s="46">
        <v>100</v>
      </c>
      <c r="D41" s="46">
        <v>85</v>
      </c>
      <c r="E41" s="46">
        <v>85</v>
      </c>
      <c r="F41" s="46">
        <v>80</v>
      </c>
      <c r="G41" s="66">
        <v>80</v>
      </c>
      <c r="H41" s="54">
        <v>80</v>
      </c>
      <c r="I41" s="66">
        <v>65</v>
      </c>
      <c r="J41" s="46">
        <v>35</v>
      </c>
      <c r="K41" s="46">
        <v>46</v>
      </c>
      <c r="L41" s="40">
        <v>78</v>
      </c>
      <c r="W41" s="73">
        <v>120</v>
      </c>
      <c r="X41" s="73">
        <v>99</v>
      </c>
    </row>
    <row r="42" spans="1:24" ht="16.5" thickTop="1" thickBot="1" x14ac:dyDescent="0.3">
      <c r="A42" s="35" t="s">
        <v>66</v>
      </c>
      <c r="B42" s="39">
        <v>83</v>
      </c>
      <c r="C42" s="39">
        <v>84</v>
      </c>
      <c r="D42" s="39">
        <v>82</v>
      </c>
      <c r="E42" s="39">
        <v>78</v>
      </c>
      <c r="F42" s="39">
        <v>63</v>
      </c>
      <c r="G42" s="39">
        <v>50</v>
      </c>
      <c r="H42" s="54">
        <v>61</v>
      </c>
      <c r="I42" s="39">
        <v>50</v>
      </c>
      <c r="J42" s="39">
        <v>57</v>
      </c>
      <c r="K42" s="39">
        <v>62</v>
      </c>
      <c r="L42" s="39">
        <v>64</v>
      </c>
      <c r="W42" s="73">
        <v>160</v>
      </c>
      <c r="X42" s="73">
        <v>90</v>
      </c>
    </row>
    <row r="43" spans="1:24" ht="16.5" thickTop="1" thickBot="1" x14ac:dyDescent="0.3">
      <c r="A43" s="35" t="s">
        <v>72</v>
      </c>
      <c r="B43" s="39">
        <f>SUM(B42+$AD$9)</f>
        <v>94</v>
      </c>
      <c r="C43" s="39">
        <f t="shared" ref="C43:L43" si="13">SUM(C42+$AD$9)</f>
        <v>95</v>
      </c>
      <c r="D43" s="39">
        <f t="shared" si="13"/>
        <v>93</v>
      </c>
      <c r="E43" s="39">
        <f t="shared" si="13"/>
        <v>89</v>
      </c>
      <c r="F43" s="39">
        <f t="shared" si="13"/>
        <v>74</v>
      </c>
      <c r="G43" s="39">
        <f t="shared" si="13"/>
        <v>61</v>
      </c>
      <c r="H43" s="54">
        <f t="shared" si="13"/>
        <v>72</v>
      </c>
      <c r="I43" s="39">
        <f t="shared" si="13"/>
        <v>61</v>
      </c>
      <c r="J43" s="39">
        <f t="shared" si="13"/>
        <v>68</v>
      </c>
      <c r="K43" s="39">
        <f t="shared" si="13"/>
        <v>73</v>
      </c>
      <c r="L43" s="39">
        <f t="shared" si="13"/>
        <v>75</v>
      </c>
      <c r="W43" s="73">
        <v>200</v>
      </c>
      <c r="X43" s="73">
        <v>82</v>
      </c>
    </row>
    <row r="44" spans="1:24" ht="16.5" thickTop="1" thickBot="1" x14ac:dyDescent="0.3">
      <c r="A44" s="35" t="s">
        <v>74</v>
      </c>
      <c r="B44" s="42">
        <f>SUM(B41-B43)</f>
        <v>17</v>
      </c>
      <c r="C44" s="42">
        <f t="shared" ref="C44:L44" si="14">SUM(C41-C43)</f>
        <v>5</v>
      </c>
      <c r="D44" s="42">
        <f t="shared" si="14"/>
        <v>-8</v>
      </c>
      <c r="E44" s="42">
        <f t="shared" si="14"/>
        <v>-4</v>
      </c>
      <c r="F44" s="42">
        <f t="shared" si="14"/>
        <v>6</v>
      </c>
      <c r="G44" s="63">
        <f t="shared" si="14"/>
        <v>19</v>
      </c>
      <c r="H44" s="54">
        <f t="shared" si="14"/>
        <v>8</v>
      </c>
      <c r="I44" s="63">
        <f t="shared" si="14"/>
        <v>4</v>
      </c>
      <c r="J44" s="72">
        <f t="shared" si="14"/>
        <v>-33</v>
      </c>
      <c r="K44" s="72">
        <f t="shared" si="14"/>
        <v>-27</v>
      </c>
      <c r="L44" s="42">
        <f t="shared" si="14"/>
        <v>3</v>
      </c>
      <c r="W44" s="73">
        <v>218</v>
      </c>
      <c r="X44" s="73">
        <v>81</v>
      </c>
    </row>
    <row r="45" spans="1:24" ht="16.5" thickTop="1" thickBot="1" x14ac:dyDescent="0.3">
      <c r="A45" s="35" t="s">
        <v>76</v>
      </c>
      <c r="B45" s="39">
        <f>SUM(B43/B41)*100</f>
        <v>84.684684684684683</v>
      </c>
      <c r="C45" s="39">
        <f t="shared" ref="C45:L45" si="15">SUM(C43/C41)*100</f>
        <v>95</v>
      </c>
      <c r="D45" s="39">
        <f t="shared" si="15"/>
        <v>109.41176470588236</v>
      </c>
      <c r="E45" s="39">
        <f t="shared" si="15"/>
        <v>104.70588235294119</v>
      </c>
      <c r="F45" s="39">
        <f t="shared" si="15"/>
        <v>92.5</v>
      </c>
      <c r="G45" s="62">
        <f t="shared" si="15"/>
        <v>76.25</v>
      </c>
      <c r="H45" s="54">
        <f t="shared" si="15"/>
        <v>90</v>
      </c>
      <c r="I45" s="62">
        <f t="shared" si="15"/>
        <v>93.84615384615384</v>
      </c>
      <c r="J45" s="39">
        <f t="shared" si="15"/>
        <v>194.28571428571428</v>
      </c>
      <c r="K45" s="39">
        <f t="shared" si="15"/>
        <v>158.69565217391303</v>
      </c>
      <c r="L45" s="39">
        <f t="shared" si="15"/>
        <v>96.15384615384616</v>
      </c>
      <c r="W45" s="73">
        <v>240</v>
      </c>
      <c r="X45" s="73">
        <v>82</v>
      </c>
    </row>
    <row r="46" spans="1:24" ht="16.5" thickTop="1" thickBot="1" x14ac:dyDescent="0.3">
      <c r="W46" s="73">
        <v>280</v>
      </c>
      <c r="X46" s="73">
        <v>86</v>
      </c>
    </row>
    <row r="47" spans="1:24" ht="16.5" thickTop="1" thickBot="1" x14ac:dyDescent="0.3">
      <c r="A47" s="86" t="s">
        <v>190</v>
      </c>
      <c r="B47" s="86"/>
      <c r="C47" s="86"/>
      <c r="D47" s="86"/>
      <c r="E47" s="86"/>
      <c r="F47" s="86"/>
      <c r="G47" s="86"/>
      <c r="H47" s="43" t="s">
        <v>198</v>
      </c>
      <c r="I47" s="86"/>
      <c r="J47" s="86"/>
      <c r="K47" s="86"/>
      <c r="L47" s="86"/>
      <c r="W47" s="73">
        <v>320</v>
      </c>
      <c r="X47" s="73">
        <v>89</v>
      </c>
    </row>
    <row r="48" spans="1:24" ht="16.5" thickTop="1" thickBot="1" x14ac:dyDescent="0.3">
      <c r="A48" s="30" t="s">
        <v>129</v>
      </c>
      <c r="B48" s="32">
        <v>0</v>
      </c>
      <c r="C48" s="32">
        <v>1</v>
      </c>
      <c r="D48" s="32">
        <v>2</v>
      </c>
      <c r="E48" s="32">
        <v>3</v>
      </c>
      <c r="F48" s="32">
        <v>4</v>
      </c>
      <c r="G48" s="32">
        <v>5</v>
      </c>
      <c r="H48" s="43">
        <v>5.45</v>
      </c>
      <c r="I48" s="32">
        <v>6</v>
      </c>
      <c r="J48" s="32">
        <v>7</v>
      </c>
      <c r="K48" s="32">
        <v>8</v>
      </c>
      <c r="L48" s="32">
        <v>8.5500000000000007</v>
      </c>
      <c r="W48" s="73">
        <v>342</v>
      </c>
      <c r="X48" s="73">
        <v>89</v>
      </c>
    </row>
    <row r="49" spans="1:17" ht="16.5" thickTop="1" thickBot="1" x14ac:dyDescent="0.3">
      <c r="A49" s="35" t="s">
        <v>64</v>
      </c>
      <c r="B49" s="65">
        <v>1</v>
      </c>
      <c r="C49" s="45">
        <v>40</v>
      </c>
      <c r="D49" s="45">
        <v>80</v>
      </c>
      <c r="E49" s="45">
        <v>120</v>
      </c>
      <c r="F49" s="45">
        <v>160</v>
      </c>
      <c r="G49" s="65">
        <v>200</v>
      </c>
      <c r="H49" s="67">
        <v>218</v>
      </c>
      <c r="I49" s="65">
        <v>240</v>
      </c>
      <c r="J49" s="45">
        <v>280</v>
      </c>
      <c r="K49" s="65">
        <v>320</v>
      </c>
      <c r="L49" s="38">
        <v>342</v>
      </c>
    </row>
    <row r="50" spans="1:17" ht="19.5" customHeight="1" thickTop="1" thickBot="1" x14ac:dyDescent="0.3">
      <c r="A50" s="35" t="s">
        <v>65</v>
      </c>
      <c r="B50" s="46">
        <v>649</v>
      </c>
      <c r="C50" s="46">
        <v>661</v>
      </c>
      <c r="D50" s="46">
        <v>645</v>
      </c>
      <c r="E50" s="46">
        <v>558</v>
      </c>
      <c r="F50" s="46">
        <v>345</v>
      </c>
      <c r="G50" s="66">
        <v>186</v>
      </c>
      <c r="H50" s="54">
        <v>160</v>
      </c>
      <c r="I50" s="66">
        <v>118</v>
      </c>
      <c r="J50" s="46">
        <v>188</v>
      </c>
      <c r="K50" s="46">
        <v>172</v>
      </c>
      <c r="L50" s="40">
        <v>236</v>
      </c>
    </row>
    <row r="51" spans="1:17" ht="15.75" customHeight="1" thickTop="1" thickBot="1" x14ac:dyDescent="0.3">
      <c r="A51" s="35" t="s">
        <v>66</v>
      </c>
      <c r="B51" s="39">
        <v>561</v>
      </c>
      <c r="C51" s="39">
        <v>579</v>
      </c>
      <c r="D51" s="39">
        <v>568</v>
      </c>
      <c r="E51" s="39">
        <v>491</v>
      </c>
      <c r="F51" s="39">
        <v>265</v>
      </c>
      <c r="G51" s="39">
        <v>120</v>
      </c>
      <c r="H51" s="54">
        <v>106</v>
      </c>
      <c r="I51" s="39">
        <v>96</v>
      </c>
      <c r="J51" s="39">
        <v>189</v>
      </c>
      <c r="K51" s="39">
        <v>261</v>
      </c>
      <c r="L51" s="39">
        <v>283</v>
      </c>
    </row>
    <row r="52" spans="1:17" ht="15.75" customHeight="1" thickTop="1" thickBot="1" x14ac:dyDescent="0.3">
      <c r="A52" s="35" t="s">
        <v>72</v>
      </c>
      <c r="B52" s="39">
        <f>SUM(B51+$AD$9+$AD$6+$AD$7+$AD$8)</f>
        <v>631.4</v>
      </c>
      <c r="C52" s="39">
        <f t="shared" ref="C52:L52" si="16">SUM(C51+$AD$9+$AD$6+$AD$7+$AD$8)</f>
        <v>649.4</v>
      </c>
      <c r="D52" s="39">
        <f t="shared" si="16"/>
        <v>638.4</v>
      </c>
      <c r="E52" s="39">
        <f t="shared" si="16"/>
        <v>561.4</v>
      </c>
      <c r="F52" s="39">
        <f t="shared" si="16"/>
        <v>335.4</v>
      </c>
      <c r="G52" s="39">
        <f t="shared" si="16"/>
        <v>190.4</v>
      </c>
      <c r="H52" s="39">
        <f t="shared" si="16"/>
        <v>176.4</v>
      </c>
      <c r="I52" s="39">
        <f t="shared" si="16"/>
        <v>166.4</v>
      </c>
      <c r="J52" s="39">
        <f t="shared" si="16"/>
        <v>259.39999999999998</v>
      </c>
      <c r="K52" s="39">
        <f t="shared" si="16"/>
        <v>331.4</v>
      </c>
      <c r="L52" s="39">
        <f t="shared" si="16"/>
        <v>353.4</v>
      </c>
    </row>
    <row r="53" spans="1:17" ht="15.75" customHeight="1" thickTop="1" thickBot="1" x14ac:dyDescent="0.3">
      <c r="A53" s="35" t="s">
        <v>74</v>
      </c>
      <c r="B53" s="42">
        <f>SUM(B50-B52)</f>
        <v>17.600000000000023</v>
      </c>
      <c r="C53" s="42">
        <f t="shared" ref="C53:L53" si="17">SUM(C50-C52)</f>
        <v>11.600000000000023</v>
      </c>
      <c r="D53" s="42">
        <f t="shared" si="17"/>
        <v>6.6000000000000227</v>
      </c>
      <c r="E53" s="42">
        <f t="shared" si="17"/>
        <v>-3.3999999999999773</v>
      </c>
      <c r="F53" s="42">
        <f t="shared" si="17"/>
        <v>9.6000000000000227</v>
      </c>
      <c r="G53" s="63">
        <f t="shared" si="17"/>
        <v>-4.4000000000000057</v>
      </c>
      <c r="H53" s="54">
        <f t="shared" si="17"/>
        <v>-16.400000000000006</v>
      </c>
      <c r="I53" s="63">
        <f t="shared" si="17"/>
        <v>-48.400000000000006</v>
      </c>
      <c r="J53" s="72">
        <f t="shared" si="17"/>
        <v>-71.399999999999977</v>
      </c>
      <c r="K53" s="72">
        <f t="shared" si="17"/>
        <v>-159.39999999999998</v>
      </c>
      <c r="L53" s="72">
        <f t="shared" si="17"/>
        <v>-117.39999999999998</v>
      </c>
      <c r="O53" s="10"/>
      <c r="P53" s="10"/>
      <c r="Q53" s="10"/>
    </row>
    <row r="54" spans="1:17" ht="15" customHeight="1" thickTop="1" thickBot="1" x14ac:dyDescent="0.3">
      <c r="A54" s="35" t="s">
        <v>76</v>
      </c>
      <c r="B54" s="39">
        <f>SUM(B52/B50)*100</f>
        <v>97.288135593220332</v>
      </c>
      <c r="C54" s="39">
        <f t="shared" ref="C54:L54" si="18">SUM(C52/C50)*100</f>
        <v>98.245083207261715</v>
      </c>
      <c r="D54" s="39">
        <f t="shared" si="18"/>
        <v>98.976744186046503</v>
      </c>
      <c r="E54" s="39">
        <f t="shared" si="18"/>
        <v>100.60931899641577</v>
      </c>
      <c r="F54" s="39">
        <f t="shared" si="18"/>
        <v>97.217391304347828</v>
      </c>
      <c r="G54" s="62">
        <f t="shared" si="18"/>
        <v>102.36559139784947</v>
      </c>
      <c r="H54" s="54">
        <f t="shared" si="18"/>
        <v>110.25</v>
      </c>
      <c r="I54" s="62">
        <f t="shared" si="18"/>
        <v>141.01694915254237</v>
      </c>
      <c r="J54" s="39">
        <f t="shared" si="18"/>
        <v>137.97872340425531</v>
      </c>
      <c r="K54" s="39">
        <f t="shared" si="18"/>
        <v>192.67441860465115</v>
      </c>
      <c r="L54" s="39">
        <f t="shared" si="18"/>
        <v>149.74576271186439</v>
      </c>
      <c r="M54" s="10"/>
      <c r="N54" s="10"/>
      <c r="O54" s="10"/>
      <c r="P54" s="10"/>
      <c r="Q54" s="10"/>
    </row>
    <row r="55" spans="1:17" ht="15" customHeight="1" thickTop="1" x14ac:dyDescent="0.25">
      <c r="M55" s="10"/>
      <c r="N55" s="10"/>
    </row>
    <row r="56" spans="1:17" ht="15" customHeight="1" x14ac:dyDescent="0.25">
      <c r="M56" s="10"/>
      <c r="N56" s="10"/>
    </row>
    <row r="57" spans="1:17" ht="15" customHeight="1" x14ac:dyDescent="0.25">
      <c r="M57" s="10"/>
      <c r="N57" s="10"/>
    </row>
    <row r="58" spans="1:17" ht="15" customHeight="1" x14ac:dyDescent="0.25">
      <c r="M58" s="10"/>
      <c r="N58" s="10"/>
    </row>
    <row r="59" spans="1:17" ht="15" customHeight="1" x14ac:dyDescent="0.25">
      <c r="M59" s="10"/>
      <c r="N59" s="10"/>
    </row>
    <row r="60" spans="1:17" ht="15" customHeight="1" x14ac:dyDescent="0.25">
      <c r="M60" s="10"/>
      <c r="N60" s="10"/>
    </row>
    <row r="61" spans="1:17" ht="15" customHeight="1" x14ac:dyDescent="0.25">
      <c r="A61" s="11" t="s">
        <v>189</v>
      </c>
      <c r="B61" s="27"/>
      <c r="M61" s="10"/>
      <c r="N61" s="10"/>
    </row>
    <row r="73" spans="26:26" x14ac:dyDescent="0.25">
      <c r="Z73" s="11">
        <v>0</v>
      </c>
    </row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16"/>
  <sheetViews>
    <sheetView zoomScale="96" zoomScaleNormal="96" workbookViewId="0">
      <selection activeCell="S43" sqref="S43"/>
    </sheetView>
  </sheetViews>
  <sheetFormatPr defaultRowHeight="15" x14ac:dyDescent="0.25"/>
  <cols>
    <col min="1" max="1" width="28.42578125" style="11" customWidth="1"/>
    <col min="2" max="6" width="9.140625" style="11"/>
    <col min="7" max="7" width="13.42578125" style="11" customWidth="1"/>
    <col min="8" max="8" width="8.42578125" style="11" customWidth="1"/>
    <col min="9" max="13" width="9.140625" style="11"/>
    <col min="14" max="14" width="19.140625" style="11" customWidth="1"/>
    <col min="15" max="15" width="14" style="11" customWidth="1"/>
    <col min="16" max="16" width="11.7109375" style="11" customWidth="1"/>
    <col min="17" max="24" width="9.140625" style="11"/>
    <col min="25" max="25" width="20.140625" style="11" customWidth="1"/>
    <col min="26" max="26" width="25.5703125" style="11" customWidth="1"/>
    <col min="27" max="28" width="9.140625" style="11"/>
    <col min="29" max="29" width="25.28515625" style="11" customWidth="1"/>
    <col min="30" max="30" width="30" style="11" customWidth="1"/>
    <col min="31" max="31" width="12.28515625" style="11" customWidth="1"/>
    <col min="32" max="32" width="9.140625" style="11"/>
    <col min="33" max="33" width="12.85546875" style="11" customWidth="1"/>
    <col min="34" max="36" width="9.140625" style="11"/>
    <col min="37" max="37" width="15.85546875" style="11" customWidth="1"/>
    <col min="38" max="39" width="9.140625" style="11"/>
    <col min="40" max="40" width="12.5703125" style="11" customWidth="1"/>
    <col min="41" max="41" width="13" style="11" customWidth="1"/>
    <col min="42" max="16384" width="9.140625" style="11"/>
  </cols>
  <sheetData>
    <row r="1" spans="1:41" ht="16.5" thickTop="1" thickBot="1" x14ac:dyDescent="0.3">
      <c r="A1" s="11" t="s">
        <v>132</v>
      </c>
      <c r="H1" s="43" t="s">
        <v>198</v>
      </c>
      <c r="P1" s="85"/>
      <c r="Q1" s="11" t="s">
        <v>80</v>
      </c>
    </row>
    <row r="2" spans="1:41" ht="16.5" thickTop="1" thickBot="1" x14ac:dyDescent="0.3">
      <c r="A2" s="30" t="s">
        <v>82</v>
      </c>
      <c r="B2" s="32">
        <v>0</v>
      </c>
      <c r="C2" s="32">
        <v>1</v>
      </c>
      <c r="D2" s="32">
        <v>2</v>
      </c>
      <c r="E2" s="32">
        <v>3</v>
      </c>
      <c r="F2" s="32">
        <v>4</v>
      </c>
      <c r="G2" s="32">
        <v>5</v>
      </c>
      <c r="H2" s="43">
        <v>5.45</v>
      </c>
      <c r="I2" s="32">
        <v>6</v>
      </c>
      <c r="J2" s="32">
        <v>7</v>
      </c>
      <c r="K2" s="32">
        <v>8</v>
      </c>
      <c r="L2" s="32">
        <v>8.5500000000000007</v>
      </c>
      <c r="P2" s="85"/>
      <c r="Q2" s="11">
        <f>SUM(P:P)</f>
        <v>171.13656194285664</v>
      </c>
      <c r="X2" s="33" t="s">
        <v>61</v>
      </c>
      <c r="AA2" s="34" t="s">
        <v>62</v>
      </c>
      <c r="AB2" s="13" t="s">
        <v>63</v>
      </c>
    </row>
    <row r="3" spans="1:41" ht="16.5" thickTop="1" thickBot="1" x14ac:dyDescent="0.3">
      <c r="A3" s="35" t="s">
        <v>64</v>
      </c>
      <c r="B3" s="65">
        <v>1</v>
      </c>
      <c r="C3" s="45">
        <v>40</v>
      </c>
      <c r="D3" s="45">
        <v>80</v>
      </c>
      <c r="E3" s="45">
        <v>120</v>
      </c>
      <c r="F3" s="45">
        <v>160</v>
      </c>
      <c r="G3" s="65">
        <v>200</v>
      </c>
      <c r="H3" s="67">
        <v>218</v>
      </c>
      <c r="I3" s="65">
        <v>240</v>
      </c>
      <c r="J3" s="45">
        <v>280</v>
      </c>
      <c r="K3" s="65">
        <v>320</v>
      </c>
      <c r="L3" s="38">
        <v>342</v>
      </c>
      <c r="P3" s="85"/>
      <c r="AK3" s="11" t="s">
        <v>82</v>
      </c>
    </row>
    <row r="4" spans="1:41" ht="16.5" thickTop="1" thickBot="1" x14ac:dyDescent="0.3">
      <c r="A4" s="35" t="s">
        <v>65</v>
      </c>
      <c r="B4" s="46">
        <v>667</v>
      </c>
      <c r="C4" s="46">
        <v>672</v>
      </c>
      <c r="D4" s="46">
        <v>651</v>
      </c>
      <c r="E4" s="46">
        <v>600</v>
      </c>
      <c r="F4" s="46">
        <v>455</v>
      </c>
      <c r="G4" s="66">
        <v>350</v>
      </c>
      <c r="H4" s="54">
        <v>359</v>
      </c>
      <c r="I4" s="66">
        <v>346</v>
      </c>
      <c r="J4" s="46">
        <v>400</v>
      </c>
      <c r="K4" s="46">
        <v>450</v>
      </c>
      <c r="L4" s="40">
        <v>461</v>
      </c>
      <c r="P4" s="85"/>
      <c r="AG4" s="11" t="s">
        <v>140</v>
      </c>
      <c r="AH4" s="11" t="s">
        <v>165</v>
      </c>
      <c r="AK4" s="11" t="s">
        <v>167</v>
      </c>
      <c r="AL4" s="11" t="s">
        <v>168</v>
      </c>
      <c r="AM4" s="11" t="s">
        <v>169</v>
      </c>
      <c r="AN4" s="11" t="s">
        <v>170</v>
      </c>
      <c r="AO4" s="11" t="s">
        <v>172</v>
      </c>
    </row>
    <row r="5" spans="1:41" ht="15.75" thickTop="1" x14ac:dyDescent="0.25">
      <c r="A5" s="35" t="s">
        <v>66</v>
      </c>
      <c r="B5" s="39">
        <v>440</v>
      </c>
      <c r="C5" s="39">
        <v>445</v>
      </c>
      <c r="D5" s="39">
        <v>435</v>
      </c>
      <c r="E5" s="39">
        <v>400</v>
      </c>
      <c r="F5" s="39">
        <v>283</v>
      </c>
      <c r="G5" s="39">
        <v>181</v>
      </c>
      <c r="H5" s="39">
        <v>178</v>
      </c>
      <c r="I5" s="39">
        <v>180</v>
      </c>
      <c r="J5" s="39">
        <v>230</v>
      </c>
      <c r="K5" s="39">
        <v>265</v>
      </c>
      <c r="L5" s="39">
        <v>289</v>
      </c>
      <c r="P5" s="85"/>
      <c r="Y5" s="11" t="s">
        <v>67</v>
      </c>
      <c r="Z5" s="11" t="s">
        <v>68</v>
      </c>
      <c r="AC5" s="11" t="s">
        <v>69</v>
      </c>
      <c r="AD5" s="11" t="s">
        <v>70</v>
      </c>
      <c r="AE5" s="11" t="s">
        <v>71</v>
      </c>
      <c r="AL5" s="64">
        <v>1.1000000000000001</v>
      </c>
      <c r="AM5" s="64">
        <v>2.3397000000000001</v>
      </c>
      <c r="AN5" s="64">
        <v>2.3397000000000001</v>
      </c>
      <c r="AO5" s="64">
        <v>2.3397000000000001</v>
      </c>
    </row>
    <row r="6" spans="1:41" ht="15.75" thickBot="1" x14ac:dyDescent="0.3">
      <c r="A6" s="35" t="s">
        <v>72</v>
      </c>
      <c r="B6" s="39">
        <f>SUM(B5+$AD$13)</f>
        <v>588.96529999999996</v>
      </c>
      <c r="C6" s="39">
        <f>SUM(C5+$AD$13)</f>
        <v>593.96529999999996</v>
      </c>
      <c r="D6" s="39">
        <f t="shared" ref="D6:L6" si="0">SUM(D5+$AD$13)</f>
        <v>583.96529999999996</v>
      </c>
      <c r="E6" s="39">
        <f t="shared" si="0"/>
        <v>548.96529999999996</v>
      </c>
      <c r="F6" s="39">
        <f t="shared" si="0"/>
        <v>431.96529999999996</v>
      </c>
      <c r="G6" s="39">
        <f t="shared" si="0"/>
        <v>329.96529999999996</v>
      </c>
      <c r="H6" s="39">
        <f>SUM(H5+$AD$13)</f>
        <v>326.96529999999996</v>
      </c>
      <c r="I6" s="39">
        <f t="shared" si="0"/>
        <v>328.96529999999996</v>
      </c>
      <c r="J6" s="39">
        <f t="shared" si="0"/>
        <v>378.96529999999996</v>
      </c>
      <c r="K6" s="39">
        <f t="shared" si="0"/>
        <v>413.96529999999996</v>
      </c>
      <c r="L6" s="39">
        <f t="shared" si="0"/>
        <v>437.96529999999996</v>
      </c>
      <c r="P6" s="85"/>
      <c r="W6" s="11" t="s">
        <v>60</v>
      </c>
      <c r="X6" s="41" t="s">
        <v>78</v>
      </c>
      <c r="Y6" s="11">
        <v>1</v>
      </c>
      <c r="Z6" s="11">
        <f>SUM(3.3*(Y7-Y6))</f>
        <v>108.89999999999999</v>
      </c>
      <c r="AB6" s="41" t="s">
        <v>78</v>
      </c>
      <c r="AC6" s="11">
        <v>34</v>
      </c>
      <c r="AD6" s="11">
        <f>SUM(AC6*AE6)</f>
        <v>37.400000000000006</v>
      </c>
      <c r="AE6" s="11">
        <v>1.1000000000000001</v>
      </c>
      <c r="AF6" s="11">
        <v>81</v>
      </c>
      <c r="AG6" s="11">
        <v>1.1532683593749999</v>
      </c>
      <c r="AH6" s="64">
        <v>2.3397000000000001</v>
      </c>
      <c r="AL6" s="64">
        <v>1.1000000000000001</v>
      </c>
      <c r="AM6" s="64">
        <v>2.3397000000000001</v>
      </c>
      <c r="AN6" s="64">
        <v>2.3397000000000001</v>
      </c>
      <c r="AO6" s="64">
        <v>2.3542684</v>
      </c>
    </row>
    <row r="7" spans="1:41" ht="16.5" thickTop="1" thickBot="1" x14ac:dyDescent="0.3">
      <c r="A7" s="35" t="s">
        <v>74</v>
      </c>
      <c r="B7" s="42">
        <f>SUM(B4-B6)</f>
        <v>78.034700000000043</v>
      </c>
      <c r="C7" s="42">
        <f>SUM(C4-C6)</f>
        <v>78.034700000000043</v>
      </c>
      <c r="D7" s="42">
        <f t="shared" ref="D7:J7" si="1">SUM(D4-D6)</f>
        <v>67.034700000000043</v>
      </c>
      <c r="E7" s="42">
        <f t="shared" si="1"/>
        <v>51.034700000000043</v>
      </c>
      <c r="F7" s="42">
        <f t="shared" si="1"/>
        <v>23.034700000000043</v>
      </c>
      <c r="G7" s="63">
        <f t="shared" si="1"/>
        <v>20.034700000000043</v>
      </c>
      <c r="H7" s="54">
        <f t="shared" si="1"/>
        <v>32.034700000000043</v>
      </c>
      <c r="I7" s="63">
        <f t="shared" si="1"/>
        <v>17.034700000000043</v>
      </c>
      <c r="J7" s="42">
        <f t="shared" si="1"/>
        <v>21.034700000000043</v>
      </c>
      <c r="K7" s="42">
        <f>SUM(K4-K6)</f>
        <v>36.034700000000043</v>
      </c>
      <c r="L7" s="42">
        <f>SUM(L4-L6)</f>
        <v>23.034700000000043</v>
      </c>
      <c r="P7" s="85"/>
      <c r="W7" s="11" t="s">
        <v>54</v>
      </c>
      <c r="X7" s="41" t="s">
        <v>77</v>
      </c>
      <c r="Y7" s="11">
        <v>34</v>
      </c>
      <c r="Z7" s="11">
        <f>SUM(3.3*(Y9-Y7))</f>
        <v>66</v>
      </c>
      <c r="AB7" s="41" t="s">
        <v>77</v>
      </c>
      <c r="AC7" s="11">
        <f>SUM(Y8-Y7)</f>
        <v>10</v>
      </c>
      <c r="AD7" s="11">
        <f>SUM(AC7*AE7)</f>
        <v>11</v>
      </c>
      <c r="AE7" s="11">
        <v>1.1000000000000001</v>
      </c>
      <c r="AF7" s="11">
        <v>82</v>
      </c>
      <c r="AG7" s="11">
        <v>1.293703125</v>
      </c>
      <c r="AH7" s="64">
        <v>2.3397000000000001</v>
      </c>
      <c r="AL7" s="64">
        <v>1.1000000000000001</v>
      </c>
      <c r="AM7" s="64">
        <v>2.3397000000000001</v>
      </c>
      <c r="AN7" s="64">
        <v>2.3397000000000001</v>
      </c>
      <c r="AO7" s="64">
        <v>2.3938112</v>
      </c>
    </row>
    <row r="8" spans="1:41" ht="16.5" thickTop="1" thickBot="1" x14ac:dyDescent="0.3">
      <c r="A8" s="35" t="s">
        <v>76</v>
      </c>
      <c r="B8" s="39">
        <f>SUM(B6/B4)*100</f>
        <v>88.300644677661168</v>
      </c>
      <c r="C8" s="39">
        <f t="shared" ref="C8:L8" si="2">SUM(C6/C4)*100</f>
        <v>88.387693452380944</v>
      </c>
      <c r="D8" s="39">
        <f t="shared" si="2"/>
        <v>89.70281105990783</v>
      </c>
      <c r="E8" s="39">
        <f t="shared" si="2"/>
        <v>91.494216666666659</v>
      </c>
      <c r="F8" s="39">
        <f t="shared" si="2"/>
        <v>94.937428571428555</v>
      </c>
      <c r="G8" s="62">
        <f t="shared" si="2"/>
        <v>94.27579999999999</v>
      </c>
      <c r="H8" s="54">
        <f t="shared" si="2"/>
        <v>91.076685236768796</v>
      </c>
      <c r="I8" s="62">
        <f t="shared" si="2"/>
        <v>95.076676300578029</v>
      </c>
      <c r="J8" s="39">
        <f t="shared" si="2"/>
        <v>94.741324999999989</v>
      </c>
      <c r="K8" s="39">
        <f t="shared" si="2"/>
        <v>91.992288888888879</v>
      </c>
      <c r="L8" s="39">
        <f t="shared" si="2"/>
        <v>95.003318872017346</v>
      </c>
      <c r="P8" s="85"/>
      <c r="W8" s="11" t="s">
        <v>57</v>
      </c>
      <c r="X8" s="11" t="s">
        <v>75</v>
      </c>
      <c r="Y8" s="11">
        <v>44</v>
      </c>
      <c r="Z8" s="11">
        <f>SUM(Z6+Z7)</f>
        <v>174.89999999999998</v>
      </c>
      <c r="AB8" s="11" t="s">
        <v>75</v>
      </c>
      <c r="AC8" s="11">
        <f>SUM(Y9-Y8)</f>
        <v>10</v>
      </c>
      <c r="AD8" s="11">
        <f>SUM(AC8*AE8)</f>
        <v>11</v>
      </c>
      <c r="AE8" s="11">
        <v>1.1000000000000001</v>
      </c>
      <c r="AF8" s="11">
        <v>83</v>
      </c>
      <c r="AG8" s="11">
        <v>1.4922488281249999</v>
      </c>
      <c r="AH8" s="64">
        <v>2.3665883999999999</v>
      </c>
      <c r="AL8" s="64">
        <v>1.1000000000000001</v>
      </c>
      <c r="AM8" s="64">
        <v>2.3397000000000001</v>
      </c>
      <c r="AN8" s="64">
        <v>2.3397000000000001</v>
      </c>
      <c r="AO8" s="64">
        <v>2.4520848000000002</v>
      </c>
    </row>
    <row r="9" spans="1:41" ht="16.5" thickTop="1" thickBot="1" x14ac:dyDescent="0.3">
      <c r="P9" s="85"/>
      <c r="W9" s="11" t="s">
        <v>55</v>
      </c>
      <c r="X9" s="41" t="s">
        <v>73</v>
      </c>
      <c r="Y9" s="11">
        <v>54</v>
      </c>
      <c r="Z9" s="11">
        <f>SUM(3.3*(Y10-Y9))</f>
        <v>33</v>
      </c>
      <c r="AB9" s="41" t="s">
        <v>73</v>
      </c>
      <c r="AC9" s="11">
        <f>SUM(Y10-Y9)</f>
        <v>10</v>
      </c>
      <c r="AD9" s="11">
        <f>SUM(AC9*AE9)</f>
        <v>11</v>
      </c>
      <c r="AE9" s="11">
        <v>1.1000000000000001</v>
      </c>
      <c r="AF9" s="11">
        <v>84</v>
      </c>
      <c r="AG9" s="11">
        <v>1.7198500000000001</v>
      </c>
      <c r="AH9" s="64">
        <v>2.4395712000000001</v>
      </c>
      <c r="AL9" s="64">
        <v>1.1000000000000001</v>
      </c>
      <c r="AM9" s="64">
        <v>2.3397000000000001</v>
      </c>
      <c r="AN9" s="64">
        <v>2.3397000000000001</v>
      </c>
      <c r="AO9" s="64">
        <v>2.5228456000000001</v>
      </c>
    </row>
    <row r="10" spans="1:41" ht="16.5" thickTop="1" thickBot="1" x14ac:dyDescent="0.3">
      <c r="A10" s="11" t="s">
        <v>132</v>
      </c>
      <c r="H10" s="43" t="s">
        <v>198</v>
      </c>
      <c r="P10" s="85"/>
      <c r="W10" s="11" t="s">
        <v>56</v>
      </c>
      <c r="X10" s="41" t="s">
        <v>134</v>
      </c>
      <c r="Y10" s="11">
        <v>64</v>
      </c>
      <c r="Z10" s="11">
        <f>SUM(3.3*(Y15-Y10))</f>
        <v>244.2</v>
      </c>
      <c r="AB10" s="41" t="s">
        <v>134</v>
      </c>
      <c r="AC10" s="11">
        <v>15</v>
      </c>
      <c r="AD10" s="11">
        <f>SUM(AC10*AE10)</f>
        <v>16.5</v>
      </c>
      <c r="AE10" s="11">
        <v>1.1000000000000001</v>
      </c>
      <c r="AF10" s="11">
        <v>85</v>
      </c>
      <c r="AG10" s="11">
        <v>1.9474511718750001</v>
      </c>
      <c r="AH10" s="64">
        <v>2.5471248000000002</v>
      </c>
      <c r="AL10" s="64">
        <v>1.1000000000000001</v>
      </c>
      <c r="AM10" s="64">
        <v>2.3397000000000001</v>
      </c>
      <c r="AN10" s="64">
        <v>2.3397000000000001</v>
      </c>
      <c r="AO10" s="64">
        <v>2.59985</v>
      </c>
    </row>
    <row r="11" spans="1:41" ht="16.5" thickTop="1" thickBot="1" x14ac:dyDescent="0.3">
      <c r="A11" s="30" t="s">
        <v>133</v>
      </c>
      <c r="B11" s="32">
        <v>0</v>
      </c>
      <c r="C11" s="32">
        <v>1</v>
      </c>
      <c r="D11" s="32">
        <v>2</v>
      </c>
      <c r="E11" s="32">
        <v>3</v>
      </c>
      <c r="F11" s="32">
        <v>4</v>
      </c>
      <c r="G11" s="32">
        <v>5</v>
      </c>
      <c r="H11" s="43">
        <v>5.45</v>
      </c>
      <c r="I11" s="32">
        <v>6</v>
      </c>
      <c r="J11" s="32">
        <v>7</v>
      </c>
      <c r="K11" s="32">
        <v>8</v>
      </c>
      <c r="L11" s="32">
        <v>8.5500000000000007</v>
      </c>
      <c r="P11" s="85"/>
      <c r="W11" s="11" t="s">
        <v>137</v>
      </c>
      <c r="X11" s="41" t="s">
        <v>138</v>
      </c>
      <c r="AB11" s="41" t="s">
        <v>136</v>
      </c>
      <c r="AC11" s="11">
        <v>8</v>
      </c>
      <c r="AD11" s="11">
        <f>SUM(AG6:AG12)</f>
        <v>12.03895</v>
      </c>
      <c r="AF11" s="11">
        <v>86</v>
      </c>
      <c r="AG11" s="11">
        <v>2.1459968749999998</v>
      </c>
      <c r="AH11" s="64">
        <v>2.6777256</v>
      </c>
      <c r="AL11" s="64">
        <v>1.1000000000000001</v>
      </c>
      <c r="AM11" s="64">
        <v>2.3397000000000001</v>
      </c>
      <c r="AN11" s="64">
        <v>2.3397000000000001</v>
      </c>
      <c r="AO11" s="64">
        <v>2.6768543999999999</v>
      </c>
    </row>
    <row r="12" spans="1:41" ht="16.5" thickTop="1" thickBot="1" x14ac:dyDescent="0.3">
      <c r="A12" s="35" t="s">
        <v>64</v>
      </c>
      <c r="B12" s="65">
        <v>1</v>
      </c>
      <c r="C12" s="45">
        <v>40</v>
      </c>
      <c r="D12" s="45">
        <v>80</v>
      </c>
      <c r="E12" s="45">
        <v>120</v>
      </c>
      <c r="F12" s="45">
        <v>160</v>
      </c>
      <c r="G12" s="65">
        <v>200</v>
      </c>
      <c r="H12" s="67">
        <v>218</v>
      </c>
      <c r="I12" s="65">
        <v>240</v>
      </c>
      <c r="J12" s="45">
        <v>280</v>
      </c>
      <c r="K12" s="65">
        <v>320</v>
      </c>
      <c r="L12" s="38">
        <v>342</v>
      </c>
      <c r="P12" s="85"/>
      <c r="AB12" s="41" t="s">
        <v>135</v>
      </c>
      <c r="AC12" s="11">
        <f>SUM(Y26-Y23)</f>
        <v>50</v>
      </c>
      <c r="AD12" s="11">
        <f>SUM(AC12*AE12)</f>
        <v>116.985</v>
      </c>
      <c r="AE12" s="11">
        <v>2.3397000000000001</v>
      </c>
      <c r="AF12" s="11">
        <v>87</v>
      </c>
      <c r="AG12" s="11">
        <v>2.286431640625</v>
      </c>
      <c r="AH12" s="64">
        <v>2.8198500000000002</v>
      </c>
      <c r="AL12" s="64">
        <v>1.1000000000000001</v>
      </c>
      <c r="AM12" s="64">
        <v>2.3397000000000001</v>
      </c>
      <c r="AN12" s="64">
        <v>2.3397000000000001</v>
      </c>
      <c r="AO12" s="64">
        <v>2.7476151999999998</v>
      </c>
    </row>
    <row r="13" spans="1:41" ht="16.5" thickTop="1" thickBot="1" x14ac:dyDescent="0.3">
      <c r="A13" s="35" t="s">
        <v>65</v>
      </c>
      <c r="B13" s="46">
        <v>1316</v>
      </c>
      <c r="C13" s="46">
        <v>1332</v>
      </c>
      <c r="D13" s="46">
        <v>1300</v>
      </c>
      <c r="E13" s="46">
        <v>1169</v>
      </c>
      <c r="F13" s="46">
        <v>864</v>
      </c>
      <c r="G13" s="66">
        <v>520</v>
      </c>
      <c r="H13" s="54">
        <v>520</v>
      </c>
      <c r="I13" s="66">
        <v>464</v>
      </c>
      <c r="J13" s="46">
        <v>556</v>
      </c>
      <c r="K13" s="46">
        <v>600</v>
      </c>
      <c r="L13" s="40">
        <v>690</v>
      </c>
      <c r="P13" s="85"/>
      <c r="AB13" s="41" t="s">
        <v>141</v>
      </c>
      <c r="AC13" s="11">
        <v>73</v>
      </c>
      <c r="AD13" s="11">
        <f>SUM(AL38+AM38+AN38+AO38)</f>
        <v>148.96529999999998</v>
      </c>
      <c r="AH13" s="64">
        <v>2.9619743999999999</v>
      </c>
      <c r="AL13" s="64">
        <v>1.1000000000000001</v>
      </c>
      <c r="AN13" s="64">
        <v>2.3397000000000001</v>
      </c>
      <c r="AO13" s="64">
        <v>2.8058888</v>
      </c>
    </row>
    <row r="14" spans="1:41" ht="16.5" thickTop="1" thickBot="1" x14ac:dyDescent="0.3">
      <c r="A14" s="35" t="s">
        <v>66</v>
      </c>
      <c r="B14" s="39">
        <v>565</v>
      </c>
      <c r="C14" s="39">
        <v>583</v>
      </c>
      <c r="D14" s="39">
        <v>572</v>
      </c>
      <c r="E14" s="39">
        <v>495</v>
      </c>
      <c r="F14" s="39">
        <v>285</v>
      </c>
      <c r="G14" s="39">
        <v>114</v>
      </c>
      <c r="H14" s="54">
        <v>98</v>
      </c>
      <c r="I14" s="39">
        <v>87</v>
      </c>
      <c r="J14" s="39">
        <v>199</v>
      </c>
      <c r="K14" s="39">
        <v>256</v>
      </c>
      <c r="L14" s="39">
        <v>289</v>
      </c>
      <c r="P14" s="85"/>
      <c r="AH14" s="64">
        <v>3.0925752000000002</v>
      </c>
      <c r="AL14" s="64">
        <v>1.1000000000000001</v>
      </c>
      <c r="AN14" s="64">
        <v>2.3397000000000001</v>
      </c>
      <c r="AO14" s="64">
        <v>2.8454315999999999</v>
      </c>
    </row>
    <row r="15" spans="1:41" ht="16.5" thickTop="1" thickBot="1" x14ac:dyDescent="0.3">
      <c r="A15" s="35" t="s">
        <v>72</v>
      </c>
      <c r="B15" s="39">
        <f>SUM(B14+$AD$9+$AD$6+$AD$7+$AD$8+$AD$13)</f>
        <v>784.36529999999993</v>
      </c>
      <c r="C15" s="39">
        <f t="shared" ref="C15:L15" si="3">SUM(C14+$AD$9+$AD$6+$AD$7+$AD$8+$AD$13)</f>
        <v>802.36529999999993</v>
      </c>
      <c r="D15" s="39">
        <f t="shared" si="3"/>
        <v>791.36529999999993</v>
      </c>
      <c r="E15" s="39">
        <f t="shared" si="3"/>
        <v>714.36529999999993</v>
      </c>
      <c r="F15" s="39">
        <f t="shared" si="3"/>
        <v>504.36529999999993</v>
      </c>
      <c r="G15" s="39">
        <f t="shared" si="3"/>
        <v>333.36529999999999</v>
      </c>
      <c r="H15" s="39">
        <f t="shared" si="3"/>
        <v>317.36529999999999</v>
      </c>
      <c r="I15" s="39">
        <f t="shared" si="3"/>
        <v>306.36529999999999</v>
      </c>
      <c r="J15" s="39">
        <f t="shared" si="3"/>
        <v>418.36529999999993</v>
      </c>
      <c r="K15" s="39">
        <f t="shared" si="3"/>
        <v>475.36529999999993</v>
      </c>
      <c r="L15" s="39">
        <f t="shared" si="3"/>
        <v>508.36529999999993</v>
      </c>
      <c r="P15" s="85"/>
      <c r="V15" s="11" t="s">
        <v>84</v>
      </c>
      <c r="W15" s="43" t="s">
        <v>58</v>
      </c>
      <c r="X15" s="41" t="s">
        <v>83</v>
      </c>
      <c r="Y15" s="11">
        <v>138</v>
      </c>
      <c r="Z15" s="11">
        <f>SUM(3.3*(Y16-Y15))</f>
        <v>270.59999999999997</v>
      </c>
      <c r="AH15" s="64">
        <v>3.2001287999999999</v>
      </c>
      <c r="AL15" s="64">
        <v>1.1000000000000001</v>
      </c>
      <c r="AN15" s="64">
        <v>2.3397000000000001</v>
      </c>
    </row>
    <row r="16" spans="1:41" ht="16.5" thickTop="1" thickBot="1" x14ac:dyDescent="0.3">
      <c r="A16" s="35" t="s">
        <v>74</v>
      </c>
      <c r="B16" s="42">
        <f>SUM(B13-B15)</f>
        <v>531.63470000000007</v>
      </c>
      <c r="C16" s="42">
        <f t="shared" ref="C16:L16" si="4">SUM(C13-C15)</f>
        <v>529.63470000000007</v>
      </c>
      <c r="D16" s="42">
        <f t="shared" si="4"/>
        <v>508.63470000000007</v>
      </c>
      <c r="E16" s="42">
        <f t="shared" si="4"/>
        <v>454.63470000000007</v>
      </c>
      <c r="F16" s="42">
        <f t="shared" si="4"/>
        <v>359.63470000000007</v>
      </c>
      <c r="G16" s="63">
        <f t="shared" si="4"/>
        <v>186.63470000000001</v>
      </c>
      <c r="H16" s="54">
        <f t="shared" si="4"/>
        <v>202.63470000000001</v>
      </c>
      <c r="I16" s="63">
        <f t="shared" si="4"/>
        <v>157.63470000000001</v>
      </c>
      <c r="J16" s="42">
        <f t="shared" si="4"/>
        <v>137.63470000000007</v>
      </c>
      <c r="K16" s="42">
        <f t="shared" si="4"/>
        <v>124.63470000000007</v>
      </c>
      <c r="L16" s="42">
        <f t="shared" si="4"/>
        <v>181.63470000000007</v>
      </c>
      <c r="P16" s="85"/>
      <c r="X16" s="41"/>
      <c r="Y16" s="11">
        <v>220</v>
      </c>
      <c r="AH16" s="64">
        <v>3.2731116</v>
      </c>
      <c r="AL16" s="64">
        <v>1.1000000000000001</v>
      </c>
      <c r="AN16" s="64">
        <v>2.3397000000000001</v>
      </c>
    </row>
    <row r="17" spans="1:40" ht="16.5" thickTop="1" thickBot="1" x14ac:dyDescent="0.3">
      <c r="A17" s="35" t="s">
        <v>76</v>
      </c>
      <c r="B17" s="39">
        <f>SUM(B15/B13)*100</f>
        <v>59.602226443768991</v>
      </c>
      <c r="C17" s="39">
        <f t="shared" ref="C17:L17" si="5">SUM(C15/C13)*100</f>
        <v>60.237635135135129</v>
      </c>
      <c r="D17" s="39">
        <f t="shared" si="5"/>
        <v>60.874253846153835</v>
      </c>
      <c r="E17" s="39">
        <f t="shared" si="5"/>
        <v>61.109093242087255</v>
      </c>
      <c r="F17" s="39">
        <f t="shared" si="5"/>
        <v>58.37561342592592</v>
      </c>
      <c r="G17" s="62">
        <f t="shared" si="5"/>
        <v>64.108711538461534</v>
      </c>
      <c r="H17" s="54">
        <f t="shared" si="5"/>
        <v>61.031788461538461</v>
      </c>
      <c r="I17" s="62">
        <f t="shared" si="5"/>
        <v>66.027004310344822</v>
      </c>
      <c r="J17" s="39">
        <f t="shared" si="5"/>
        <v>75.245557553956814</v>
      </c>
      <c r="K17" s="39">
        <f t="shared" si="5"/>
        <v>79.227549999999994</v>
      </c>
      <c r="L17" s="39">
        <f t="shared" si="5"/>
        <v>73.676130434782593</v>
      </c>
      <c r="P17" s="85"/>
      <c r="X17" s="41" t="s">
        <v>79</v>
      </c>
      <c r="Y17" s="11" t="s">
        <v>146</v>
      </c>
      <c r="Z17" s="11" t="s">
        <v>145</v>
      </c>
      <c r="AE17" s="11" t="s">
        <v>166</v>
      </c>
      <c r="AL17" s="64">
        <v>1.1000000000000001</v>
      </c>
      <c r="AN17" s="64">
        <v>2.3397000000000001</v>
      </c>
    </row>
    <row r="18" spans="1:40" ht="15.75" thickTop="1" x14ac:dyDescent="0.25">
      <c r="P18" s="85"/>
      <c r="X18" s="11" t="s">
        <v>60</v>
      </c>
      <c r="Y18" s="11">
        <v>1</v>
      </c>
      <c r="AB18" s="75" t="s">
        <v>148</v>
      </c>
      <c r="AC18" s="75" t="s">
        <v>149</v>
      </c>
      <c r="AD18" s="11" t="s">
        <v>161</v>
      </c>
      <c r="AL18" s="64">
        <v>1.1000000000000001</v>
      </c>
      <c r="AN18" s="64">
        <v>2.3397000000000001</v>
      </c>
    </row>
    <row r="19" spans="1:40" ht="15.75" thickBot="1" x14ac:dyDescent="0.3">
      <c r="B19" s="11" t="s">
        <v>134</v>
      </c>
      <c r="D19" s="11" t="s">
        <v>138</v>
      </c>
      <c r="F19" s="11" t="s">
        <v>142</v>
      </c>
      <c r="H19" s="11" t="s">
        <v>143</v>
      </c>
      <c r="J19" s="11" t="s">
        <v>144</v>
      </c>
      <c r="P19" s="85"/>
      <c r="X19" s="11" t="s">
        <v>54</v>
      </c>
      <c r="Y19" s="11">
        <v>34</v>
      </c>
      <c r="AB19" s="76" t="s">
        <v>138</v>
      </c>
      <c r="AC19" s="76" t="s">
        <v>150</v>
      </c>
      <c r="AD19" s="11" t="s">
        <v>162</v>
      </c>
      <c r="AL19" s="64">
        <v>1.1000000000000001</v>
      </c>
      <c r="AN19" s="64">
        <v>2.3397000000000001</v>
      </c>
    </row>
    <row r="20" spans="1:40" ht="16.5" thickTop="1" thickBot="1" x14ac:dyDescent="0.3">
      <c r="A20" s="70" t="s">
        <v>154</v>
      </c>
      <c r="B20" s="43" t="s">
        <v>198</v>
      </c>
      <c r="D20" s="43" t="s">
        <v>198</v>
      </c>
      <c r="F20" s="43" t="s">
        <v>198</v>
      </c>
      <c r="H20" s="43" t="s">
        <v>198</v>
      </c>
      <c r="J20" s="43" t="s">
        <v>198</v>
      </c>
      <c r="P20" s="85"/>
      <c r="X20" s="11" t="s">
        <v>57</v>
      </c>
      <c r="Y20" s="11">
        <v>44</v>
      </c>
      <c r="AB20" s="77" t="s">
        <v>142</v>
      </c>
      <c r="AC20" s="77" t="s">
        <v>151</v>
      </c>
      <c r="AD20" s="11" t="s">
        <v>163</v>
      </c>
      <c r="AL20" s="64">
        <v>1.1000000000000001</v>
      </c>
      <c r="AN20" s="64">
        <v>2.3397000000000001</v>
      </c>
    </row>
    <row r="21" spans="1:40" ht="16.5" thickTop="1" thickBot="1" x14ac:dyDescent="0.3">
      <c r="B21" s="43">
        <v>5.45</v>
      </c>
      <c r="D21" s="43">
        <v>5.45</v>
      </c>
      <c r="F21" s="43">
        <v>5.45</v>
      </c>
      <c r="H21" s="43">
        <v>5.45</v>
      </c>
      <c r="J21" s="43">
        <v>5.45</v>
      </c>
      <c r="P21" s="85"/>
      <c r="X21" s="11" t="s">
        <v>55</v>
      </c>
      <c r="Y21" s="11">
        <v>54</v>
      </c>
      <c r="AB21" s="82" t="s">
        <v>143</v>
      </c>
      <c r="AC21" s="82" t="s">
        <v>152</v>
      </c>
      <c r="AD21" s="11" t="s">
        <v>164</v>
      </c>
      <c r="AL21" s="64">
        <v>1.1532683593749999</v>
      </c>
      <c r="AN21" s="64">
        <v>2.3397000000000001</v>
      </c>
    </row>
    <row r="22" spans="1:40" ht="16.5" thickTop="1" thickBot="1" x14ac:dyDescent="0.3">
      <c r="A22" s="35" t="s">
        <v>64</v>
      </c>
      <c r="B22" s="67">
        <v>218</v>
      </c>
      <c r="D22" s="67">
        <v>218</v>
      </c>
      <c r="F22" s="67">
        <v>218</v>
      </c>
      <c r="H22" s="67">
        <v>218</v>
      </c>
      <c r="J22" s="67">
        <v>218</v>
      </c>
      <c r="P22" s="85"/>
      <c r="X22" s="74" t="s">
        <v>56</v>
      </c>
      <c r="Y22" s="74">
        <v>64</v>
      </c>
      <c r="Z22" s="74"/>
      <c r="AL22" s="64">
        <v>1.293703125</v>
      </c>
      <c r="AN22" s="64">
        <v>2.3397000000000001</v>
      </c>
    </row>
    <row r="23" spans="1:40" ht="16.5" thickTop="1" thickBot="1" x14ac:dyDescent="0.3">
      <c r="A23" s="71" t="s">
        <v>153</v>
      </c>
      <c r="B23" s="54">
        <v>189</v>
      </c>
      <c r="D23" s="54">
        <v>30</v>
      </c>
      <c r="F23" s="54">
        <v>80</v>
      </c>
      <c r="H23" s="54">
        <v>60</v>
      </c>
      <c r="J23" s="54">
        <v>359</v>
      </c>
      <c r="P23" s="85"/>
      <c r="X23" s="74" t="s">
        <v>137</v>
      </c>
      <c r="Y23" s="74">
        <v>88</v>
      </c>
      <c r="Z23" s="74"/>
      <c r="AL23" s="64">
        <v>1.4922488281249999</v>
      </c>
      <c r="AN23" s="64">
        <v>2.3397000000000001</v>
      </c>
    </row>
    <row r="24" spans="1:40" ht="15.75" thickTop="1" x14ac:dyDescent="0.25">
      <c r="A24" s="35" t="s">
        <v>66</v>
      </c>
      <c r="B24" s="39">
        <v>171</v>
      </c>
      <c r="D24" s="39">
        <v>7</v>
      </c>
      <c r="F24" s="39">
        <v>0</v>
      </c>
      <c r="H24" s="39">
        <v>0</v>
      </c>
      <c r="I24" s="39"/>
      <c r="J24" s="39">
        <f>SUM($B$24,$D$24,$F$24,$H$24)</f>
        <v>178</v>
      </c>
      <c r="P24" s="85"/>
      <c r="X24" s="11" t="s">
        <v>139</v>
      </c>
      <c r="Y24" s="11">
        <v>96</v>
      </c>
      <c r="Z24" s="11">
        <f>SUM((Y24-Y23)*$AE$12)</f>
        <v>18.717600000000001</v>
      </c>
      <c r="AL24" s="64">
        <v>1.7198500000000001</v>
      </c>
      <c r="AN24" s="64">
        <v>2.3397000000000001</v>
      </c>
    </row>
    <row r="25" spans="1:40" ht="15.75" thickBot="1" x14ac:dyDescent="0.3">
      <c r="A25" s="35" t="s">
        <v>72</v>
      </c>
      <c r="B25" s="39">
        <f>SUM(B24+$AD$10)</f>
        <v>187.5</v>
      </c>
      <c r="D25" s="39">
        <f>SUM(D24+$Z$24)</f>
        <v>25.717600000000001</v>
      </c>
      <c r="F25" s="39">
        <f>SUM(F24+$Z$25)</f>
        <v>74.870400000000004</v>
      </c>
      <c r="H25" s="39">
        <f>SUM(H24+$Z$26)</f>
        <v>30.058050000000001</v>
      </c>
      <c r="J25" s="39">
        <f>SUM(J24+$AD$13)</f>
        <v>326.96529999999996</v>
      </c>
      <c r="P25" s="86"/>
      <c r="X25" s="11" t="s">
        <v>147</v>
      </c>
      <c r="Y25" s="11">
        <v>128</v>
      </c>
      <c r="Z25" s="11">
        <f>SUM((Y25-Y24)*$AE$12)</f>
        <v>74.870400000000004</v>
      </c>
      <c r="AL25" s="64">
        <v>1.9474511718750001</v>
      </c>
      <c r="AN25" s="64">
        <v>2.3397000000000001</v>
      </c>
    </row>
    <row r="26" spans="1:40" ht="16.5" thickTop="1" thickBot="1" x14ac:dyDescent="0.3">
      <c r="A26" s="35" t="s">
        <v>74</v>
      </c>
      <c r="B26" s="54">
        <f>SUM(B23-B25)</f>
        <v>1.5</v>
      </c>
      <c r="D26" s="54">
        <f>SUM(D23-D25)</f>
        <v>4.2823999999999991</v>
      </c>
      <c r="F26" s="54">
        <f>SUM(F23-F25)</f>
        <v>5.1295999999999964</v>
      </c>
      <c r="H26" s="54">
        <f>SUM(H23-H25)</f>
        <v>29.941949999999999</v>
      </c>
      <c r="J26" s="54">
        <f>SUM(J23-J25)</f>
        <v>32.034700000000043</v>
      </c>
      <c r="P26" s="86"/>
      <c r="X26" s="11" t="s">
        <v>58</v>
      </c>
      <c r="Y26" s="11">
        <v>138</v>
      </c>
      <c r="Z26" s="11">
        <f>SUM(AH6:AH16)</f>
        <v>30.058050000000001</v>
      </c>
      <c r="AL26" s="64">
        <v>2.1459968749999998</v>
      </c>
      <c r="AN26" s="64">
        <v>2.3397000000000001</v>
      </c>
    </row>
    <row r="27" spans="1:40" ht="16.5" thickTop="1" thickBot="1" x14ac:dyDescent="0.3">
      <c r="A27" s="35" t="s">
        <v>76</v>
      </c>
      <c r="B27" s="54">
        <f>SUM(B25/B23)*100</f>
        <v>99.206349206349216</v>
      </c>
      <c r="D27" s="54">
        <f>SUM(D25/D23)*100</f>
        <v>85.725333333333325</v>
      </c>
      <c r="F27" s="54">
        <f>SUM(F25/F23)*100</f>
        <v>93.588000000000008</v>
      </c>
      <c r="H27" s="54">
        <f>SUM(H25/H23)*100</f>
        <v>50.09675</v>
      </c>
      <c r="J27" s="54">
        <f>SUM(J25/J23)*100</f>
        <v>91.076685236768796</v>
      </c>
      <c r="P27" s="86"/>
      <c r="X27" s="70"/>
      <c r="AL27" s="64">
        <v>2.286431640625</v>
      </c>
      <c r="AN27" s="64">
        <v>2.3397000000000001</v>
      </c>
    </row>
    <row r="28" spans="1:40" ht="16.5" thickTop="1" thickBot="1" x14ac:dyDescent="0.3">
      <c r="P28" s="86"/>
      <c r="AN28" s="64">
        <v>2.3397000000000001</v>
      </c>
    </row>
    <row r="29" spans="1:40" ht="16.5" thickTop="1" thickBot="1" x14ac:dyDescent="0.3">
      <c r="A29" s="64" t="s">
        <v>158</v>
      </c>
      <c r="B29" s="64"/>
      <c r="C29" s="64"/>
      <c r="D29" s="64"/>
      <c r="E29" s="64"/>
      <c r="F29" s="64"/>
      <c r="G29" s="64"/>
      <c r="H29" s="43" t="s">
        <v>198</v>
      </c>
      <c r="I29" s="64"/>
      <c r="J29" s="64"/>
      <c r="K29" s="64"/>
      <c r="L29" s="64"/>
      <c r="P29" s="86"/>
      <c r="AN29" s="64">
        <v>2.3397000000000001</v>
      </c>
    </row>
    <row r="30" spans="1:40" ht="16.5" thickTop="1" thickBot="1" x14ac:dyDescent="0.3">
      <c r="A30" s="30" t="s">
        <v>82</v>
      </c>
      <c r="B30" s="32">
        <v>0</v>
      </c>
      <c r="C30" s="32">
        <v>1</v>
      </c>
      <c r="D30" s="32">
        <v>2</v>
      </c>
      <c r="E30" s="32">
        <v>3</v>
      </c>
      <c r="F30" s="32">
        <v>4</v>
      </c>
      <c r="G30" s="32">
        <v>5</v>
      </c>
      <c r="H30" s="43">
        <v>5.45</v>
      </c>
      <c r="I30" s="32">
        <v>6</v>
      </c>
      <c r="J30" s="32">
        <v>7</v>
      </c>
      <c r="K30" s="32">
        <v>8</v>
      </c>
      <c r="L30" s="32">
        <v>8.5500000000000007</v>
      </c>
      <c r="P30" s="86"/>
      <c r="AN30" s="64">
        <v>2.3397000000000001</v>
      </c>
    </row>
    <row r="31" spans="1:40" ht="16.5" thickTop="1" thickBot="1" x14ac:dyDescent="0.3">
      <c r="A31" s="35" t="s">
        <v>64</v>
      </c>
      <c r="B31" s="65">
        <v>1</v>
      </c>
      <c r="C31" s="45">
        <v>40</v>
      </c>
      <c r="D31" s="45">
        <v>80</v>
      </c>
      <c r="E31" s="45">
        <v>120</v>
      </c>
      <c r="F31" s="45">
        <v>160</v>
      </c>
      <c r="G31" s="65">
        <v>200</v>
      </c>
      <c r="H31" s="67">
        <v>218</v>
      </c>
      <c r="I31" s="65">
        <v>240</v>
      </c>
      <c r="J31" s="45">
        <v>280</v>
      </c>
      <c r="K31" s="65">
        <v>320</v>
      </c>
      <c r="L31" s="38">
        <v>342</v>
      </c>
      <c r="P31" s="86"/>
      <c r="Y31" s="92"/>
      <c r="Z31" s="92"/>
      <c r="AN31" s="64">
        <v>2.3397000000000001</v>
      </c>
    </row>
    <row r="32" spans="1:40" ht="16.5" thickTop="1" thickBot="1" x14ac:dyDescent="0.3">
      <c r="A32" s="35" t="s">
        <v>65</v>
      </c>
      <c r="B32" s="46">
        <v>667</v>
      </c>
      <c r="C32" s="46">
        <v>672</v>
      </c>
      <c r="D32" s="46">
        <v>651</v>
      </c>
      <c r="E32" s="46">
        <v>600</v>
      </c>
      <c r="F32" s="46">
        <v>455</v>
      </c>
      <c r="G32" s="66">
        <v>360</v>
      </c>
      <c r="H32" s="54">
        <v>359</v>
      </c>
      <c r="I32" s="66">
        <v>350</v>
      </c>
      <c r="J32" s="46">
        <v>400</v>
      </c>
      <c r="K32" s="46">
        <v>450</v>
      </c>
      <c r="L32" s="40">
        <v>461</v>
      </c>
      <c r="P32" s="86"/>
      <c r="Y32" s="92"/>
      <c r="Z32" s="92"/>
      <c r="AN32" s="64">
        <v>2.3397000000000001</v>
      </c>
    </row>
    <row r="33" spans="1:41" ht="15.75" thickTop="1" x14ac:dyDescent="0.25">
      <c r="A33" s="35" t="s">
        <v>66</v>
      </c>
      <c r="B33" s="39">
        <v>517</v>
      </c>
      <c r="C33" s="39">
        <v>525</v>
      </c>
      <c r="D33" s="39">
        <v>511</v>
      </c>
      <c r="E33" s="39">
        <v>460</v>
      </c>
      <c r="F33" s="39">
        <v>290</v>
      </c>
      <c r="G33" s="39">
        <v>202</v>
      </c>
      <c r="H33" s="39">
        <v>200</v>
      </c>
      <c r="I33" s="39">
        <v>201</v>
      </c>
      <c r="J33" s="39">
        <v>243</v>
      </c>
      <c r="K33" s="39">
        <v>278</v>
      </c>
      <c r="L33" s="39">
        <v>297</v>
      </c>
      <c r="P33" s="86"/>
      <c r="AN33" s="64">
        <v>2.3397000000000001</v>
      </c>
    </row>
    <row r="34" spans="1:41" ht="15.75" thickBot="1" x14ac:dyDescent="0.3">
      <c r="A34" s="35" t="s">
        <v>72</v>
      </c>
      <c r="B34" s="39">
        <f t="shared" ref="B34:L34" si="6">SUM(B33+$AD$13)</f>
        <v>665.96529999999996</v>
      </c>
      <c r="C34" s="39">
        <f t="shared" si="6"/>
        <v>673.96529999999996</v>
      </c>
      <c r="D34" s="39">
        <f t="shared" si="6"/>
        <v>659.96529999999996</v>
      </c>
      <c r="E34" s="39">
        <f t="shared" si="6"/>
        <v>608.96529999999996</v>
      </c>
      <c r="F34" s="39">
        <f t="shared" si="6"/>
        <v>438.96529999999996</v>
      </c>
      <c r="G34" s="39">
        <f t="shared" si="6"/>
        <v>350.96529999999996</v>
      </c>
      <c r="H34" s="39">
        <f t="shared" si="6"/>
        <v>348.96529999999996</v>
      </c>
      <c r="I34" s="39">
        <f t="shared" si="6"/>
        <v>349.96529999999996</v>
      </c>
      <c r="J34" s="39">
        <f t="shared" si="6"/>
        <v>391.96529999999996</v>
      </c>
      <c r="K34" s="39">
        <f t="shared" si="6"/>
        <v>426.96529999999996</v>
      </c>
      <c r="L34" s="39">
        <f t="shared" si="6"/>
        <v>445.96529999999996</v>
      </c>
      <c r="P34" s="86">
        <v>9.5968523999997597</v>
      </c>
      <c r="AN34" s="64">
        <v>2.3397000000000001</v>
      </c>
    </row>
    <row r="35" spans="1:41" ht="16.5" thickTop="1" thickBot="1" x14ac:dyDescent="0.3">
      <c r="A35" s="35" t="s">
        <v>74</v>
      </c>
      <c r="B35" s="42">
        <f t="shared" ref="B35:L35" si="7">SUM(B32-B34)</f>
        <v>1.0347000000000435</v>
      </c>
      <c r="C35" s="42">
        <f t="shared" si="7"/>
        <v>-1.9652999999999565</v>
      </c>
      <c r="D35" s="42">
        <f t="shared" si="7"/>
        <v>-8.9652999999999565</v>
      </c>
      <c r="E35" s="42">
        <f t="shared" si="7"/>
        <v>-8.9652999999999565</v>
      </c>
      <c r="F35" s="42">
        <f t="shared" si="7"/>
        <v>16.034700000000043</v>
      </c>
      <c r="G35" s="63">
        <f t="shared" si="7"/>
        <v>9.0347000000000435</v>
      </c>
      <c r="H35" s="54">
        <f t="shared" si="7"/>
        <v>10.034700000000043</v>
      </c>
      <c r="I35" s="63">
        <f t="shared" si="7"/>
        <v>3.4700000000043474E-2</v>
      </c>
      <c r="J35" s="42">
        <f t="shared" si="7"/>
        <v>8.0347000000000435</v>
      </c>
      <c r="K35" s="42">
        <f t="shared" si="7"/>
        <v>23.034700000000043</v>
      </c>
      <c r="L35" s="42">
        <f t="shared" si="7"/>
        <v>15.034700000000043</v>
      </c>
      <c r="P35" s="86">
        <v>40.170903971428501</v>
      </c>
      <c r="AN35" s="64">
        <v>2.3397000000000001</v>
      </c>
    </row>
    <row r="36" spans="1:41" ht="16.5" thickTop="1" thickBot="1" x14ac:dyDescent="0.3">
      <c r="A36" s="35" t="s">
        <v>76</v>
      </c>
      <c r="B36" s="39">
        <f>SUM(B34/B32)*100</f>
        <v>99.844872563718141</v>
      </c>
      <c r="C36" s="39">
        <f t="shared" ref="C36:L36" si="8">SUM(C34/C32)*100</f>
        <v>100.29245535714284</v>
      </c>
      <c r="D36" s="39">
        <f t="shared" si="8"/>
        <v>101.37715821812596</v>
      </c>
      <c r="E36" s="39">
        <f t="shared" si="8"/>
        <v>101.49421666666667</v>
      </c>
      <c r="F36" s="39">
        <f t="shared" si="8"/>
        <v>96.475890109890102</v>
      </c>
      <c r="G36" s="62">
        <f t="shared" si="8"/>
        <v>97.490361111111099</v>
      </c>
      <c r="H36" s="54">
        <f t="shared" si="8"/>
        <v>97.204818941504172</v>
      </c>
      <c r="I36" s="62">
        <f t="shared" si="8"/>
        <v>99.990085714285698</v>
      </c>
      <c r="J36" s="39">
        <f t="shared" si="8"/>
        <v>97.991324999999989</v>
      </c>
      <c r="K36" s="39">
        <f t="shared" si="8"/>
        <v>94.881177777777765</v>
      </c>
      <c r="L36" s="39">
        <f t="shared" si="8"/>
        <v>96.738676789587842</v>
      </c>
      <c r="P36" s="86">
        <v>36.4566182571429</v>
      </c>
      <c r="AN36" s="64">
        <v>2.3397000000000001</v>
      </c>
    </row>
    <row r="37" spans="1:41" ht="16.5" thickTop="1" thickBot="1" x14ac:dyDescent="0.3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P37" s="86">
        <v>31.313761114285601</v>
      </c>
    </row>
    <row r="38" spans="1:41" ht="16.5" thickTop="1" thickBot="1" x14ac:dyDescent="0.3">
      <c r="A38" s="64" t="s">
        <v>158</v>
      </c>
      <c r="B38" s="64"/>
      <c r="C38" s="64"/>
      <c r="D38" s="64"/>
      <c r="E38" s="64"/>
      <c r="F38" s="64"/>
      <c r="G38" s="64"/>
      <c r="H38" s="43" t="s">
        <v>198</v>
      </c>
      <c r="I38" s="64"/>
      <c r="J38" s="64"/>
      <c r="K38" s="64"/>
      <c r="L38" s="64"/>
      <c r="P38" s="86">
        <v>25.599475399999999</v>
      </c>
      <c r="AK38" s="11" t="s">
        <v>171</v>
      </c>
      <c r="AL38" s="11">
        <f>SUM(AL5:AL27)</f>
        <v>29.638949999999998</v>
      </c>
      <c r="AM38" s="11">
        <f>SUM(AM5:AM12)</f>
        <v>18.717600000000001</v>
      </c>
      <c r="AN38" s="11">
        <f>SUM(AN5:AN36)</f>
        <v>74.870399999999975</v>
      </c>
      <c r="AO38" s="11">
        <f>SUM(AO5:AO14)</f>
        <v>25.738350000000001</v>
      </c>
    </row>
    <row r="39" spans="1:41" ht="16.5" thickTop="1" thickBot="1" x14ac:dyDescent="0.3">
      <c r="A39" s="30" t="s">
        <v>133</v>
      </c>
      <c r="B39" s="32">
        <v>0</v>
      </c>
      <c r="C39" s="32">
        <v>1</v>
      </c>
      <c r="D39" s="32">
        <v>2</v>
      </c>
      <c r="E39" s="32">
        <v>3</v>
      </c>
      <c r="F39" s="32">
        <v>4</v>
      </c>
      <c r="G39" s="32">
        <v>5</v>
      </c>
      <c r="H39" s="43">
        <v>5.45</v>
      </c>
      <c r="I39" s="32">
        <v>6</v>
      </c>
      <c r="J39" s="32">
        <v>7</v>
      </c>
      <c r="K39" s="32">
        <v>8</v>
      </c>
      <c r="L39" s="32">
        <v>8.5500000000000007</v>
      </c>
      <c r="P39" s="86">
        <v>17.599475399999999</v>
      </c>
    </row>
    <row r="40" spans="1:41" ht="16.5" thickTop="1" thickBot="1" x14ac:dyDescent="0.3">
      <c r="A40" s="35" t="s">
        <v>64</v>
      </c>
      <c r="B40" s="65">
        <v>1</v>
      </c>
      <c r="C40" s="45">
        <v>40</v>
      </c>
      <c r="D40" s="45">
        <v>80</v>
      </c>
      <c r="E40" s="45">
        <v>120</v>
      </c>
      <c r="F40" s="45">
        <v>160</v>
      </c>
      <c r="G40" s="65">
        <v>200</v>
      </c>
      <c r="H40" s="67">
        <v>218</v>
      </c>
      <c r="I40" s="65">
        <v>240</v>
      </c>
      <c r="J40" s="45">
        <v>280</v>
      </c>
      <c r="K40" s="65">
        <v>320</v>
      </c>
      <c r="L40" s="38">
        <v>342</v>
      </c>
      <c r="P40" s="86">
        <v>10.399475399999901</v>
      </c>
    </row>
    <row r="41" spans="1:41" ht="16.5" thickTop="1" thickBot="1" x14ac:dyDescent="0.3">
      <c r="A41" s="35" t="s">
        <v>65</v>
      </c>
      <c r="B41" s="46">
        <v>1316</v>
      </c>
      <c r="C41" s="46">
        <v>1332</v>
      </c>
      <c r="D41" s="46">
        <v>1300</v>
      </c>
      <c r="E41" s="46">
        <v>1169</v>
      </c>
      <c r="F41" s="46">
        <v>864</v>
      </c>
      <c r="G41" s="66">
        <v>520</v>
      </c>
      <c r="H41" s="54">
        <v>520</v>
      </c>
      <c r="I41" s="66">
        <v>464</v>
      </c>
      <c r="J41" s="46">
        <v>556</v>
      </c>
      <c r="K41" s="46">
        <v>600</v>
      </c>
      <c r="L41" s="40">
        <v>690</v>
      </c>
      <c r="P41" s="86"/>
    </row>
    <row r="42" spans="1:41" ht="16.5" thickTop="1" thickBot="1" x14ac:dyDescent="0.3">
      <c r="A42" s="35" t="s">
        <v>66</v>
      </c>
      <c r="B42" s="39">
        <v>565</v>
      </c>
      <c r="C42" s="39">
        <v>583</v>
      </c>
      <c r="D42" s="39">
        <v>583</v>
      </c>
      <c r="E42" s="39">
        <v>495</v>
      </c>
      <c r="F42" s="39">
        <v>287</v>
      </c>
      <c r="G42" s="39">
        <v>114</v>
      </c>
      <c r="H42" s="54">
        <v>98</v>
      </c>
      <c r="I42" s="39">
        <v>87</v>
      </c>
      <c r="J42" s="39">
        <v>199</v>
      </c>
      <c r="K42" s="39">
        <v>256</v>
      </c>
      <c r="L42" s="39">
        <v>289</v>
      </c>
      <c r="P42" s="86"/>
    </row>
    <row r="43" spans="1:41" ht="16.5" thickTop="1" thickBot="1" x14ac:dyDescent="0.3">
      <c r="A43" s="35" t="s">
        <v>72</v>
      </c>
      <c r="B43" s="39">
        <f>SUM(B42+$AD$9+$AD$6+$AD$7+$AD$8+$AD$13)</f>
        <v>784.36529999999993</v>
      </c>
      <c r="C43" s="39">
        <f t="shared" ref="C43:L43" si="9">SUM(C42+$AD$9+$AD$6+$AD$7+$AD$8+$AD$13)</f>
        <v>802.36529999999993</v>
      </c>
      <c r="D43" s="39">
        <f t="shared" si="9"/>
        <v>802.36529999999993</v>
      </c>
      <c r="E43" s="39">
        <f t="shared" si="9"/>
        <v>714.36529999999993</v>
      </c>
      <c r="F43" s="39">
        <f t="shared" si="9"/>
        <v>506.36529999999993</v>
      </c>
      <c r="G43" s="39">
        <f t="shared" si="9"/>
        <v>333.36529999999999</v>
      </c>
      <c r="H43" s="39">
        <f t="shared" si="9"/>
        <v>317.36529999999999</v>
      </c>
      <c r="I43" s="39">
        <f t="shared" si="9"/>
        <v>306.36529999999999</v>
      </c>
      <c r="J43" s="39">
        <f t="shared" si="9"/>
        <v>418.36529999999993</v>
      </c>
      <c r="K43" s="39">
        <f t="shared" si="9"/>
        <v>475.36529999999993</v>
      </c>
      <c r="L43" s="39">
        <f t="shared" si="9"/>
        <v>508.36529999999993</v>
      </c>
      <c r="P43" s="86"/>
    </row>
    <row r="44" spans="1:41" ht="16.5" thickTop="1" thickBot="1" x14ac:dyDescent="0.3">
      <c r="A44" s="35" t="s">
        <v>74</v>
      </c>
      <c r="B44" s="42">
        <f>SUM(B41-B43)</f>
        <v>531.63470000000007</v>
      </c>
      <c r="C44" s="42">
        <f t="shared" ref="C44:L44" si="10">SUM(C41-C43)</f>
        <v>529.63470000000007</v>
      </c>
      <c r="D44" s="42">
        <f t="shared" si="10"/>
        <v>497.63470000000007</v>
      </c>
      <c r="E44" s="42">
        <f t="shared" si="10"/>
        <v>454.63470000000007</v>
      </c>
      <c r="F44" s="42">
        <f t="shared" si="10"/>
        <v>357.63470000000007</v>
      </c>
      <c r="G44" s="63">
        <f t="shared" si="10"/>
        <v>186.63470000000001</v>
      </c>
      <c r="H44" s="54">
        <f t="shared" si="10"/>
        <v>202.63470000000001</v>
      </c>
      <c r="I44" s="63">
        <f t="shared" si="10"/>
        <v>157.63470000000001</v>
      </c>
      <c r="J44" s="42">
        <f t="shared" si="10"/>
        <v>137.63470000000007</v>
      </c>
      <c r="K44" s="42">
        <f t="shared" si="10"/>
        <v>124.63470000000007</v>
      </c>
      <c r="L44" s="42">
        <f t="shared" si="10"/>
        <v>181.63470000000007</v>
      </c>
      <c r="P44" s="86"/>
    </row>
    <row r="45" spans="1:41" ht="16.5" thickTop="1" thickBot="1" x14ac:dyDescent="0.3">
      <c r="A45" s="35" t="s">
        <v>76</v>
      </c>
      <c r="B45" s="39">
        <f>SUM(B43/B41)*100</f>
        <v>59.602226443768991</v>
      </c>
      <c r="C45" s="39">
        <f t="shared" ref="C45:L45" si="11">SUM(C43/C41)*100</f>
        <v>60.237635135135129</v>
      </c>
      <c r="D45" s="39">
        <f t="shared" si="11"/>
        <v>61.720407692307688</v>
      </c>
      <c r="E45" s="39">
        <f t="shared" si="11"/>
        <v>61.109093242087255</v>
      </c>
      <c r="F45" s="39">
        <f t="shared" si="11"/>
        <v>58.607094907407401</v>
      </c>
      <c r="G45" s="62">
        <f t="shared" si="11"/>
        <v>64.108711538461534</v>
      </c>
      <c r="H45" s="54">
        <f t="shared" si="11"/>
        <v>61.031788461538461</v>
      </c>
      <c r="I45" s="62">
        <f t="shared" si="11"/>
        <v>66.027004310344822</v>
      </c>
      <c r="J45" s="39">
        <f t="shared" si="11"/>
        <v>75.245557553956814</v>
      </c>
      <c r="K45" s="39">
        <f t="shared" si="11"/>
        <v>79.227549999999994</v>
      </c>
      <c r="L45" s="39">
        <f t="shared" si="11"/>
        <v>73.676130434782593</v>
      </c>
      <c r="P45" s="86"/>
    </row>
    <row r="46" spans="1:41" ht="15.75" thickTop="1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P46" s="86"/>
    </row>
    <row r="47" spans="1:41" ht="20.25" customHeight="1" thickBot="1" x14ac:dyDescent="0.3">
      <c r="A47" s="70" t="s">
        <v>158</v>
      </c>
      <c r="B47" s="75" t="s">
        <v>134</v>
      </c>
      <c r="C47" s="64"/>
      <c r="D47" s="76" t="s">
        <v>138</v>
      </c>
      <c r="E47" s="64"/>
      <c r="F47" s="77" t="s">
        <v>142</v>
      </c>
      <c r="G47" s="64"/>
      <c r="H47" s="78" t="s">
        <v>143</v>
      </c>
      <c r="I47" s="64"/>
      <c r="J47" s="64" t="s">
        <v>144</v>
      </c>
      <c r="K47" s="64"/>
      <c r="L47" s="64"/>
      <c r="P47" s="86"/>
      <c r="Y47" s="92"/>
      <c r="Z47" s="92"/>
    </row>
    <row r="48" spans="1:41" ht="16.5" thickTop="1" thickBot="1" x14ac:dyDescent="0.3">
      <c r="A48" s="70" t="s">
        <v>154</v>
      </c>
      <c r="B48" s="43" t="s">
        <v>198</v>
      </c>
      <c r="C48" s="64"/>
      <c r="D48" s="43" t="s">
        <v>198</v>
      </c>
      <c r="E48" s="64"/>
      <c r="F48" s="43" t="s">
        <v>198</v>
      </c>
      <c r="G48" s="64"/>
      <c r="H48" s="43" t="s">
        <v>198</v>
      </c>
      <c r="I48" s="64"/>
      <c r="J48" s="43" t="s">
        <v>198</v>
      </c>
      <c r="K48" s="64"/>
      <c r="L48" s="64"/>
      <c r="P48" s="86"/>
      <c r="Y48" s="92"/>
      <c r="Z48" s="92"/>
    </row>
    <row r="49" spans="1:26" ht="16.5" thickTop="1" thickBot="1" x14ac:dyDescent="0.3">
      <c r="A49" s="64"/>
      <c r="B49" s="43">
        <v>5.45</v>
      </c>
      <c r="C49" s="64"/>
      <c r="D49" s="43">
        <v>5.45</v>
      </c>
      <c r="E49" s="64"/>
      <c r="F49" s="43">
        <v>5.45</v>
      </c>
      <c r="G49" s="64"/>
      <c r="H49" s="43">
        <v>5.45</v>
      </c>
      <c r="I49" s="64"/>
      <c r="J49" s="43">
        <v>5.45</v>
      </c>
      <c r="K49" s="64"/>
      <c r="L49" s="64"/>
      <c r="P49" s="86"/>
      <c r="Y49" s="92"/>
      <c r="Z49" s="92"/>
    </row>
    <row r="50" spans="1:26" ht="19.5" customHeight="1" thickTop="1" thickBot="1" x14ac:dyDescent="0.3">
      <c r="A50" s="35" t="s">
        <v>64</v>
      </c>
      <c r="B50" s="67">
        <v>218</v>
      </c>
      <c r="C50" s="64"/>
      <c r="D50" s="67">
        <v>218</v>
      </c>
      <c r="E50" s="64"/>
      <c r="F50" s="67">
        <v>218</v>
      </c>
      <c r="G50" s="64"/>
      <c r="H50" s="67">
        <v>218</v>
      </c>
      <c r="I50" s="64"/>
      <c r="J50" s="67">
        <v>218</v>
      </c>
      <c r="K50" s="64"/>
      <c r="L50" s="64"/>
      <c r="P50" s="86"/>
    </row>
    <row r="51" spans="1:26" ht="15.75" customHeight="1" thickTop="1" thickBot="1" x14ac:dyDescent="0.3">
      <c r="A51" s="71" t="s">
        <v>153</v>
      </c>
      <c r="B51" s="54">
        <v>189</v>
      </c>
      <c r="C51" s="64"/>
      <c r="D51" s="54">
        <v>30</v>
      </c>
      <c r="E51" s="64"/>
      <c r="F51" s="54">
        <v>80</v>
      </c>
      <c r="G51" s="64"/>
      <c r="H51" s="54">
        <v>60</v>
      </c>
      <c r="I51" s="64"/>
      <c r="J51" s="54">
        <v>359</v>
      </c>
      <c r="K51" s="64"/>
      <c r="L51" s="64"/>
      <c r="P51" s="86"/>
    </row>
    <row r="52" spans="1:26" ht="15.75" customHeight="1" thickTop="1" x14ac:dyDescent="0.25">
      <c r="A52" s="35" t="s">
        <v>66</v>
      </c>
      <c r="B52" s="39">
        <v>171</v>
      </c>
      <c r="C52" s="64"/>
      <c r="D52" s="39">
        <v>7</v>
      </c>
      <c r="E52" s="64"/>
      <c r="F52" s="39">
        <v>0</v>
      </c>
      <c r="G52" s="64"/>
      <c r="H52" s="39">
        <v>15</v>
      </c>
      <c r="I52" s="39"/>
      <c r="J52" s="39">
        <v>232</v>
      </c>
      <c r="K52" s="64"/>
      <c r="L52" s="64"/>
      <c r="P52" s="86"/>
    </row>
    <row r="53" spans="1:26" ht="15.75" customHeight="1" thickBot="1" x14ac:dyDescent="0.3">
      <c r="A53" s="35" t="s">
        <v>72</v>
      </c>
      <c r="B53" s="39">
        <f>SUM(B52+$AD$10)</f>
        <v>187.5</v>
      </c>
      <c r="C53" s="64"/>
      <c r="D53" s="39">
        <f>SUM(D52+$Z$24)</f>
        <v>25.717600000000001</v>
      </c>
      <c r="E53" s="64"/>
      <c r="F53" s="39">
        <f>SUM(F52+$Z$25)</f>
        <v>74.870400000000004</v>
      </c>
      <c r="G53" s="64"/>
      <c r="H53" s="39">
        <f>SUM(H52+$Z$26)</f>
        <v>45.058050000000001</v>
      </c>
      <c r="I53" s="64"/>
      <c r="J53" s="39">
        <f>SUM(J52+$AD$13)</f>
        <v>380.96529999999996</v>
      </c>
      <c r="K53" s="64"/>
      <c r="L53" s="64"/>
      <c r="O53" s="10"/>
      <c r="P53" s="10"/>
      <c r="Q53" s="10"/>
    </row>
    <row r="54" spans="1:26" ht="15" customHeight="1" thickTop="1" thickBot="1" x14ac:dyDescent="0.3">
      <c r="A54" s="35" t="s">
        <v>74</v>
      </c>
      <c r="B54" s="54">
        <f>SUM(B51-B53)</f>
        <v>1.5</v>
      </c>
      <c r="C54" s="64"/>
      <c r="D54" s="54">
        <f>SUM(D51-D53)</f>
        <v>4.2823999999999991</v>
      </c>
      <c r="E54" s="64"/>
      <c r="F54" s="54">
        <f>SUM(F51-F53)</f>
        <v>5.1295999999999964</v>
      </c>
      <c r="G54" s="64"/>
      <c r="H54" s="54">
        <f>SUM(H51-H53)</f>
        <v>14.941949999999999</v>
      </c>
      <c r="I54" s="64"/>
      <c r="J54" s="54">
        <f>SUM(J51-J53)</f>
        <v>-21.965299999999957</v>
      </c>
      <c r="K54" s="64"/>
      <c r="L54" s="64"/>
      <c r="M54" s="10"/>
      <c r="N54" s="10"/>
      <c r="O54" s="10"/>
      <c r="P54" s="10"/>
      <c r="Q54" s="10"/>
    </row>
    <row r="55" spans="1:26" ht="15" customHeight="1" thickTop="1" thickBot="1" x14ac:dyDescent="0.3">
      <c r="A55" s="35" t="s">
        <v>76</v>
      </c>
      <c r="B55" s="54">
        <f>SUM(B53/B51)*100</f>
        <v>99.206349206349216</v>
      </c>
      <c r="C55" s="64"/>
      <c r="D55" s="54">
        <f>SUM(D53/D51)*100</f>
        <v>85.725333333333325</v>
      </c>
      <c r="E55" s="64"/>
      <c r="F55" s="54">
        <f>SUM(F53/F51)*100</f>
        <v>93.588000000000008</v>
      </c>
      <c r="G55" s="64"/>
      <c r="H55" s="54">
        <f>SUM(H53/H51)*100</f>
        <v>75.09675</v>
      </c>
      <c r="I55" s="64"/>
      <c r="J55" s="54">
        <f>SUM(J53/J51)*100</f>
        <v>106.1184679665738</v>
      </c>
      <c r="K55" s="64"/>
      <c r="L55" s="64"/>
      <c r="M55" s="10"/>
      <c r="N55" s="10"/>
      <c r="P55" s="86"/>
    </row>
    <row r="56" spans="1:26" ht="15" customHeight="1" thickTop="1" x14ac:dyDescent="0.25">
      <c r="M56" s="10"/>
      <c r="N56" s="10"/>
      <c r="P56" s="86"/>
    </row>
    <row r="57" spans="1:26" ht="15" customHeight="1" thickBot="1" x14ac:dyDescent="0.3">
      <c r="M57" s="10"/>
      <c r="N57" s="10"/>
      <c r="P57" s="86"/>
      <c r="R57" s="86">
        <v>64</v>
      </c>
      <c r="S57" s="86">
        <v>138</v>
      </c>
    </row>
    <row r="58" spans="1:26" ht="15" customHeight="1" thickTop="1" thickBot="1" x14ac:dyDescent="0.3">
      <c r="A58" s="86" t="s">
        <v>191</v>
      </c>
      <c r="B58" s="86"/>
      <c r="C58" s="86"/>
      <c r="D58" s="86"/>
      <c r="E58" s="86"/>
      <c r="F58" s="86"/>
      <c r="G58" s="86"/>
      <c r="H58" s="43" t="s">
        <v>198</v>
      </c>
      <c r="I58" s="86"/>
      <c r="J58" s="86"/>
      <c r="K58" s="86"/>
      <c r="L58" s="86"/>
      <c r="M58" s="10"/>
      <c r="N58" s="10"/>
      <c r="P58" s="86"/>
      <c r="Q58" s="86" t="s">
        <v>80</v>
      </c>
    </row>
    <row r="59" spans="1:26" ht="15" customHeight="1" thickTop="1" thickBot="1" x14ac:dyDescent="0.3">
      <c r="A59" s="30" t="s">
        <v>82</v>
      </c>
      <c r="B59" s="32">
        <v>0</v>
      </c>
      <c r="C59" s="32">
        <v>1</v>
      </c>
      <c r="D59" s="32">
        <v>2</v>
      </c>
      <c r="E59" s="32">
        <v>3</v>
      </c>
      <c r="F59" s="32">
        <v>4</v>
      </c>
      <c r="G59" s="32">
        <v>5</v>
      </c>
      <c r="H59" s="43">
        <v>5.45</v>
      </c>
      <c r="I59" s="32">
        <v>6</v>
      </c>
      <c r="J59" s="32">
        <v>7</v>
      </c>
      <c r="K59" s="32">
        <v>8</v>
      </c>
      <c r="L59" s="32">
        <v>8.5500000000000007</v>
      </c>
      <c r="M59" s="10"/>
      <c r="N59" s="10"/>
      <c r="P59" s="86"/>
      <c r="Q59" s="86">
        <f>SUM(P:P)</f>
        <v>171.13656194285664</v>
      </c>
    </row>
    <row r="60" spans="1:26" ht="15" customHeight="1" thickTop="1" thickBot="1" x14ac:dyDescent="0.3">
      <c r="A60" s="35" t="s">
        <v>64</v>
      </c>
      <c r="B60" s="65">
        <v>1</v>
      </c>
      <c r="C60" s="45">
        <v>40</v>
      </c>
      <c r="D60" s="45">
        <v>80</v>
      </c>
      <c r="E60" s="45">
        <v>120</v>
      </c>
      <c r="F60" s="45">
        <v>160</v>
      </c>
      <c r="G60" s="65">
        <v>200</v>
      </c>
      <c r="H60" s="67">
        <v>218</v>
      </c>
      <c r="I60" s="65">
        <v>240</v>
      </c>
      <c r="J60" s="45">
        <v>280</v>
      </c>
      <c r="K60" s="65">
        <v>320</v>
      </c>
      <c r="L60" s="38">
        <v>342</v>
      </c>
      <c r="M60" s="10"/>
      <c r="N60" s="10"/>
      <c r="P60" s="86"/>
    </row>
    <row r="61" spans="1:26" ht="15" customHeight="1" thickTop="1" thickBot="1" x14ac:dyDescent="0.3">
      <c r="A61" s="35" t="s">
        <v>65</v>
      </c>
      <c r="B61" s="46">
        <v>667</v>
      </c>
      <c r="C61" s="46">
        <v>672</v>
      </c>
      <c r="D61" s="46">
        <v>651</v>
      </c>
      <c r="E61" s="46">
        <v>600</v>
      </c>
      <c r="F61" s="46">
        <v>455</v>
      </c>
      <c r="G61" s="66">
        <v>360</v>
      </c>
      <c r="H61" s="54">
        <v>359</v>
      </c>
      <c r="I61" s="66">
        <v>350</v>
      </c>
      <c r="J61" s="46">
        <v>400</v>
      </c>
      <c r="K61" s="46">
        <v>450</v>
      </c>
      <c r="L61" s="40">
        <v>461</v>
      </c>
      <c r="M61" s="10"/>
      <c r="N61" s="10"/>
      <c r="P61" s="86"/>
    </row>
    <row r="62" spans="1:26" ht="15.75" thickTop="1" x14ac:dyDescent="0.25">
      <c r="A62" s="35" t="s">
        <v>66</v>
      </c>
      <c r="B62" s="39">
        <v>517</v>
      </c>
      <c r="C62" s="39">
        <v>526</v>
      </c>
      <c r="D62" s="39">
        <v>509</v>
      </c>
      <c r="E62" s="39">
        <v>444</v>
      </c>
      <c r="F62" s="39">
        <v>280</v>
      </c>
      <c r="G62" s="39">
        <v>218</v>
      </c>
      <c r="H62" s="39">
        <v>202</v>
      </c>
      <c r="I62" s="39">
        <v>218</v>
      </c>
      <c r="J62" s="39">
        <v>252</v>
      </c>
      <c r="K62" s="39">
        <v>274</v>
      </c>
      <c r="L62" s="39">
        <v>282</v>
      </c>
      <c r="P62" s="86"/>
    </row>
    <row r="63" spans="1:26" ht="15.75" thickBot="1" x14ac:dyDescent="0.3">
      <c r="A63" s="35" t="s">
        <v>72</v>
      </c>
      <c r="B63" s="39">
        <f t="shared" ref="B63" si="12">SUM(B62+$AD$13)</f>
        <v>665.96529999999996</v>
      </c>
      <c r="C63" s="39">
        <f t="shared" ref="C63" si="13">SUM(C62+$AD$13)</f>
        <v>674.96529999999996</v>
      </c>
      <c r="D63" s="39">
        <f t="shared" ref="D63" si="14">SUM(D62+$AD$13)</f>
        <v>657.96529999999996</v>
      </c>
      <c r="E63" s="39">
        <f t="shared" ref="E63" si="15">SUM(E62+$AD$13)</f>
        <v>592.96529999999996</v>
      </c>
      <c r="F63" s="39">
        <f t="shared" ref="F63" si="16">SUM(F62+$AD$13)</f>
        <v>428.96529999999996</v>
      </c>
      <c r="G63" s="39">
        <f t="shared" ref="G63" si="17">SUM(G62+$AD$13)</f>
        <v>366.96529999999996</v>
      </c>
      <c r="H63" s="39">
        <f t="shared" ref="H63" si="18">SUM(H62+$AD$13)</f>
        <v>350.96529999999996</v>
      </c>
      <c r="I63" s="39">
        <f t="shared" ref="I63" si="19">SUM(I62+$AD$13)</f>
        <v>366.96529999999996</v>
      </c>
      <c r="J63" s="39">
        <f t="shared" ref="J63" si="20">SUM(J62+$AD$13)</f>
        <v>400.96529999999996</v>
      </c>
      <c r="K63" s="39">
        <f t="shared" ref="K63" si="21">SUM(K62+$AD$13)</f>
        <v>422.96529999999996</v>
      </c>
      <c r="L63" s="39">
        <f t="shared" ref="L63" si="22">SUM(L62+$AD$13)</f>
        <v>430.96529999999996</v>
      </c>
      <c r="P63" s="86"/>
    </row>
    <row r="64" spans="1:26" ht="16.5" thickTop="1" thickBot="1" x14ac:dyDescent="0.3">
      <c r="A64" s="35" t="s">
        <v>74</v>
      </c>
      <c r="B64" s="42">
        <f t="shared" ref="B64" si="23">SUM(B61-B63)</f>
        <v>1.0347000000000435</v>
      </c>
      <c r="C64" s="42">
        <f t="shared" ref="C64" si="24">SUM(C61-C63)</f>
        <v>-2.9652999999999565</v>
      </c>
      <c r="D64" s="42">
        <f t="shared" ref="D64" si="25">SUM(D61-D63)</f>
        <v>-6.9652999999999565</v>
      </c>
      <c r="E64" s="42">
        <f t="shared" ref="E64" si="26">SUM(E61-E63)</f>
        <v>7.0347000000000435</v>
      </c>
      <c r="F64" s="42">
        <f t="shared" ref="F64" si="27">SUM(F61-F63)</f>
        <v>26.034700000000043</v>
      </c>
      <c r="G64" s="63">
        <f t="shared" ref="G64" si="28">SUM(G61-G63)</f>
        <v>-6.9652999999999565</v>
      </c>
      <c r="H64" s="54">
        <f t="shared" ref="H64" si="29">SUM(H61-H63)</f>
        <v>8.0347000000000435</v>
      </c>
      <c r="I64" s="63">
        <f t="shared" ref="I64" si="30">SUM(I61-I63)</f>
        <v>-16.965299999999957</v>
      </c>
      <c r="J64" s="42">
        <f t="shared" ref="J64" si="31">SUM(J61-J63)</f>
        <v>-0.96529999999995653</v>
      </c>
      <c r="K64" s="42">
        <f t="shared" ref="K64" si="32">SUM(K61-K63)</f>
        <v>27.034700000000043</v>
      </c>
      <c r="L64" s="42">
        <f t="shared" ref="L64" si="33">SUM(L61-L63)</f>
        <v>30.034700000000043</v>
      </c>
      <c r="P64" s="86"/>
      <c r="Y64" s="92"/>
      <c r="Z64" s="92"/>
    </row>
    <row r="65" spans="1:26" ht="16.5" thickTop="1" thickBot="1" x14ac:dyDescent="0.3">
      <c r="A65" s="35" t="s">
        <v>76</v>
      </c>
      <c r="B65" s="39">
        <f>SUM(B63/B61)*100</f>
        <v>99.844872563718141</v>
      </c>
      <c r="C65" s="39">
        <f t="shared" ref="C65:L65" si="34">SUM(C63/C61)*100</f>
        <v>100.44126488095237</v>
      </c>
      <c r="D65" s="39">
        <f t="shared" si="34"/>
        <v>101.06993855606758</v>
      </c>
      <c r="E65" s="39">
        <f t="shared" si="34"/>
        <v>98.827550000000002</v>
      </c>
      <c r="F65" s="39">
        <f t="shared" si="34"/>
        <v>94.278087912087898</v>
      </c>
      <c r="G65" s="62">
        <f t="shared" si="34"/>
        <v>101.93480555555554</v>
      </c>
      <c r="H65" s="54">
        <f t="shared" si="34"/>
        <v>97.761922005571023</v>
      </c>
      <c r="I65" s="62">
        <f t="shared" si="34"/>
        <v>104.84722857142856</v>
      </c>
      <c r="J65" s="39">
        <f t="shared" si="34"/>
        <v>100.24132499999997</v>
      </c>
      <c r="K65" s="39">
        <f t="shared" si="34"/>
        <v>93.992288888888879</v>
      </c>
      <c r="L65" s="39">
        <f t="shared" si="34"/>
        <v>93.484880694143158</v>
      </c>
      <c r="P65" s="86"/>
      <c r="Y65" s="92"/>
      <c r="Z65" s="92"/>
    </row>
    <row r="66" spans="1:26" ht="15.75" thickTop="1" x14ac:dyDescent="0.25">
      <c r="P66" s="86"/>
    </row>
    <row r="67" spans="1:26" x14ac:dyDescent="0.25">
      <c r="P67" s="86"/>
    </row>
    <row r="68" spans="1:26" x14ac:dyDescent="0.25">
      <c r="P68" s="86"/>
    </row>
    <row r="69" spans="1:26" x14ac:dyDescent="0.25">
      <c r="P69" s="86"/>
    </row>
    <row r="70" spans="1:26" x14ac:dyDescent="0.25">
      <c r="P70" s="86"/>
    </row>
    <row r="71" spans="1:26" x14ac:dyDescent="0.25">
      <c r="P71" s="86"/>
    </row>
    <row r="72" spans="1:26" x14ac:dyDescent="0.25">
      <c r="P72" s="86"/>
    </row>
    <row r="73" spans="1:26" x14ac:dyDescent="0.25">
      <c r="P73" s="86"/>
    </row>
    <row r="74" spans="1:26" x14ac:dyDescent="0.25">
      <c r="P74" s="86"/>
    </row>
    <row r="75" spans="1:26" x14ac:dyDescent="0.25">
      <c r="P75" s="86"/>
    </row>
    <row r="76" spans="1:26" x14ac:dyDescent="0.25">
      <c r="P76" s="86"/>
    </row>
    <row r="77" spans="1:26" x14ac:dyDescent="0.25">
      <c r="P77" s="86"/>
    </row>
    <row r="78" spans="1:26" x14ac:dyDescent="0.25">
      <c r="P78" s="86"/>
    </row>
    <row r="79" spans="1:26" x14ac:dyDescent="0.25">
      <c r="P79" s="86"/>
    </row>
    <row r="80" spans="1:26" x14ac:dyDescent="0.25">
      <c r="P80" s="86"/>
    </row>
    <row r="81" spans="16:26" x14ac:dyDescent="0.25">
      <c r="P81" s="86"/>
      <c r="Y81" s="92"/>
      <c r="Z81" s="92"/>
    </row>
    <row r="82" spans="16:26" x14ac:dyDescent="0.25">
      <c r="P82" s="86"/>
      <c r="Y82" s="92"/>
      <c r="Z82" s="92"/>
    </row>
    <row r="83" spans="16:26" x14ac:dyDescent="0.25">
      <c r="P83" s="86"/>
    </row>
    <row r="84" spans="16:26" x14ac:dyDescent="0.25">
      <c r="P84" s="86"/>
    </row>
    <row r="85" spans="16:26" x14ac:dyDescent="0.25">
      <c r="P85" s="86"/>
    </row>
    <row r="86" spans="16:26" x14ac:dyDescent="0.25">
      <c r="P86" s="86"/>
    </row>
    <row r="87" spans="16:26" x14ac:dyDescent="0.25">
      <c r="P87" s="86"/>
    </row>
    <row r="88" spans="16:26" x14ac:dyDescent="0.25">
      <c r="P88" s="86"/>
    </row>
    <row r="89" spans="16:26" x14ac:dyDescent="0.25">
      <c r="P89" s="86"/>
    </row>
    <row r="90" spans="16:26" x14ac:dyDescent="0.25">
      <c r="P90" s="86"/>
    </row>
    <row r="91" spans="16:26" x14ac:dyDescent="0.25">
      <c r="P91" s="86"/>
    </row>
    <row r="92" spans="16:26" x14ac:dyDescent="0.25">
      <c r="P92" s="86"/>
    </row>
    <row r="93" spans="16:26" x14ac:dyDescent="0.25">
      <c r="P93" s="86"/>
    </row>
    <row r="94" spans="16:26" x14ac:dyDescent="0.25">
      <c r="P94" s="86"/>
    </row>
    <row r="95" spans="16:26" x14ac:dyDescent="0.25">
      <c r="P95" s="86"/>
    </row>
    <row r="96" spans="16:26" x14ac:dyDescent="0.25">
      <c r="P96" s="86"/>
    </row>
    <row r="97" spans="16:16" x14ac:dyDescent="0.25">
      <c r="P97" s="86"/>
    </row>
    <row r="98" spans="16:16" x14ac:dyDescent="0.25">
      <c r="P98" s="86"/>
    </row>
    <row r="99" spans="16:16" x14ac:dyDescent="0.25">
      <c r="P99" s="86"/>
    </row>
    <row r="100" spans="16:16" x14ac:dyDescent="0.25">
      <c r="P100" s="86"/>
    </row>
    <row r="101" spans="16:16" x14ac:dyDescent="0.25">
      <c r="P101" s="86"/>
    </row>
    <row r="102" spans="16:16" x14ac:dyDescent="0.25">
      <c r="P102" s="86"/>
    </row>
    <row r="103" spans="16:16" x14ac:dyDescent="0.25">
      <c r="P103" s="86"/>
    </row>
    <row r="104" spans="16:16" x14ac:dyDescent="0.25">
      <c r="P104" s="86"/>
    </row>
    <row r="105" spans="16:16" x14ac:dyDescent="0.25">
      <c r="P105" s="86"/>
    </row>
    <row r="106" spans="16:16" x14ac:dyDescent="0.25">
      <c r="P106" s="86"/>
    </row>
    <row r="107" spans="16:16" x14ac:dyDescent="0.25">
      <c r="P107" s="86"/>
    </row>
    <row r="108" spans="16:16" x14ac:dyDescent="0.25">
      <c r="P108" s="86"/>
    </row>
    <row r="109" spans="16:16" x14ac:dyDescent="0.25">
      <c r="P109" s="86"/>
    </row>
    <row r="110" spans="16:16" x14ac:dyDescent="0.25">
      <c r="P110" s="86"/>
    </row>
    <row r="111" spans="16:16" x14ac:dyDescent="0.25">
      <c r="P111" s="86"/>
    </row>
    <row r="112" spans="16:16" x14ac:dyDescent="0.25">
      <c r="P112" s="86"/>
    </row>
    <row r="113" spans="16:16" x14ac:dyDescent="0.25">
      <c r="P113" s="86"/>
    </row>
    <row r="114" spans="16:16" x14ac:dyDescent="0.25">
      <c r="P114" s="86"/>
    </row>
    <row r="115" spans="16:16" x14ac:dyDescent="0.25">
      <c r="P115" s="86"/>
    </row>
    <row r="116" spans="16:16" x14ac:dyDescent="0.25">
      <c r="P116" s="86"/>
    </row>
  </sheetData>
  <mergeCells count="4">
    <mergeCell ref="Y31:Z32"/>
    <mergeCell ref="Y47:Z49"/>
    <mergeCell ref="Y64:Z65"/>
    <mergeCell ref="Y81:Z82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Line 1</vt:lpstr>
      <vt:lpstr> Line 1 pt 2</vt:lpstr>
      <vt:lpstr>Sheet3</vt:lpstr>
      <vt:lpstr>SGR</vt:lpstr>
      <vt:lpstr>Line 1 Z1</vt:lpstr>
      <vt:lpstr>Line 1 Z2 </vt:lpstr>
      <vt:lpstr> Line 1 Z3</vt:lpstr>
      <vt:lpstr> Line 1 Z4</vt:lpstr>
      <vt:lpstr>Line 1 Z5</vt:lpstr>
      <vt:lpstr>Line 1 Z6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Christie</dc:creator>
  <cp:lastModifiedBy>Donald Christie</cp:lastModifiedBy>
  <dcterms:created xsi:type="dcterms:W3CDTF">2020-04-13T17:16:54Z</dcterms:created>
  <dcterms:modified xsi:type="dcterms:W3CDTF">2021-12-09T11:28:32Z</dcterms:modified>
</cp:coreProperties>
</file>