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39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harts/chart40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1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2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hD\Thesis Master\"/>
    </mc:Choice>
  </mc:AlternateContent>
  <bookViews>
    <workbookView xWindow="0" yWindow="0" windowWidth="38400" windowHeight="17700" activeTab="9"/>
  </bookViews>
  <sheets>
    <sheet name="Line 2 (SGR)" sheetId="1" r:id="rId1"/>
    <sheet name="Line 2 CLS" sheetId="9" r:id="rId2"/>
    <sheet name="Line 2 (a) TEst" sheetId="11" r:id="rId3"/>
    <sheet name="Line 2 (b) Test" sheetId="12" r:id="rId4"/>
    <sheet name="CLS Amp Change History" sheetId="10" r:id="rId5"/>
    <sheet name="SGR" sheetId="2" r:id="rId6"/>
    <sheet name="Line 2 Z1" sheetId="4" r:id="rId7"/>
    <sheet name="Line 2 Z2" sheetId="5" r:id="rId8"/>
    <sheet name=" Line 2 Z3" sheetId="6" r:id="rId9"/>
    <sheet name=" Line 2 Z4" sheetId="7" r:id="rId10"/>
    <sheet name=" Line 2 Z5" sheetId="8" r:id="rId11"/>
    <sheet name=" Line 2 Z Thicknesses" sheetId="3" r:id="rId1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9" i="12" l="1"/>
  <c r="O130" i="12"/>
  <c r="O131" i="12"/>
  <c r="O132" i="12"/>
  <c r="O133" i="12"/>
  <c r="O134" i="12"/>
  <c r="O135" i="12"/>
  <c r="O136" i="12"/>
  <c r="O128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12" i="12"/>
  <c r="U32" i="12" l="1"/>
  <c r="U31" i="12"/>
  <c r="U30" i="12"/>
  <c r="U29" i="12"/>
  <c r="U28" i="12"/>
  <c r="U27" i="12"/>
  <c r="U26" i="12"/>
  <c r="U25" i="12"/>
  <c r="U24" i="12"/>
  <c r="U23" i="12"/>
  <c r="G84" i="8"/>
  <c r="L83" i="8"/>
  <c r="M82" i="8"/>
  <c r="M84" i="8" s="1"/>
  <c r="L82" i="8"/>
  <c r="L84" i="8" s="1"/>
  <c r="K82" i="8"/>
  <c r="K84" i="8" s="1"/>
  <c r="J82" i="8"/>
  <c r="J84" i="8" s="1"/>
  <c r="I82" i="8"/>
  <c r="I84" i="8" s="1"/>
  <c r="H82" i="8"/>
  <c r="H83" i="8" s="1"/>
  <c r="G82" i="8"/>
  <c r="G83" i="8" s="1"/>
  <c r="F82" i="8"/>
  <c r="F83" i="8" s="1"/>
  <c r="E82" i="8"/>
  <c r="E83" i="8" s="1"/>
  <c r="D82" i="8"/>
  <c r="D84" i="8" s="1"/>
  <c r="C82" i="8"/>
  <c r="C84" i="8" s="1"/>
  <c r="B82" i="8"/>
  <c r="B84" i="8" s="1"/>
  <c r="AA101" i="12"/>
  <c r="E64" i="8"/>
  <c r="F64" i="8"/>
  <c r="C63" i="8"/>
  <c r="C65" i="8" s="1"/>
  <c r="K61" i="8"/>
  <c r="C61" i="8"/>
  <c r="Q59" i="8"/>
  <c r="C73" i="8"/>
  <c r="C74" i="8" s="1"/>
  <c r="D73" i="8"/>
  <c r="D75" i="8" s="1"/>
  <c r="E73" i="8"/>
  <c r="E75" i="8" s="1"/>
  <c r="F73" i="8"/>
  <c r="F74" i="8" s="1"/>
  <c r="G73" i="8"/>
  <c r="G75" i="8" s="1"/>
  <c r="H73" i="8"/>
  <c r="H74" i="8" s="1"/>
  <c r="I73" i="8"/>
  <c r="I74" i="8" s="1"/>
  <c r="J73" i="8"/>
  <c r="J74" i="8" s="1"/>
  <c r="K73" i="8"/>
  <c r="K75" i="8" s="1"/>
  <c r="L73" i="8"/>
  <c r="L74" i="8" s="1"/>
  <c r="M73" i="8"/>
  <c r="M74" i="8" s="1"/>
  <c r="B73" i="8"/>
  <c r="B74" i="8" s="1"/>
  <c r="Z16" i="8"/>
  <c r="Z15" i="8"/>
  <c r="E74" i="8"/>
  <c r="B75" i="8"/>
  <c r="D63" i="8"/>
  <c r="D65" i="8" s="1"/>
  <c r="E63" i="8"/>
  <c r="F63" i="8"/>
  <c r="G63" i="8"/>
  <c r="G64" i="8" s="1"/>
  <c r="H63" i="8"/>
  <c r="H64" i="8" s="1"/>
  <c r="I63" i="8"/>
  <c r="I65" i="8" s="1"/>
  <c r="J63" i="8"/>
  <c r="J65" i="8" s="1"/>
  <c r="K63" i="8"/>
  <c r="K64" i="8" s="1"/>
  <c r="L63" i="8"/>
  <c r="L65" i="8" s="1"/>
  <c r="M63" i="8"/>
  <c r="M64" i="8" s="1"/>
  <c r="B63" i="8"/>
  <c r="B65" i="8" s="1"/>
  <c r="Z14" i="8"/>
  <c r="D61" i="8"/>
  <c r="E61" i="8"/>
  <c r="F61" i="8"/>
  <c r="G61" i="8"/>
  <c r="H61" i="8"/>
  <c r="I61" i="8"/>
  <c r="L61" i="8"/>
  <c r="M61" i="8"/>
  <c r="B61" i="8"/>
  <c r="K50" i="8"/>
  <c r="K83" i="8" l="1"/>
  <c r="I83" i="8"/>
  <c r="D83" i="8"/>
  <c r="C83" i="8"/>
  <c r="E84" i="8"/>
  <c r="B83" i="8"/>
  <c r="J83" i="8"/>
  <c r="F84" i="8"/>
  <c r="H84" i="8"/>
  <c r="M83" i="8"/>
  <c r="L75" i="8"/>
  <c r="J75" i="8"/>
  <c r="D74" i="8"/>
  <c r="J64" i="8"/>
  <c r="I64" i="8"/>
  <c r="D64" i="8"/>
  <c r="C64" i="8"/>
  <c r="B64" i="8"/>
  <c r="L64" i="8"/>
  <c r="K65" i="8"/>
  <c r="K74" i="8"/>
  <c r="C75" i="8"/>
  <c r="M75" i="8"/>
  <c r="H75" i="8"/>
  <c r="F75" i="8"/>
  <c r="I75" i="8"/>
  <c r="G74" i="8"/>
  <c r="M65" i="8"/>
  <c r="F65" i="8"/>
  <c r="H65" i="8"/>
  <c r="E65" i="8"/>
  <c r="G65" i="8"/>
  <c r="J50" i="8"/>
  <c r="J53" i="8" s="1"/>
  <c r="L50" i="8"/>
  <c r="I50" i="8"/>
  <c r="L53" i="8"/>
  <c r="K53" i="8"/>
  <c r="C53" i="8"/>
  <c r="M52" i="8"/>
  <c r="M54" i="8" s="1"/>
  <c r="L52" i="8"/>
  <c r="L54" i="8" s="1"/>
  <c r="K52" i="8"/>
  <c r="K54" i="8" s="1"/>
  <c r="J52" i="8"/>
  <c r="I52" i="8"/>
  <c r="I53" i="8" s="1"/>
  <c r="H52" i="8"/>
  <c r="H53" i="8" s="1"/>
  <c r="G52" i="8"/>
  <c r="G53" i="8" s="1"/>
  <c r="F52" i="8"/>
  <c r="F53" i="8" s="1"/>
  <c r="E52" i="8"/>
  <c r="E54" i="8" s="1"/>
  <c r="D52" i="8"/>
  <c r="D54" i="8" s="1"/>
  <c r="C52" i="8"/>
  <c r="C54" i="8" s="1"/>
  <c r="B52" i="8"/>
  <c r="B54" i="8" s="1"/>
  <c r="C105" i="7"/>
  <c r="C107" i="7" s="1"/>
  <c r="D105" i="7"/>
  <c r="D107" i="7" s="1"/>
  <c r="E105" i="7"/>
  <c r="E106" i="7" s="1"/>
  <c r="F105" i="7"/>
  <c r="F107" i="7" s="1"/>
  <c r="G105" i="7"/>
  <c r="G106" i="7" s="1"/>
  <c r="H105" i="7"/>
  <c r="H106" i="7" s="1"/>
  <c r="I105" i="7"/>
  <c r="I106" i="7" s="1"/>
  <c r="J105" i="7"/>
  <c r="J107" i="7" s="1"/>
  <c r="K105" i="7"/>
  <c r="K106" i="7" s="1"/>
  <c r="L105" i="7"/>
  <c r="L106" i="7" s="1"/>
  <c r="M105" i="7"/>
  <c r="M106" i="7" s="1"/>
  <c r="M107" i="7"/>
  <c r="E107" i="7"/>
  <c r="B105" i="7"/>
  <c r="B107" i="7" s="1"/>
  <c r="AA50" i="12"/>
  <c r="D98" i="7"/>
  <c r="C98" i="7"/>
  <c r="B98" i="7"/>
  <c r="M97" i="7"/>
  <c r="M99" i="7" s="1"/>
  <c r="L97" i="7"/>
  <c r="L99" i="7" s="1"/>
  <c r="K97" i="7"/>
  <c r="K99" i="7" s="1"/>
  <c r="J97" i="7"/>
  <c r="J99" i="7" s="1"/>
  <c r="I97" i="7"/>
  <c r="I99" i="7" s="1"/>
  <c r="H97" i="7"/>
  <c r="H98" i="7" s="1"/>
  <c r="G97" i="7"/>
  <c r="G98" i="7" s="1"/>
  <c r="F97" i="7"/>
  <c r="F98" i="7" s="1"/>
  <c r="E97" i="7"/>
  <c r="E99" i="7" s="1"/>
  <c r="D97" i="7"/>
  <c r="D99" i="7" s="1"/>
  <c r="C97" i="7"/>
  <c r="C99" i="7" s="1"/>
  <c r="B97" i="7"/>
  <c r="B99" i="7" s="1"/>
  <c r="AD39" i="12"/>
  <c r="AD38" i="12"/>
  <c r="AA38" i="12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M42" i="8"/>
  <c r="M44" i="8" s="1"/>
  <c r="L42" i="8"/>
  <c r="L44" i="8" s="1"/>
  <c r="K42" i="8"/>
  <c r="K44" i="8" s="1"/>
  <c r="J42" i="8"/>
  <c r="J44" i="8" s="1"/>
  <c r="I42" i="8"/>
  <c r="I43" i="8" s="1"/>
  <c r="H42" i="8"/>
  <c r="H43" i="8" s="1"/>
  <c r="G42" i="8"/>
  <c r="G43" i="8" s="1"/>
  <c r="F42" i="8"/>
  <c r="F43" i="8" s="1"/>
  <c r="E42" i="8"/>
  <c r="E44" i="8" s="1"/>
  <c r="D42" i="8"/>
  <c r="D44" i="8" s="1"/>
  <c r="C42" i="8"/>
  <c r="C44" i="8" s="1"/>
  <c r="B42" i="8"/>
  <c r="B44" i="8" s="1"/>
  <c r="J90" i="7"/>
  <c r="M89" i="7"/>
  <c r="M91" i="7" s="1"/>
  <c r="L89" i="7"/>
  <c r="L91" i="7" s="1"/>
  <c r="K89" i="7"/>
  <c r="K91" i="7" s="1"/>
  <c r="J89" i="7"/>
  <c r="J91" i="7" s="1"/>
  <c r="I89" i="7"/>
  <c r="I90" i="7" s="1"/>
  <c r="H89" i="7"/>
  <c r="H90" i="7" s="1"/>
  <c r="G89" i="7"/>
  <c r="G90" i="7" s="1"/>
  <c r="F89" i="7"/>
  <c r="F90" i="7" s="1"/>
  <c r="E89" i="7"/>
  <c r="E91" i="7" s="1"/>
  <c r="D89" i="7"/>
  <c r="D91" i="7" s="1"/>
  <c r="C89" i="7"/>
  <c r="C91" i="7" s="1"/>
  <c r="B89" i="7"/>
  <c r="B91" i="7" s="1"/>
  <c r="I81" i="7"/>
  <c r="H81" i="7"/>
  <c r="G81" i="7"/>
  <c r="F81" i="7"/>
  <c r="M80" i="7"/>
  <c r="M81" i="7" s="1"/>
  <c r="L80" i="7"/>
  <c r="L81" i="7" s="1"/>
  <c r="K80" i="7"/>
  <c r="K81" i="7" s="1"/>
  <c r="J80" i="7"/>
  <c r="J81" i="7" s="1"/>
  <c r="I80" i="7"/>
  <c r="I82" i="7" s="1"/>
  <c r="H80" i="7"/>
  <c r="H82" i="7" s="1"/>
  <c r="G80" i="7"/>
  <c r="G82" i="7" s="1"/>
  <c r="F80" i="7"/>
  <c r="F82" i="7" s="1"/>
  <c r="E80" i="7"/>
  <c r="E81" i="7" s="1"/>
  <c r="D80" i="7"/>
  <c r="D81" i="7" s="1"/>
  <c r="C80" i="7"/>
  <c r="C81" i="7" s="1"/>
  <c r="B80" i="7"/>
  <c r="B81" i="7" s="1"/>
  <c r="Q76" i="6"/>
  <c r="M80" i="6"/>
  <c r="M79" i="6"/>
  <c r="M81" i="6" s="1"/>
  <c r="L79" i="6"/>
  <c r="L81" i="6" s="1"/>
  <c r="K79" i="6"/>
  <c r="K81" i="6" s="1"/>
  <c r="J79" i="6"/>
  <c r="J81" i="6" s="1"/>
  <c r="I79" i="6"/>
  <c r="I80" i="6" s="1"/>
  <c r="H79" i="6"/>
  <c r="H80" i="6" s="1"/>
  <c r="G79" i="6"/>
  <c r="G80" i="6" s="1"/>
  <c r="F79" i="6"/>
  <c r="F80" i="6" s="1"/>
  <c r="E79" i="6"/>
  <c r="E81" i="6" s="1"/>
  <c r="D79" i="6"/>
  <c r="D81" i="6" s="1"/>
  <c r="C79" i="6"/>
  <c r="C81" i="6" s="1"/>
  <c r="B79" i="6"/>
  <c r="B81" i="6" s="1"/>
  <c r="J71" i="6"/>
  <c r="M70" i="6"/>
  <c r="M72" i="6" s="1"/>
  <c r="L70" i="6"/>
  <c r="L72" i="6" s="1"/>
  <c r="K70" i="6"/>
  <c r="K72" i="6" s="1"/>
  <c r="J70" i="6"/>
  <c r="J72" i="6" s="1"/>
  <c r="I70" i="6"/>
  <c r="I71" i="6" s="1"/>
  <c r="H70" i="6"/>
  <c r="H72" i="6" s="1"/>
  <c r="G70" i="6"/>
  <c r="G72" i="6" s="1"/>
  <c r="F70" i="6"/>
  <c r="F71" i="6" s="1"/>
  <c r="E70" i="6"/>
  <c r="E72" i="6" s="1"/>
  <c r="D70" i="6"/>
  <c r="D72" i="6" s="1"/>
  <c r="C70" i="6"/>
  <c r="C72" i="6" s="1"/>
  <c r="B70" i="6"/>
  <c r="B72" i="6" s="1"/>
  <c r="I88" i="5"/>
  <c r="I90" i="5" s="1"/>
  <c r="I89" i="5"/>
  <c r="Q80" i="5"/>
  <c r="H89" i="5"/>
  <c r="G89" i="5"/>
  <c r="M88" i="5"/>
  <c r="M90" i="5" s="1"/>
  <c r="L88" i="5"/>
  <c r="L89" i="5" s="1"/>
  <c r="K88" i="5"/>
  <c r="K90" i="5" s="1"/>
  <c r="J88" i="5"/>
  <c r="J90" i="5" s="1"/>
  <c r="H88" i="5"/>
  <c r="H90" i="5" s="1"/>
  <c r="G88" i="5"/>
  <c r="G90" i="5" s="1"/>
  <c r="F88" i="5"/>
  <c r="F89" i="5" s="1"/>
  <c r="E88" i="5"/>
  <c r="E90" i="5" s="1"/>
  <c r="D88" i="5"/>
  <c r="D90" i="5" s="1"/>
  <c r="C88" i="5"/>
  <c r="C90" i="5" s="1"/>
  <c r="B88" i="5"/>
  <c r="B90" i="5" s="1"/>
  <c r="M181" i="2"/>
  <c r="M183" i="2" s="1"/>
  <c r="L181" i="2"/>
  <c r="L183" i="2" s="1"/>
  <c r="K181" i="2"/>
  <c r="K183" i="2" s="1"/>
  <c r="J181" i="2"/>
  <c r="J183" i="2" s="1"/>
  <c r="I181" i="2"/>
  <c r="I183" i="2" s="1"/>
  <c r="H181" i="2"/>
  <c r="H183" i="2" s="1"/>
  <c r="G181" i="2"/>
  <c r="G183" i="2" s="1"/>
  <c r="F181" i="2"/>
  <c r="F183" i="2" s="1"/>
  <c r="E181" i="2"/>
  <c r="E183" i="2" s="1"/>
  <c r="D181" i="2"/>
  <c r="D183" i="2" s="1"/>
  <c r="C181" i="2"/>
  <c r="C183" i="2" s="1"/>
  <c r="B181" i="2"/>
  <c r="B183" i="2" s="1"/>
  <c r="M177" i="2"/>
  <c r="M180" i="2" s="1"/>
  <c r="M182" i="2" s="1"/>
  <c r="L177" i="2"/>
  <c r="L180" i="2" s="1"/>
  <c r="L182" i="2" s="1"/>
  <c r="K177" i="2"/>
  <c r="K180" i="2" s="1"/>
  <c r="K182" i="2" s="1"/>
  <c r="J177" i="2"/>
  <c r="J180" i="2" s="1"/>
  <c r="J182" i="2" s="1"/>
  <c r="I177" i="2"/>
  <c r="I180" i="2" s="1"/>
  <c r="I182" i="2" s="1"/>
  <c r="H177" i="2"/>
  <c r="H180" i="2" s="1"/>
  <c r="H182" i="2" s="1"/>
  <c r="G177" i="2"/>
  <c r="G180" i="2" s="1"/>
  <c r="G182" i="2" s="1"/>
  <c r="F177" i="2"/>
  <c r="F180" i="2" s="1"/>
  <c r="F182" i="2" s="1"/>
  <c r="E177" i="2"/>
  <c r="E180" i="2" s="1"/>
  <c r="E182" i="2" s="1"/>
  <c r="D177" i="2"/>
  <c r="D180" i="2" s="1"/>
  <c r="D182" i="2" s="1"/>
  <c r="C177" i="2"/>
  <c r="C180" i="2" s="1"/>
  <c r="C182" i="2" s="1"/>
  <c r="B177" i="2"/>
  <c r="B180" i="2" s="1"/>
  <c r="B182" i="2" s="1"/>
  <c r="AA125" i="12"/>
  <c r="AA124" i="12"/>
  <c r="AA123" i="12"/>
  <c r="AA122" i="12"/>
  <c r="AA121" i="12"/>
  <c r="AA120" i="12"/>
  <c r="AA119" i="12"/>
  <c r="AA118" i="12"/>
  <c r="AA117" i="12"/>
  <c r="AA116" i="12"/>
  <c r="AA115" i="12"/>
  <c r="AA114" i="12"/>
  <c r="AA113" i="12"/>
  <c r="AA112" i="12"/>
  <c r="AA111" i="12"/>
  <c r="AA110" i="12"/>
  <c r="AA109" i="12"/>
  <c r="AA108" i="12"/>
  <c r="AA107" i="12"/>
  <c r="AA106" i="12"/>
  <c r="AA105" i="12"/>
  <c r="AA104" i="12"/>
  <c r="AA103" i="12"/>
  <c r="AA102" i="12"/>
  <c r="AA100" i="12"/>
  <c r="AA99" i="12"/>
  <c r="AA98" i="12"/>
  <c r="AA97" i="12"/>
  <c r="AA96" i="12"/>
  <c r="AA95" i="12"/>
  <c r="AA94" i="12"/>
  <c r="AA93" i="12"/>
  <c r="AA92" i="12"/>
  <c r="AA91" i="12"/>
  <c r="AA90" i="12"/>
  <c r="AA89" i="12"/>
  <c r="AA88" i="12"/>
  <c r="AA87" i="12"/>
  <c r="AA86" i="12"/>
  <c r="AA85" i="12"/>
  <c r="AA84" i="12"/>
  <c r="AA83" i="12"/>
  <c r="AA82" i="12"/>
  <c r="AA81" i="12"/>
  <c r="AA80" i="12"/>
  <c r="AA79" i="12"/>
  <c r="AA78" i="12"/>
  <c r="AA77" i="12"/>
  <c r="AA76" i="12"/>
  <c r="AA75" i="12"/>
  <c r="AA74" i="12"/>
  <c r="AA73" i="12"/>
  <c r="AA72" i="12"/>
  <c r="AA71" i="12"/>
  <c r="AA70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49" i="12"/>
  <c r="AA48" i="12"/>
  <c r="AA47" i="12"/>
  <c r="AA46" i="12"/>
  <c r="AA45" i="12"/>
  <c r="AA44" i="12"/>
  <c r="AA43" i="12"/>
  <c r="AA42" i="12"/>
  <c r="AA41" i="12"/>
  <c r="AA40" i="12"/>
  <c r="AA39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AA6" i="11"/>
  <c r="AA7" i="11"/>
  <c r="AA8" i="11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AA57" i="11"/>
  <c r="AA58" i="11"/>
  <c r="AA59" i="11"/>
  <c r="AA60" i="11"/>
  <c r="AA61" i="11"/>
  <c r="AA62" i="11"/>
  <c r="AA63" i="11"/>
  <c r="AA64" i="11"/>
  <c r="AA65" i="11"/>
  <c r="AA66" i="11"/>
  <c r="AA67" i="11"/>
  <c r="AA68" i="11"/>
  <c r="AA69" i="11"/>
  <c r="AA70" i="11"/>
  <c r="AA71" i="11"/>
  <c r="AA72" i="11"/>
  <c r="AA73" i="11"/>
  <c r="AA74" i="11"/>
  <c r="AA75" i="11"/>
  <c r="AA76" i="11"/>
  <c r="AA77" i="11"/>
  <c r="AA78" i="11"/>
  <c r="AA79" i="11"/>
  <c r="AA80" i="11"/>
  <c r="AA81" i="11"/>
  <c r="AA82" i="11"/>
  <c r="AA83" i="11"/>
  <c r="AA84" i="11"/>
  <c r="AA85" i="11"/>
  <c r="AA86" i="11"/>
  <c r="AA87" i="11"/>
  <c r="AA88" i="11"/>
  <c r="AA89" i="11"/>
  <c r="AA90" i="11"/>
  <c r="AA91" i="11"/>
  <c r="AA92" i="11"/>
  <c r="AA93" i="11"/>
  <c r="AA94" i="11"/>
  <c r="AA95" i="11"/>
  <c r="AA96" i="11"/>
  <c r="AA97" i="11"/>
  <c r="AA98" i="11"/>
  <c r="AA99" i="11"/>
  <c r="AA100" i="11"/>
  <c r="AA101" i="11"/>
  <c r="AA102" i="11"/>
  <c r="AA103" i="11"/>
  <c r="AA104" i="11"/>
  <c r="AA105" i="11"/>
  <c r="AA106" i="11"/>
  <c r="AA107" i="11"/>
  <c r="AA108" i="11"/>
  <c r="AA109" i="11"/>
  <c r="AA110" i="11"/>
  <c r="AA111" i="11"/>
  <c r="AA112" i="11"/>
  <c r="AA113" i="11"/>
  <c r="AA114" i="11"/>
  <c r="AA115" i="11"/>
  <c r="AA116" i="11"/>
  <c r="AA117" i="11"/>
  <c r="AA118" i="11"/>
  <c r="AA119" i="11"/>
  <c r="AA120" i="11"/>
  <c r="AA121" i="11"/>
  <c r="AA122" i="11"/>
  <c r="AA123" i="11"/>
  <c r="AA124" i="11"/>
  <c r="AA125" i="11"/>
  <c r="AA126" i="11"/>
  <c r="AA127" i="11"/>
  <c r="M33" i="8"/>
  <c r="M35" i="8" s="1"/>
  <c r="L33" i="8"/>
  <c r="L34" i="8" s="1"/>
  <c r="K33" i="8"/>
  <c r="K34" i="8" s="1"/>
  <c r="J33" i="8"/>
  <c r="J35" i="8" s="1"/>
  <c r="I33" i="8"/>
  <c r="I34" i="8" s="1"/>
  <c r="H33" i="8"/>
  <c r="H35" i="8" s="1"/>
  <c r="G33" i="8"/>
  <c r="G35" i="8" s="1"/>
  <c r="F33" i="8"/>
  <c r="F34" i="8" s="1"/>
  <c r="E33" i="8"/>
  <c r="E35" i="8" s="1"/>
  <c r="D33" i="8"/>
  <c r="D35" i="8" s="1"/>
  <c r="C33" i="8"/>
  <c r="C35" i="8" s="1"/>
  <c r="B33" i="8"/>
  <c r="B35" i="8" s="1"/>
  <c r="M170" i="2"/>
  <c r="M172" i="2" s="1"/>
  <c r="L170" i="2"/>
  <c r="L172" i="2" s="1"/>
  <c r="K170" i="2"/>
  <c r="K172" i="2" s="1"/>
  <c r="J170" i="2"/>
  <c r="J172" i="2" s="1"/>
  <c r="I170" i="2"/>
  <c r="I172" i="2" s="1"/>
  <c r="H170" i="2"/>
  <c r="H172" i="2" s="1"/>
  <c r="G170" i="2"/>
  <c r="G172" i="2" s="1"/>
  <c r="F170" i="2"/>
  <c r="F172" i="2" s="1"/>
  <c r="E170" i="2"/>
  <c r="E172" i="2" s="1"/>
  <c r="D170" i="2"/>
  <c r="D172" i="2" s="1"/>
  <c r="C170" i="2"/>
  <c r="C172" i="2" s="1"/>
  <c r="B170" i="2"/>
  <c r="B172" i="2" s="1"/>
  <c r="M166" i="2"/>
  <c r="M169" i="2" s="1"/>
  <c r="M171" i="2" s="1"/>
  <c r="L166" i="2"/>
  <c r="L169" i="2" s="1"/>
  <c r="L171" i="2" s="1"/>
  <c r="K166" i="2"/>
  <c r="K169" i="2" s="1"/>
  <c r="K171" i="2" s="1"/>
  <c r="J166" i="2"/>
  <c r="J169" i="2" s="1"/>
  <c r="J171" i="2" s="1"/>
  <c r="I166" i="2"/>
  <c r="I169" i="2" s="1"/>
  <c r="I171" i="2" s="1"/>
  <c r="H166" i="2"/>
  <c r="H169" i="2" s="1"/>
  <c r="H171" i="2" s="1"/>
  <c r="G166" i="2"/>
  <c r="G169" i="2" s="1"/>
  <c r="G171" i="2" s="1"/>
  <c r="F166" i="2"/>
  <c r="F169" i="2" s="1"/>
  <c r="F171" i="2" s="1"/>
  <c r="E166" i="2"/>
  <c r="E169" i="2" s="1"/>
  <c r="E171" i="2" s="1"/>
  <c r="D166" i="2"/>
  <c r="D169" i="2" s="1"/>
  <c r="D171" i="2" s="1"/>
  <c r="C166" i="2"/>
  <c r="C169" i="2" s="1"/>
  <c r="C171" i="2" s="1"/>
  <c r="B166" i="2"/>
  <c r="B169" i="2" s="1"/>
  <c r="B171" i="2" s="1"/>
  <c r="AB44" i="11"/>
  <c r="AB43" i="11"/>
  <c r="AB42" i="11"/>
  <c r="AB41" i="11"/>
  <c r="AB40" i="11"/>
  <c r="AB39" i="11"/>
  <c r="AB38" i="11"/>
  <c r="AA5" i="11"/>
  <c r="B24" i="8"/>
  <c r="B26" i="8" s="1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B15" i="8"/>
  <c r="B17" i="8" s="1"/>
  <c r="C15" i="8"/>
  <c r="C16" i="8" s="1"/>
  <c r="D15" i="8"/>
  <c r="E15" i="8"/>
  <c r="F15" i="8"/>
  <c r="G15" i="8"/>
  <c r="G17" i="8" s="1"/>
  <c r="H15" i="8"/>
  <c r="H17" i="8" s="1"/>
  <c r="I15" i="8"/>
  <c r="J15" i="8"/>
  <c r="J17" i="8" s="1"/>
  <c r="K15" i="8"/>
  <c r="K17" i="8" s="1"/>
  <c r="L15" i="8"/>
  <c r="L16" i="8" s="1"/>
  <c r="M15" i="8"/>
  <c r="M16" i="8" s="1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AB39" i="9"/>
  <c r="AB40" i="9"/>
  <c r="AB41" i="9"/>
  <c r="AB42" i="9"/>
  <c r="AB43" i="9"/>
  <c r="AB38" i="9"/>
  <c r="AB44" i="9"/>
  <c r="M24" i="8"/>
  <c r="M26" i="8" s="1"/>
  <c r="L24" i="8"/>
  <c r="L26" i="8" s="1"/>
  <c r="K24" i="8"/>
  <c r="K25" i="8" s="1"/>
  <c r="J24" i="8"/>
  <c r="J26" i="8" s="1"/>
  <c r="I24" i="8"/>
  <c r="I26" i="8" s="1"/>
  <c r="H24" i="8"/>
  <c r="H26" i="8" s="1"/>
  <c r="G24" i="8"/>
  <c r="G26" i="8" s="1"/>
  <c r="F24" i="8"/>
  <c r="F26" i="8" s="1"/>
  <c r="E24" i="8"/>
  <c r="E26" i="8" s="1"/>
  <c r="D24" i="8"/>
  <c r="D25" i="8" s="1"/>
  <c r="C24" i="8"/>
  <c r="C26" i="8" s="1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I17" i="8"/>
  <c r="F17" i="8"/>
  <c r="E16" i="8"/>
  <c r="D17" i="8"/>
  <c r="AA124" i="9"/>
  <c r="AA123" i="9"/>
  <c r="AA122" i="9"/>
  <c r="AA121" i="9"/>
  <c r="AA120" i="9"/>
  <c r="AA119" i="9"/>
  <c r="AA118" i="9"/>
  <c r="AA117" i="9"/>
  <c r="AA116" i="9"/>
  <c r="AA115" i="9"/>
  <c r="AA114" i="9"/>
  <c r="AA113" i="9"/>
  <c r="AA112" i="9"/>
  <c r="AA111" i="9"/>
  <c r="AA110" i="9"/>
  <c r="AA109" i="9"/>
  <c r="AA108" i="9"/>
  <c r="AA107" i="9"/>
  <c r="AA106" i="9"/>
  <c r="AA105" i="9"/>
  <c r="AA104" i="9"/>
  <c r="AA103" i="9"/>
  <c r="AA102" i="9"/>
  <c r="AA101" i="9"/>
  <c r="AA100" i="9"/>
  <c r="AA99" i="9"/>
  <c r="AA98" i="9"/>
  <c r="AA97" i="9"/>
  <c r="AA96" i="9"/>
  <c r="AA95" i="9"/>
  <c r="AA94" i="9"/>
  <c r="AA93" i="9"/>
  <c r="AA92" i="9"/>
  <c r="AA91" i="9"/>
  <c r="AA90" i="9"/>
  <c r="AA89" i="9"/>
  <c r="AA88" i="9"/>
  <c r="AA87" i="9"/>
  <c r="AA86" i="9"/>
  <c r="AA85" i="9"/>
  <c r="AA84" i="9"/>
  <c r="AA83" i="9"/>
  <c r="AA82" i="9"/>
  <c r="AA81" i="9"/>
  <c r="AA80" i="9"/>
  <c r="AA79" i="9"/>
  <c r="AA78" i="9"/>
  <c r="AA77" i="9"/>
  <c r="AA76" i="9"/>
  <c r="AA75" i="9"/>
  <c r="AA74" i="9"/>
  <c r="AA73" i="9"/>
  <c r="AA72" i="9"/>
  <c r="AA71" i="9"/>
  <c r="AA70" i="9"/>
  <c r="AA69" i="9"/>
  <c r="AA68" i="9"/>
  <c r="AA67" i="9"/>
  <c r="AA66" i="9"/>
  <c r="AA65" i="9"/>
  <c r="AA64" i="9"/>
  <c r="AA63" i="9"/>
  <c r="AA62" i="9"/>
  <c r="AA61" i="9"/>
  <c r="AA60" i="9"/>
  <c r="AA59" i="9"/>
  <c r="AA58" i="9"/>
  <c r="AA57" i="9"/>
  <c r="AA56" i="9"/>
  <c r="AA55" i="9"/>
  <c r="AA54" i="9"/>
  <c r="AA53" i="9"/>
  <c r="AA52" i="9"/>
  <c r="AA51" i="9"/>
  <c r="AA50" i="9"/>
  <c r="AA49" i="9"/>
  <c r="AA48" i="9"/>
  <c r="AA47" i="9"/>
  <c r="AA46" i="9"/>
  <c r="AA45" i="9"/>
  <c r="AA44" i="9"/>
  <c r="AA43" i="9"/>
  <c r="AA42" i="9"/>
  <c r="AA41" i="9"/>
  <c r="AA40" i="9"/>
  <c r="AA39" i="9"/>
  <c r="AA38" i="9"/>
  <c r="AA37" i="9"/>
  <c r="AA36" i="9"/>
  <c r="AA35" i="9"/>
  <c r="AA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Q62" i="7"/>
  <c r="B71" i="7"/>
  <c r="B73" i="7" s="1"/>
  <c r="C6" i="8"/>
  <c r="D6" i="8"/>
  <c r="E6" i="8"/>
  <c r="F6" i="8"/>
  <c r="G6" i="8"/>
  <c r="H6" i="8"/>
  <c r="I6" i="8"/>
  <c r="J6" i="8"/>
  <c r="K6" i="8"/>
  <c r="L6" i="8"/>
  <c r="M6" i="8"/>
  <c r="D52" i="6"/>
  <c r="M71" i="7"/>
  <c r="M73" i="7" s="1"/>
  <c r="L71" i="7"/>
  <c r="L73" i="7" s="1"/>
  <c r="K71" i="7"/>
  <c r="K73" i="7" s="1"/>
  <c r="J71" i="7"/>
  <c r="J73" i="7" s="1"/>
  <c r="I71" i="7"/>
  <c r="I72" i="7" s="1"/>
  <c r="H71" i="7"/>
  <c r="H72" i="7" s="1"/>
  <c r="G71" i="7"/>
  <c r="G72" i="7" s="1"/>
  <c r="F71" i="7"/>
  <c r="F73" i="7" s="1"/>
  <c r="E71" i="7"/>
  <c r="E73" i="7" s="1"/>
  <c r="D71" i="7"/>
  <c r="D73" i="7" s="1"/>
  <c r="C71" i="7"/>
  <c r="C73" i="7" s="1"/>
  <c r="J54" i="8" l="1"/>
  <c r="M53" i="8"/>
  <c r="E53" i="8"/>
  <c r="D53" i="8"/>
  <c r="B53" i="8"/>
  <c r="I54" i="8"/>
  <c r="F54" i="8"/>
  <c r="G54" i="8"/>
  <c r="H54" i="8"/>
  <c r="L107" i="7"/>
  <c r="K107" i="7"/>
  <c r="C106" i="7"/>
  <c r="F106" i="7"/>
  <c r="D106" i="7"/>
  <c r="B106" i="7"/>
  <c r="J106" i="7"/>
  <c r="G107" i="7"/>
  <c r="I107" i="7"/>
  <c r="H107" i="7"/>
  <c r="L98" i="7"/>
  <c r="K98" i="7"/>
  <c r="J98" i="7"/>
  <c r="I98" i="7"/>
  <c r="F99" i="7"/>
  <c r="G99" i="7"/>
  <c r="H99" i="7"/>
  <c r="E98" i="7"/>
  <c r="M98" i="7"/>
  <c r="J43" i="8"/>
  <c r="M43" i="8"/>
  <c r="D43" i="8"/>
  <c r="C43" i="8"/>
  <c r="L43" i="8"/>
  <c r="K43" i="8"/>
  <c r="E43" i="8"/>
  <c r="B43" i="8"/>
  <c r="G44" i="8"/>
  <c r="H44" i="8"/>
  <c r="I44" i="8"/>
  <c r="F44" i="8"/>
  <c r="C90" i="7"/>
  <c r="B90" i="7"/>
  <c r="M90" i="7"/>
  <c r="L90" i="7"/>
  <c r="K90" i="7"/>
  <c r="E90" i="7"/>
  <c r="D90" i="7"/>
  <c r="K82" i="7"/>
  <c r="G91" i="7"/>
  <c r="D82" i="7"/>
  <c r="L82" i="7"/>
  <c r="H91" i="7"/>
  <c r="B82" i="7"/>
  <c r="M82" i="7"/>
  <c r="I91" i="7"/>
  <c r="J82" i="7"/>
  <c r="F91" i="7"/>
  <c r="C82" i="7"/>
  <c r="E82" i="7"/>
  <c r="H71" i="6"/>
  <c r="E80" i="6"/>
  <c r="B71" i="6"/>
  <c r="C80" i="6"/>
  <c r="B80" i="6"/>
  <c r="K80" i="6"/>
  <c r="J80" i="6"/>
  <c r="G71" i="6"/>
  <c r="F72" i="6"/>
  <c r="F81" i="6"/>
  <c r="G81" i="6"/>
  <c r="D80" i="6"/>
  <c r="L80" i="6"/>
  <c r="H81" i="6"/>
  <c r="I81" i="6"/>
  <c r="C71" i="6"/>
  <c r="K71" i="6"/>
  <c r="D71" i="6"/>
  <c r="L71" i="6"/>
  <c r="E71" i="6"/>
  <c r="M71" i="6"/>
  <c r="I72" i="6"/>
  <c r="L90" i="5"/>
  <c r="B89" i="5"/>
  <c r="J89" i="5"/>
  <c r="F90" i="5"/>
  <c r="D89" i="5"/>
  <c r="C89" i="5"/>
  <c r="E89" i="5"/>
  <c r="M89" i="5"/>
  <c r="K89" i="5"/>
  <c r="H34" i="8"/>
  <c r="G34" i="8"/>
  <c r="K35" i="8"/>
  <c r="L35" i="8"/>
  <c r="B34" i="8"/>
  <c r="J34" i="8"/>
  <c r="F35" i="8"/>
  <c r="C34" i="8"/>
  <c r="D34" i="8"/>
  <c r="E34" i="8"/>
  <c r="M34" i="8"/>
  <c r="I35" i="8"/>
  <c r="H25" i="8"/>
  <c r="I25" i="8"/>
  <c r="G25" i="8"/>
  <c r="F25" i="8"/>
  <c r="K26" i="8"/>
  <c r="D26" i="8"/>
  <c r="C25" i="8"/>
  <c r="B25" i="8"/>
  <c r="L25" i="8"/>
  <c r="J25" i="8"/>
  <c r="E25" i="8"/>
  <c r="M25" i="8"/>
  <c r="M17" i="8"/>
  <c r="I16" i="8"/>
  <c r="H16" i="8"/>
  <c r="G16" i="8"/>
  <c r="F16" i="8"/>
  <c r="C17" i="8"/>
  <c r="L17" i="8"/>
  <c r="K16" i="8"/>
  <c r="B16" i="8"/>
  <c r="D16" i="8"/>
  <c r="E17" i="8"/>
  <c r="J16" i="8"/>
  <c r="B72" i="7"/>
  <c r="M72" i="7"/>
  <c r="C72" i="7"/>
  <c r="L72" i="7"/>
  <c r="K72" i="7"/>
  <c r="J72" i="7"/>
  <c r="D72" i="7"/>
  <c r="E72" i="7"/>
  <c r="G73" i="7"/>
  <c r="H73" i="7"/>
  <c r="I73" i="7"/>
  <c r="F72" i="7"/>
  <c r="M63" i="7" l="1"/>
  <c r="M62" i="7"/>
  <c r="M64" i="7" s="1"/>
  <c r="L62" i="7"/>
  <c r="L64" i="7" s="1"/>
  <c r="K62" i="7"/>
  <c r="K64" i="7" s="1"/>
  <c r="J62" i="7"/>
  <c r="J64" i="7" s="1"/>
  <c r="I62" i="7"/>
  <c r="I63" i="7" s="1"/>
  <c r="H62" i="7"/>
  <c r="H63" i="7" s="1"/>
  <c r="G62" i="7"/>
  <c r="G63" i="7" s="1"/>
  <c r="F62" i="7"/>
  <c r="F63" i="7" s="1"/>
  <c r="E62" i="7"/>
  <c r="E64" i="7" s="1"/>
  <c r="D62" i="7"/>
  <c r="D64" i="7" s="1"/>
  <c r="C62" i="7"/>
  <c r="C64" i="7" s="1"/>
  <c r="B62" i="7"/>
  <c r="B64" i="7" s="1"/>
  <c r="M62" i="6"/>
  <c r="M64" i="6" s="1"/>
  <c r="L62" i="6"/>
  <c r="L63" i="6" s="1"/>
  <c r="K62" i="6"/>
  <c r="K64" i="6" s="1"/>
  <c r="J62" i="6"/>
  <c r="J63" i="6" s="1"/>
  <c r="I62" i="6"/>
  <c r="I64" i="6" s="1"/>
  <c r="H62" i="6"/>
  <c r="H64" i="6" s="1"/>
  <c r="G62" i="6"/>
  <c r="G64" i="6" s="1"/>
  <c r="F62" i="6"/>
  <c r="F64" i="6" s="1"/>
  <c r="E62" i="6"/>
  <c r="E63" i="6" s="1"/>
  <c r="D62" i="6"/>
  <c r="D63" i="6" s="1"/>
  <c r="C62" i="6"/>
  <c r="C64" i="6" s="1"/>
  <c r="B62" i="6"/>
  <c r="B64" i="6" s="1"/>
  <c r="M44" i="4"/>
  <c r="L44" i="4"/>
  <c r="K44" i="4"/>
  <c r="J44" i="4"/>
  <c r="B44" i="4"/>
  <c r="M43" i="4"/>
  <c r="M45" i="4" s="1"/>
  <c r="L43" i="4"/>
  <c r="L45" i="4" s="1"/>
  <c r="K43" i="4"/>
  <c r="K45" i="4" s="1"/>
  <c r="J43" i="4"/>
  <c r="J45" i="4" s="1"/>
  <c r="I43" i="4"/>
  <c r="I44" i="4" s="1"/>
  <c r="H43" i="4"/>
  <c r="H44" i="4" s="1"/>
  <c r="G43" i="4"/>
  <c r="G45" i="4" s="1"/>
  <c r="F43" i="4"/>
  <c r="F45" i="4" s="1"/>
  <c r="E43" i="4"/>
  <c r="E45" i="4" s="1"/>
  <c r="D43" i="4"/>
  <c r="D45" i="4" s="1"/>
  <c r="C43" i="4"/>
  <c r="C45" i="4" s="1"/>
  <c r="B43" i="4"/>
  <c r="B45" i="4" s="1"/>
  <c r="R172" i="2"/>
  <c r="U171" i="2"/>
  <c r="R171" i="2"/>
  <c r="U170" i="2"/>
  <c r="R170" i="2"/>
  <c r="U169" i="2"/>
  <c r="R169" i="2"/>
  <c r="U168" i="2"/>
  <c r="R168" i="2"/>
  <c r="U167" i="2"/>
  <c r="R167" i="2"/>
  <c r="U166" i="2"/>
  <c r="R166" i="2"/>
  <c r="U165" i="2"/>
  <c r="R165" i="2"/>
  <c r="U164" i="2"/>
  <c r="R164" i="2"/>
  <c r="U163" i="2"/>
  <c r="R163" i="2"/>
  <c r="U162" i="2"/>
  <c r="R162" i="2"/>
  <c r="U161" i="2"/>
  <c r="R161" i="2"/>
  <c r="U160" i="2"/>
  <c r="R160" i="2"/>
  <c r="M159" i="2"/>
  <c r="M161" i="2" s="1"/>
  <c r="L159" i="2"/>
  <c r="L161" i="2" s="1"/>
  <c r="K159" i="2"/>
  <c r="K161" i="2" s="1"/>
  <c r="J159" i="2"/>
  <c r="J161" i="2" s="1"/>
  <c r="I159" i="2"/>
  <c r="I161" i="2" s="1"/>
  <c r="H159" i="2"/>
  <c r="H161" i="2" s="1"/>
  <c r="G159" i="2"/>
  <c r="G161" i="2" s="1"/>
  <c r="F159" i="2"/>
  <c r="F161" i="2" s="1"/>
  <c r="E159" i="2"/>
  <c r="E161" i="2" s="1"/>
  <c r="D159" i="2"/>
  <c r="D161" i="2" s="1"/>
  <c r="C159" i="2"/>
  <c r="C161" i="2" s="1"/>
  <c r="B159" i="2"/>
  <c r="B161" i="2" s="1"/>
  <c r="M155" i="2"/>
  <c r="M158" i="2" s="1"/>
  <c r="M160" i="2" s="1"/>
  <c r="L155" i="2"/>
  <c r="L158" i="2" s="1"/>
  <c r="L160" i="2" s="1"/>
  <c r="K155" i="2"/>
  <c r="K158" i="2" s="1"/>
  <c r="K160" i="2" s="1"/>
  <c r="J155" i="2"/>
  <c r="J158" i="2" s="1"/>
  <c r="J160" i="2" s="1"/>
  <c r="I155" i="2"/>
  <c r="I158" i="2" s="1"/>
  <c r="I160" i="2" s="1"/>
  <c r="H155" i="2"/>
  <c r="H158" i="2" s="1"/>
  <c r="H160" i="2" s="1"/>
  <c r="G155" i="2"/>
  <c r="G158" i="2" s="1"/>
  <c r="G160" i="2" s="1"/>
  <c r="F155" i="2"/>
  <c r="F158" i="2" s="1"/>
  <c r="F160" i="2" s="1"/>
  <c r="E155" i="2"/>
  <c r="E158" i="2" s="1"/>
  <c r="E160" i="2" s="1"/>
  <c r="D155" i="2"/>
  <c r="D158" i="2" s="1"/>
  <c r="D160" i="2" s="1"/>
  <c r="C155" i="2"/>
  <c r="C158" i="2" s="1"/>
  <c r="C160" i="2" s="1"/>
  <c r="B155" i="2"/>
  <c r="B158" i="2" s="1"/>
  <c r="B160" i="2" s="1"/>
  <c r="B43" i="6"/>
  <c r="H43" i="6"/>
  <c r="H44" i="6" s="1"/>
  <c r="H52" i="6"/>
  <c r="H53" i="6" s="1"/>
  <c r="M53" i="6"/>
  <c r="M52" i="6"/>
  <c r="M54" i="6" s="1"/>
  <c r="L52" i="6"/>
  <c r="L54" i="6" s="1"/>
  <c r="K52" i="6"/>
  <c r="K54" i="6" s="1"/>
  <c r="J52" i="6"/>
  <c r="J54" i="6" s="1"/>
  <c r="I52" i="6"/>
  <c r="I53" i="6" s="1"/>
  <c r="G52" i="6"/>
  <c r="G53" i="6" s="1"/>
  <c r="F52" i="6"/>
  <c r="F53" i="6" s="1"/>
  <c r="E52" i="6"/>
  <c r="E54" i="6" s="1"/>
  <c r="D54" i="6"/>
  <c r="C52" i="6"/>
  <c r="C54" i="6" s="1"/>
  <c r="B52" i="6"/>
  <c r="B54" i="6" s="1"/>
  <c r="K63" i="7" l="1"/>
  <c r="H63" i="6"/>
  <c r="C44" i="4"/>
  <c r="L63" i="7"/>
  <c r="E63" i="7"/>
  <c r="D63" i="7"/>
  <c r="C63" i="7"/>
  <c r="G64" i="7"/>
  <c r="B63" i="7"/>
  <c r="J63" i="7"/>
  <c r="F64" i="7"/>
  <c r="H64" i="7"/>
  <c r="I64" i="7"/>
  <c r="I63" i="6"/>
  <c r="G63" i="6"/>
  <c r="F63" i="6"/>
  <c r="L64" i="6"/>
  <c r="E64" i="6"/>
  <c r="C63" i="6"/>
  <c r="K63" i="6"/>
  <c r="J64" i="6"/>
  <c r="D64" i="6"/>
  <c r="B63" i="6"/>
  <c r="M63" i="6"/>
  <c r="E44" i="4"/>
  <c r="D44" i="4"/>
  <c r="I45" i="4"/>
  <c r="F44" i="4"/>
  <c r="H45" i="4"/>
  <c r="G44" i="4"/>
  <c r="D53" i="6"/>
  <c r="C53" i="6"/>
  <c r="B53" i="6"/>
  <c r="L53" i="6"/>
  <c r="K53" i="6"/>
  <c r="E53" i="6"/>
  <c r="J53" i="6"/>
  <c r="F54" i="6"/>
  <c r="I54" i="6"/>
  <c r="G54" i="6"/>
  <c r="H54" i="6"/>
  <c r="M52" i="7"/>
  <c r="M54" i="7" s="1"/>
  <c r="L52" i="7"/>
  <c r="L54" i="7" s="1"/>
  <c r="K52" i="7"/>
  <c r="K54" i="7" s="1"/>
  <c r="J52" i="7"/>
  <c r="J54" i="7" s="1"/>
  <c r="I52" i="7"/>
  <c r="I53" i="7" s="1"/>
  <c r="H52" i="7"/>
  <c r="H53" i="7" s="1"/>
  <c r="G52" i="7"/>
  <c r="G53" i="7" s="1"/>
  <c r="F52" i="7"/>
  <c r="F54" i="7" s="1"/>
  <c r="E52" i="7"/>
  <c r="E54" i="7" s="1"/>
  <c r="D52" i="7"/>
  <c r="D54" i="7" s="1"/>
  <c r="C52" i="7"/>
  <c r="C54" i="7" s="1"/>
  <c r="B52" i="7"/>
  <c r="B54" i="7" s="1"/>
  <c r="K44" i="6"/>
  <c r="M43" i="6"/>
  <c r="M45" i="6" s="1"/>
  <c r="L43" i="6"/>
  <c r="L45" i="6" s="1"/>
  <c r="K43" i="6"/>
  <c r="K45" i="6" s="1"/>
  <c r="J43" i="6"/>
  <c r="J45" i="6" s="1"/>
  <c r="I43" i="6"/>
  <c r="I44" i="6" s="1"/>
  <c r="G43" i="6"/>
  <c r="G44" i="6" s="1"/>
  <c r="F43" i="6"/>
  <c r="F44" i="6" s="1"/>
  <c r="E43" i="6"/>
  <c r="E45" i="6" s="1"/>
  <c r="D43" i="6"/>
  <c r="D45" i="6" s="1"/>
  <c r="C43" i="6"/>
  <c r="C45" i="6" s="1"/>
  <c r="B45" i="6"/>
  <c r="R145" i="2"/>
  <c r="R146" i="2"/>
  <c r="R147" i="2"/>
  <c r="R148" i="2"/>
  <c r="R149" i="2"/>
  <c r="R150" i="2"/>
  <c r="R151" i="2"/>
  <c r="R152" i="2"/>
  <c r="R153" i="2"/>
  <c r="R154" i="2"/>
  <c r="R155" i="2"/>
  <c r="R156" i="2"/>
  <c r="B18" i="3"/>
  <c r="M35" i="4"/>
  <c r="L35" i="4"/>
  <c r="K35" i="4"/>
  <c r="J35" i="4"/>
  <c r="B35" i="4"/>
  <c r="M34" i="4"/>
  <c r="M36" i="4" s="1"/>
  <c r="L34" i="4"/>
  <c r="L36" i="4" s="1"/>
  <c r="K34" i="4"/>
  <c r="K36" i="4" s="1"/>
  <c r="J34" i="4"/>
  <c r="J36" i="4" s="1"/>
  <c r="I34" i="4"/>
  <c r="I35" i="4" s="1"/>
  <c r="H34" i="4"/>
  <c r="H35" i="4" s="1"/>
  <c r="G34" i="4"/>
  <c r="G35" i="4" s="1"/>
  <c r="F34" i="4"/>
  <c r="F35" i="4" s="1"/>
  <c r="E34" i="4"/>
  <c r="E36" i="4" s="1"/>
  <c r="D34" i="4"/>
  <c r="D36" i="4" s="1"/>
  <c r="C34" i="4"/>
  <c r="C36" i="4" s="1"/>
  <c r="B34" i="4"/>
  <c r="B36" i="4" s="1"/>
  <c r="U155" i="2"/>
  <c r="U154" i="2"/>
  <c r="U153" i="2"/>
  <c r="U152" i="2"/>
  <c r="U151" i="2"/>
  <c r="U150" i="2"/>
  <c r="U149" i="2"/>
  <c r="U148" i="2"/>
  <c r="U147" i="2"/>
  <c r="U146" i="2"/>
  <c r="U145" i="2"/>
  <c r="U144" i="2"/>
  <c r="R144" i="2"/>
  <c r="M148" i="2"/>
  <c r="M150" i="2" s="1"/>
  <c r="L148" i="2"/>
  <c r="L150" i="2" s="1"/>
  <c r="K148" i="2"/>
  <c r="K150" i="2" s="1"/>
  <c r="J148" i="2"/>
  <c r="J150" i="2" s="1"/>
  <c r="I148" i="2"/>
  <c r="I150" i="2" s="1"/>
  <c r="H148" i="2"/>
  <c r="H150" i="2" s="1"/>
  <c r="G148" i="2"/>
  <c r="G150" i="2" s="1"/>
  <c r="F148" i="2"/>
  <c r="F150" i="2" s="1"/>
  <c r="E148" i="2"/>
  <c r="E150" i="2" s="1"/>
  <c r="D148" i="2"/>
  <c r="D150" i="2" s="1"/>
  <c r="C148" i="2"/>
  <c r="C150" i="2" s="1"/>
  <c r="B148" i="2"/>
  <c r="B150" i="2" s="1"/>
  <c r="M144" i="2"/>
  <c r="M147" i="2" s="1"/>
  <c r="M149" i="2" s="1"/>
  <c r="L144" i="2"/>
  <c r="L147" i="2" s="1"/>
  <c r="L149" i="2" s="1"/>
  <c r="K144" i="2"/>
  <c r="K147" i="2" s="1"/>
  <c r="K149" i="2" s="1"/>
  <c r="J144" i="2"/>
  <c r="J147" i="2" s="1"/>
  <c r="J149" i="2" s="1"/>
  <c r="I144" i="2"/>
  <c r="I147" i="2" s="1"/>
  <c r="I149" i="2" s="1"/>
  <c r="H144" i="2"/>
  <c r="H147" i="2" s="1"/>
  <c r="H149" i="2" s="1"/>
  <c r="G144" i="2"/>
  <c r="G147" i="2" s="1"/>
  <c r="G149" i="2" s="1"/>
  <c r="F144" i="2"/>
  <c r="F147" i="2" s="1"/>
  <c r="F149" i="2" s="1"/>
  <c r="E144" i="2"/>
  <c r="E147" i="2" s="1"/>
  <c r="E149" i="2" s="1"/>
  <c r="D144" i="2"/>
  <c r="D147" i="2" s="1"/>
  <c r="D149" i="2" s="1"/>
  <c r="C144" i="2"/>
  <c r="C147" i="2" s="1"/>
  <c r="C149" i="2" s="1"/>
  <c r="B144" i="2"/>
  <c r="B147" i="2" s="1"/>
  <c r="B149" i="2" s="1"/>
  <c r="E42" i="7"/>
  <c r="E44" i="7" s="1"/>
  <c r="F42" i="7"/>
  <c r="F44" i="7" s="1"/>
  <c r="G42" i="7"/>
  <c r="G43" i="7" s="1"/>
  <c r="H42" i="7"/>
  <c r="H43" i="7" s="1"/>
  <c r="I42" i="7"/>
  <c r="I43" i="7" s="1"/>
  <c r="J42" i="7"/>
  <c r="J44" i="7" s="1"/>
  <c r="K42" i="7"/>
  <c r="K44" i="7" s="1"/>
  <c r="L42" i="7"/>
  <c r="L44" i="7" s="1"/>
  <c r="M42" i="7"/>
  <c r="M43" i="7" s="1"/>
  <c r="M34" i="6"/>
  <c r="M33" i="6"/>
  <c r="M35" i="6" s="1"/>
  <c r="L33" i="6"/>
  <c r="L35" i="6" s="1"/>
  <c r="K33" i="6"/>
  <c r="K35" i="6" s="1"/>
  <c r="J33" i="6"/>
  <c r="J35" i="6" s="1"/>
  <c r="I33" i="6"/>
  <c r="I34" i="6" s="1"/>
  <c r="H33" i="6"/>
  <c r="H34" i="6" s="1"/>
  <c r="G33" i="6"/>
  <c r="G34" i="6" s="1"/>
  <c r="F33" i="6"/>
  <c r="F34" i="6" s="1"/>
  <c r="E33" i="6"/>
  <c r="E35" i="6" s="1"/>
  <c r="D33" i="6"/>
  <c r="D35" i="6" s="1"/>
  <c r="C33" i="6"/>
  <c r="C35" i="6" s="1"/>
  <c r="B33" i="6"/>
  <c r="B35" i="6" s="1"/>
  <c r="B33" i="7"/>
  <c r="C33" i="7"/>
  <c r="D33" i="7"/>
  <c r="E33" i="7"/>
  <c r="F33" i="7"/>
  <c r="F34" i="7" s="1"/>
  <c r="G33" i="7"/>
  <c r="G34" i="7" s="1"/>
  <c r="H33" i="7"/>
  <c r="H34" i="7" s="1"/>
  <c r="I33" i="7"/>
  <c r="I34" i="7" s="1"/>
  <c r="J33" i="7"/>
  <c r="K33" i="7"/>
  <c r="L33" i="7"/>
  <c r="M33" i="7"/>
  <c r="M35" i="7" s="1"/>
  <c r="B34" i="7"/>
  <c r="C34" i="7"/>
  <c r="D34" i="7"/>
  <c r="E34" i="7"/>
  <c r="J34" i="7"/>
  <c r="K34" i="7"/>
  <c r="L34" i="7"/>
  <c r="M34" i="7"/>
  <c r="B35" i="7"/>
  <c r="C35" i="7"/>
  <c r="D35" i="7"/>
  <c r="E35" i="7"/>
  <c r="F35" i="7"/>
  <c r="G35" i="7"/>
  <c r="H35" i="7"/>
  <c r="I35" i="7"/>
  <c r="J35" i="7"/>
  <c r="K35" i="7"/>
  <c r="L35" i="7"/>
  <c r="D42" i="7"/>
  <c r="D44" i="7" s="1"/>
  <c r="C42" i="7"/>
  <c r="C44" i="7" s="1"/>
  <c r="B42" i="7"/>
  <c r="B44" i="7" s="1"/>
  <c r="B6" i="8"/>
  <c r="AC11" i="8"/>
  <c r="AD11" i="8" s="1"/>
  <c r="Z11" i="8"/>
  <c r="AC10" i="8"/>
  <c r="AD10" i="8" s="1"/>
  <c r="Z10" i="8"/>
  <c r="AC9" i="8"/>
  <c r="AD9" i="8" s="1"/>
  <c r="F7" i="8" s="1"/>
  <c r="Z9" i="8"/>
  <c r="AC8" i="8"/>
  <c r="AD8" i="8" s="1"/>
  <c r="AC7" i="8"/>
  <c r="AD7" i="8" s="1"/>
  <c r="Z7" i="8"/>
  <c r="AD6" i="8"/>
  <c r="Z6" i="8"/>
  <c r="Z8" i="8" s="1"/>
  <c r="H7" i="8"/>
  <c r="Q2" i="8"/>
  <c r="B24" i="7"/>
  <c r="U140" i="2"/>
  <c r="R140" i="2"/>
  <c r="U139" i="2"/>
  <c r="R139" i="2"/>
  <c r="U138" i="2"/>
  <c r="R138" i="2"/>
  <c r="U137" i="2"/>
  <c r="R137" i="2"/>
  <c r="U136" i="2"/>
  <c r="R136" i="2"/>
  <c r="U135" i="2"/>
  <c r="R135" i="2"/>
  <c r="U134" i="2"/>
  <c r="R134" i="2"/>
  <c r="U133" i="2"/>
  <c r="R133" i="2"/>
  <c r="U132" i="2"/>
  <c r="R132" i="2"/>
  <c r="U131" i="2"/>
  <c r="R131" i="2"/>
  <c r="U130" i="2"/>
  <c r="R130" i="2"/>
  <c r="U129" i="2"/>
  <c r="R129" i="2"/>
  <c r="M128" i="2"/>
  <c r="M130" i="2" s="1"/>
  <c r="L128" i="2"/>
  <c r="L130" i="2" s="1"/>
  <c r="K128" i="2"/>
  <c r="K130" i="2" s="1"/>
  <c r="J128" i="2"/>
  <c r="J130" i="2" s="1"/>
  <c r="I128" i="2"/>
  <c r="I130" i="2" s="1"/>
  <c r="H128" i="2"/>
  <c r="H130" i="2" s="1"/>
  <c r="G128" i="2"/>
  <c r="G130" i="2" s="1"/>
  <c r="F128" i="2"/>
  <c r="F130" i="2" s="1"/>
  <c r="E128" i="2"/>
  <c r="E130" i="2" s="1"/>
  <c r="D128" i="2"/>
  <c r="D130" i="2" s="1"/>
  <c r="C128" i="2"/>
  <c r="C130" i="2" s="1"/>
  <c r="B128" i="2"/>
  <c r="B130" i="2" s="1"/>
  <c r="M124" i="2"/>
  <c r="M127" i="2" s="1"/>
  <c r="M129" i="2" s="1"/>
  <c r="L124" i="2"/>
  <c r="L127" i="2" s="1"/>
  <c r="L129" i="2" s="1"/>
  <c r="K124" i="2"/>
  <c r="K127" i="2" s="1"/>
  <c r="K129" i="2" s="1"/>
  <c r="J124" i="2"/>
  <c r="J127" i="2" s="1"/>
  <c r="J129" i="2" s="1"/>
  <c r="I124" i="2"/>
  <c r="I127" i="2" s="1"/>
  <c r="I129" i="2" s="1"/>
  <c r="H124" i="2"/>
  <c r="H127" i="2" s="1"/>
  <c r="H129" i="2" s="1"/>
  <c r="G124" i="2"/>
  <c r="G127" i="2" s="1"/>
  <c r="G129" i="2" s="1"/>
  <c r="F124" i="2"/>
  <c r="F127" i="2" s="1"/>
  <c r="F129" i="2" s="1"/>
  <c r="E124" i="2"/>
  <c r="E127" i="2" s="1"/>
  <c r="E129" i="2" s="1"/>
  <c r="D124" i="2"/>
  <c r="D127" i="2" s="1"/>
  <c r="D129" i="2" s="1"/>
  <c r="C124" i="2"/>
  <c r="C127" i="2" s="1"/>
  <c r="C129" i="2" s="1"/>
  <c r="B124" i="2"/>
  <c r="B127" i="2" s="1"/>
  <c r="B129" i="2" s="1"/>
  <c r="K24" i="6"/>
  <c r="C24" i="7"/>
  <c r="D24" i="7"/>
  <c r="E24" i="7"/>
  <c r="F24" i="7"/>
  <c r="G24" i="7"/>
  <c r="H24" i="7"/>
  <c r="I24" i="7"/>
  <c r="J24" i="7"/>
  <c r="K24" i="7"/>
  <c r="L24" i="7"/>
  <c r="M24" i="7"/>
  <c r="E26" i="4"/>
  <c r="M25" i="4"/>
  <c r="M27" i="4" s="1"/>
  <c r="L25" i="4"/>
  <c r="L27" i="4" s="1"/>
  <c r="K25" i="4"/>
  <c r="K27" i="4" s="1"/>
  <c r="J25" i="4"/>
  <c r="J26" i="4" s="1"/>
  <c r="I25" i="4"/>
  <c r="I26" i="4" s="1"/>
  <c r="H25" i="4"/>
  <c r="H26" i="4" s="1"/>
  <c r="G25" i="4"/>
  <c r="G26" i="4" s="1"/>
  <c r="F25" i="4"/>
  <c r="F27" i="4" s="1"/>
  <c r="E25" i="4"/>
  <c r="E27" i="4" s="1"/>
  <c r="D25" i="4"/>
  <c r="D27" i="4" s="1"/>
  <c r="C25" i="4"/>
  <c r="C27" i="4" s="1"/>
  <c r="B25" i="4"/>
  <c r="B26" i="4" s="1"/>
  <c r="M6" i="7"/>
  <c r="C6" i="7"/>
  <c r="D6" i="7"/>
  <c r="E6" i="7"/>
  <c r="F6" i="7"/>
  <c r="G6" i="7"/>
  <c r="H6" i="7"/>
  <c r="I6" i="7"/>
  <c r="J6" i="7"/>
  <c r="K6" i="7"/>
  <c r="L6" i="7"/>
  <c r="B6" i="7"/>
  <c r="AC11" i="7"/>
  <c r="AD11" i="7" s="1"/>
  <c r="AC10" i="7"/>
  <c r="AD10" i="7" s="1"/>
  <c r="AC9" i="7"/>
  <c r="AD9" i="7" s="1"/>
  <c r="AC8" i="7"/>
  <c r="AD8" i="7" s="1"/>
  <c r="AC7" i="7"/>
  <c r="AD7" i="7" s="1"/>
  <c r="AD6" i="7"/>
  <c r="M53" i="7" l="1"/>
  <c r="M44" i="7"/>
  <c r="D53" i="7"/>
  <c r="C53" i="7"/>
  <c r="K34" i="6"/>
  <c r="F35" i="6"/>
  <c r="E34" i="6"/>
  <c r="L53" i="7"/>
  <c r="K53" i="7"/>
  <c r="F53" i="7"/>
  <c r="E53" i="7"/>
  <c r="B53" i="7"/>
  <c r="J53" i="7"/>
  <c r="G54" i="7"/>
  <c r="H54" i="7"/>
  <c r="I54" i="7"/>
  <c r="J44" i="6"/>
  <c r="C34" i="6"/>
  <c r="C44" i="6"/>
  <c r="B44" i="6"/>
  <c r="B34" i="6"/>
  <c r="F45" i="6"/>
  <c r="G45" i="6"/>
  <c r="D44" i="6"/>
  <c r="L44" i="6"/>
  <c r="H45" i="6"/>
  <c r="E44" i="6"/>
  <c r="M44" i="6"/>
  <c r="I45" i="6"/>
  <c r="C35" i="4"/>
  <c r="L34" i="6"/>
  <c r="J34" i="6"/>
  <c r="D34" i="6"/>
  <c r="E35" i="4"/>
  <c r="D35" i="4"/>
  <c r="F36" i="4"/>
  <c r="G36" i="4"/>
  <c r="H36" i="4"/>
  <c r="I36" i="4"/>
  <c r="B43" i="7"/>
  <c r="G35" i="6"/>
  <c r="H35" i="6"/>
  <c r="I35" i="6"/>
  <c r="L43" i="7"/>
  <c r="K43" i="7"/>
  <c r="J43" i="7"/>
  <c r="E43" i="7"/>
  <c r="D43" i="7"/>
  <c r="C43" i="7"/>
  <c r="H44" i="7"/>
  <c r="I44" i="7"/>
  <c r="F43" i="7"/>
  <c r="G44" i="7"/>
  <c r="F8" i="8"/>
  <c r="G7" i="8"/>
  <c r="J7" i="8"/>
  <c r="C7" i="8"/>
  <c r="D7" i="8"/>
  <c r="L7" i="8"/>
  <c r="I7" i="8"/>
  <c r="K7" i="8"/>
  <c r="E7" i="8"/>
  <c r="M7" i="8"/>
  <c r="H8" i="8"/>
  <c r="D26" i="4"/>
  <c r="C26" i="4"/>
  <c r="K26" i="4"/>
  <c r="L26" i="4"/>
  <c r="G27" i="4"/>
  <c r="M26" i="4"/>
  <c r="B27" i="4"/>
  <c r="J27" i="4"/>
  <c r="H27" i="4"/>
  <c r="F26" i="4"/>
  <c r="I27" i="4"/>
  <c r="I8" i="8" l="1"/>
  <c r="D8" i="8"/>
  <c r="L8" i="8"/>
  <c r="C8" i="8"/>
  <c r="B7" i="8"/>
  <c r="B8" i="8"/>
  <c r="M8" i="8"/>
  <c r="J8" i="8"/>
  <c r="E8" i="8"/>
  <c r="G8" i="8"/>
  <c r="K8" i="8"/>
  <c r="Z11" i="7" l="1"/>
  <c r="Z10" i="7"/>
  <c r="Z9" i="7"/>
  <c r="Z7" i="7"/>
  <c r="G7" i="7"/>
  <c r="Z6" i="7"/>
  <c r="Z8" i="7" s="1"/>
  <c r="M7" i="7"/>
  <c r="L7" i="7"/>
  <c r="H7" i="7"/>
  <c r="G8" i="7"/>
  <c r="E7" i="7"/>
  <c r="D7" i="7"/>
  <c r="Q2" i="7"/>
  <c r="C24" i="6"/>
  <c r="C26" i="6" s="1"/>
  <c r="D24" i="6"/>
  <c r="D25" i="6" s="1"/>
  <c r="E24" i="6"/>
  <c r="E25" i="6" s="1"/>
  <c r="F24" i="6"/>
  <c r="G24" i="6"/>
  <c r="G25" i="6" s="1"/>
  <c r="H24" i="6"/>
  <c r="H25" i="6" s="1"/>
  <c r="I24" i="6"/>
  <c r="I25" i="6" s="1"/>
  <c r="J24" i="6"/>
  <c r="J25" i="6" s="1"/>
  <c r="K25" i="6"/>
  <c r="L24" i="6"/>
  <c r="L25" i="6" s="1"/>
  <c r="M24" i="6"/>
  <c r="M26" i="6" s="1"/>
  <c r="F25" i="6"/>
  <c r="B24" i="6"/>
  <c r="B26" i="6" s="1"/>
  <c r="C15" i="6"/>
  <c r="D15" i="6"/>
  <c r="E15" i="6"/>
  <c r="F15" i="6"/>
  <c r="G15" i="6"/>
  <c r="H15" i="6"/>
  <c r="I15" i="6"/>
  <c r="J15" i="6"/>
  <c r="K15" i="6"/>
  <c r="L15" i="6"/>
  <c r="M15" i="6"/>
  <c r="B15" i="6"/>
  <c r="N17" i="4"/>
  <c r="F17" i="4"/>
  <c r="N16" i="4"/>
  <c r="M16" i="4"/>
  <c r="L16" i="4"/>
  <c r="K16" i="4"/>
  <c r="N15" i="4"/>
  <c r="M15" i="4"/>
  <c r="M17" i="4" s="1"/>
  <c r="L15" i="4"/>
  <c r="L17" i="4" s="1"/>
  <c r="K15" i="4"/>
  <c r="K17" i="4" s="1"/>
  <c r="J15" i="4"/>
  <c r="J16" i="4" s="1"/>
  <c r="I15" i="4"/>
  <c r="I16" i="4" s="1"/>
  <c r="H15" i="4"/>
  <c r="H16" i="4" s="1"/>
  <c r="G15" i="4"/>
  <c r="G16" i="4" s="1"/>
  <c r="F15" i="4"/>
  <c r="F16" i="4" s="1"/>
  <c r="E15" i="4"/>
  <c r="E17" i="4" s="1"/>
  <c r="D15" i="4"/>
  <c r="D17" i="4" s="1"/>
  <c r="C15" i="4"/>
  <c r="C17" i="4" s="1"/>
  <c r="B15" i="4"/>
  <c r="B16" i="4" s="1"/>
  <c r="M118" i="2"/>
  <c r="M120" i="2" s="1"/>
  <c r="L118" i="2"/>
  <c r="L120" i="2" s="1"/>
  <c r="K118" i="2"/>
  <c r="K120" i="2" s="1"/>
  <c r="M114" i="2"/>
  <c r="M117" i="2" s="1"/>
  <c r="M119" i="2" s="1"/>
  <c r="L114" i="2"/>
  <c r="L117" i="2" s="1"/>
  <c r="L119" i="2" s="1"/>
  <c r="K114" i="2"/>
  <c r="K117" i="2" s="1"/>
  <c r="K119" i="2" s="1"/>
  <c r="J118" i="2"/>
  <c r="J120" i="2" s="1"/>
  <c r="I118" i="2"/>
  <c r="I120" i="2" s="1"/>
  <c r="H118" i="2"/>
  <c r="H120" i="2" s="1"/>
  <c r="G118" i="2"/>
  <c r="G120" i="2" s="1"/>
  <c r="F118" i="2"/>
  <c r="F120" i="2" s="1"/>
  <c r="E118" i="2"/>
  <c r="E120" i="2" s="1"/>
  <c r="D118" i="2"/>
  <c r="D120" i="2" s="1"/>
  <c r="C118" i="2"/>
  <c r="C120" i="2" s="1"/>
  <c r="B118" i="2"/>
  <c r="B120" i="2" s="1"/>
  <c r="J114" i="2"/>
  <c r="J117" i="2" s="1"/>
  <c r="J119" i="2" s="1"/>
  <c r="I114" i="2"/>
  <c r="I117" i="2" s="1"/>
  <c r="I119" i="2" s="1"/>
  <c r="H114" i="2"/>
  <c r="H117" i="2" s="1"/>
  <c r="H119" i="2" s="1"/>
  <c r="G114" i="2"/>
  <c r="G117" i="2" s="1"/>
  <c r="G119" i="2" s="1"/>
  <c r="F114" i="2"/>
  <c r="F117" i="2" s="1"/>
  <c r="F119" i="2" s="1"/>
  <c r="E114" i="2"/>
  <c r="E117" i="2" s="1"/>
  <c r="E119" i="2" s="1"/>
  <c r="D114" i="2"/>
  <c r="D117" i="2" s="1"/>
  <c r="D119" i="2" s="1"/>
  <c r="C114" i="2"/>
  <c r="C117" i="2" s="1"/>
  <c r="C119" i="2" s="1"/>
  <c r="B114" i="2"/>
  <c r="B117" i="2" s="1"/>
  <c r="B119" i="2" s="1"/>
  <c r="U112" i="2"/>
  <c r="R112" i="2"/>
  <c r="U111" i="2"/>
  <c r="R111" i="2"/>
  <c r="U110" i="2"/>
  <c r="R110" i="2"/>
  <c r="U109" i="2"/>
  <c r="R109" i="2"/>
  <c r="U108" i="2"/>
  <c r="R108" i="2"/>
  <c r="U107" i="2"/>
  <c r="R107" i="2"/>
  <c r="U106" i="2"/>
  <c r="R106" i="2"/>
  <c r="U105" i="2"/>
  <c r="R105" i="2"/>
  <c r="U104" i="2"/>
  <c r="R104" i="2"/>
  <c r="U103" i="2"/>
  <c r="R103" i="2"/>
  <c r="U102" i="2"/>
  <c r="R102" i="2"/>
  <c r="U101" i="2"/>
  <c r="R101" i="2"/>
  <c r="N107" i="2"/>
  <c r="N109" i="2" s="1"/>
  <c r="M107" i="2"/>
  <c r="M109" i="2" s="1"/>
  <c r="L107" i="2"/>
  <c r="L109" i="2" s="1"/>
  <c r="K107" i="2"/>
  <c r="K109" i="2" s="1"/>
  <c r="J107" i="2"/>
  <c r="J109" i="2" s="1"/>
  <c r="I107" i="2"/>
  <c r="I109" i="2" s="1"/>
  <c r="H107" i="2"/>
  <c r="H109" i="2" s="1"/>
  <c r="G107" i="2"/>
  <c r="G109" i="2" s="1"/>
  <c r="F107" i="2"/>
  <c r="F109" i="2" s="1"/>
  <c r="E107" i="2"/>
  <c r="E109" i="2" s="1"/>
  <c r="D107" i="2"/>
  <c r="D109" i="2" s="1"/>
  <c r="C107" i="2"/>
  <c r="C109" i="2" s="1"/>
  <c r="B107" i="2"/>
  <c r="B109" i="2" s="1"/>
  <c r="N103" i="2"/>
  <c r="N106" i="2" s="1"/>
  <c r="N108" i="2" s="1"/>
  <c r="M103" i="2"/>
  <c r="M106" i="2" s="1"/>
  <c r="M108" i="2" s="1"/>
  <c r="L103" i="2"/>
  <c r="L106" i="2" s="1"/>
  <c r="L108" i="2" s="1"/>
  <c r="K103" i="2"/>
  <c r="K106" i="2" s="1"/>
  <c r="K108" i="2" s="1"/>
  <c r="J103" i="2"/>
  <c r="J106" i="2" s="1"/>
  <c r="J108" i="2" s="1"/>
  <c r="I103" i="2"/>
  <c r="I106" i="2" s="1"/>
  <c r="I108" i="2" s="1"/>
  <c r="H103" i="2"/>
  <c r="H106" i="2" s="1"/>
  <c r="H108" i="2" s="1"/>
  <c r="G103" i="2"/>
  <c r="G106" i="2" s="1"/>
  <c r="G108" i="2" s="1"/>
  <c r="F103" i="2"/>
  <c r="F106" i="2" s="1"/>
  <c r="F108" i="2" s="1"/>
  <c r="E103" i="2"/>
  <c r="E106" i="2" s="1"/>
  <c r="E108" i="2" s="1"/>
  <c r="D103" i="2"/>
  <c r="D106" i="2" s="1"/>
  <c r="D108" i="2" s="1"/>
  <c r="C103" i="2"/>
  <c r="C106" i="2" s="1"/>
  <c r="C108" i="2" s="1"/>
  <c r="B103" i="2"/>
  <c r="B106" i="2" s="1"/>
  <c r="B108" i="2" s="1"/>
  <c r="H98" i="2"/>
  <c r="N96" i="2"/>
  <c r="N98" i="2" s="1"/>
  <c r="M96" i="2"/>
  <c r="M98" i="2" s="1"/>
  <c r="L96" i="2"/>
  <c r="L98" i="2" s="1"/>
  <c r="K96" i="2"/>
  <c r="K98" i="2" s="1"/>
  <c r="J96" i="2"/>
  <c r="J98" i="2" s="1"/>
  <c r="I96" i="2"/>
  <c r="I98" i="2" s="1"/>
  <c r="H96" i="2"/>
  <c r="G96" i="2"/>
  <c r="G98" i="2" s="1"/>
  <c r="F96" i="2"/>
  <c r="F98" i="2" s="1"/>
  <c r="E96" i="2"/>
  <c r="E98" i="2" s="1"/>
  <c r="D96" i="2"/>
  <c r="D98" i="2" s="1"/>
  <c r="C96" i="2"/>
  <c r="C98" i="2" s="1"/>
  <c r="B96" i="2"/>
  <c r="B98" i="2" s="1"/>
  <c r="N92" i="2"/>
  <c r="N95" i="2" s="1"/>
  <c r="N97" i="2" s="1"/>
  <c r="M92" i="2"/>
  <c r="M95" i="2" s="1"/>
  <c r="M97" i="2" s="1"/>
  <c r="L92" i="2"/>
  <c r="L95" i="2" s="1"/>
  <c r="L97" i="2" s="1"/>
  <c r="K92" i="2"/>
  <c r="K95" i="2" s="1"/>
  <c r="K97" i="2" s="1"/>
  <c r="J92" i="2"/>
  <c r="J95" i="2" s="1"/>
  <c r="J97" i="2" s="1"/>
  <c r="I92" i="2"/>
  <c r="I95" i="2" s="1"/>
  <c r="I97" i="2" s="1"/>
  <c r="H92" i="2"/>
  <c r="H95" i="2" s="1"/>
  <c r="H97" i="2" s="1"/>
  <c r="G92" i="2"/>
  <c r="G95" i="2" s="1"/>
  <c r="G97" i="2" s="1"/>
  <c r="F92" i="2"/>
  <c r="F95" i="2" s="1"/>
  <c r="F97" i="2" s="1"/>
  <c r="E92" i="2"/>
  <c r="E95" i="2" s="1"/>
  <c r="E97" i="2" s="1"/>
  <c r="D92" i="2"/>
  <c r="D95" i="2" s="1"/>
  <c r="D97" i="2" s="1"/>
  <c r="C92" i="2"/>
  <c r="C95" i="2" s="1"/>
  <c r="C97" i="2" s="1"/>
  <c r="B92" i="2"/>
  <c r="B95" i="2" s="1"/>
  <c r="B97" i="2" s="1"/>
  <c r="C87" i="2"/>
  <c r="E87" i="2"/>
  <c r="C85" i="2"/>
  <c r="D85" i="2"/>
  <c r="D87" i="2" s="1"/>
  <c r="E85" i="2"/>
  <c r="F85" i="2"/>
  <c r="F87" i="2" s="1"/>
  <c r="G85" i="2"/>
  <c r="G87" i="2" s="1"/>
  <c r="H85" i="2"/>
  <c r="H87" i="2" s="1"/>
  <c r="I85" i="2"/>
  <c r="I87" i="2" s="1"/>
  <c r="J85" i="2"/>
  <c r="J87" i="2" s="1"/>
  <c r="K85" i="2"/>
  <c r="K87" i="2" s="1"/>
  <c r="L85" i="2"/>
  <c r="L87" i="2" s="1"/>
  <c r="M85" i="2"/>
  <c r="M87" i="2" s="1"/>
  <c r="N85" i="2"/>
  <c r="N87" i="2" s="1"/>
  <c r="B85" i="2"/>
  <c r="B87" i="2" s="1"/>
  <c r="U85" i="2"/>
  <c r="U86" i="2"/>
  <c r="U87" i="2"/>
  <c r="U88" i="2"/>
  <c r="U89" i="2"/>
  <c r="U90" i="2"/>
  <c r="U91" i="2"/>
  <c r="U92" i="2"/>
  <c r="U93" i="2"/>
  <c r="U94" i="2"/>
  <c r="U95" i="2"/>
  <c r="U96" i="2"/>
  <c r="U84" i="2"/>
  <c r="L84" i="2"/>
  <c r="L86" i="2" s="1"/>
  <c r="N81" i="2"/>
  <c r="N84" i="2" s="1"/>
  <c r="N86" i="2" s="1"/>
  <c r="M81" i="2"/>
  <c r="M84" i="2" s="1"/>
  <c r="M86" i="2" s="1"/>
  <c r="L81" i="2"/>
  <c r="K81" i="2"/>
  <c r="K84" i="2" s="1"/>
  <c r="K86" i="2" s="1"/>
  <c r="J81" i="2"/>
  <c r="J84" i="2" s="1"/>
  <c r="J86" i="2" s="1"/>
  <c r="I81" i="2"/>
  <c r="I84" i="2" s="1"/>
  <c r="I86" i="2" s="1"/>
  <c r="H81" i="2"/>
  <c r="H84" i="2" s="1"/>
  <c r="H86" i="2" s="1"/>
  <c r="G81" i="2"/>
  <c r="G84" i="2" s="1"/>
  <c r="F81" i="2"/>
  <c r="F84" i="2" s="1"/>
  <c r="F86" i="2" s="1"/>
  <c r="E81" i="2"/>
  <c r="E84" i="2" s="1"/>
  <c r="E86" i="2" s="1"/>
  <c r="D81" i="2"/>
  <c r="D84" i="2" s="1"/>
  <c r="D86" i="2" s="1"/>
  <c r="C81" i="2"/>
  <c r="C84" i="2" s="1"/>
  <c r="C86" i="2" s="1"/>
  <c r="B81" i="2"/>
  <c r="B84" i="2" s="1"/>
  <c r="B86" i="2" s="1"/>
  <c r="R85" i="2"/>
  <c r="R86" i="2"/>
  <c r="R87" i="2"/>
  <c r="R88" i="2"/>
  <c r="R89" i="2"/>
  <c r="R90" i="2"/>
  <c r="R91" i="2"/>
  <c r="R92" i="2"/>
  <c r="R93" i="2"/>
  <c r="R94" i="2"/>
  <c r="R95" i="2"/>
  <c r="R96" i="2"/>
  <c r="R84" i="2"/>
  <c r="E76" i="2"/>
  <c r="B76" i="2"/>
  <c r="B77" i="2" s="1"/>
  <c r="N73" i="2"/>
  <c r="N76" i="2" s="1"/>
  <c r="N77" i="2" s="1"/>
  <c r="M73" i="2"/>
  <c r="M76" i="2" s="1"/>
  <c r="M77" i="2" s="1"/>
  <c r="L73" i="2"/>
  <c r="L76" i="2" s="1"/>
  <c r="L77" i="2" s="1"/>
  <c r="K73" i="2"/>
  <c r="K76" i="2" s="1"/>
  <c r="K77" i="2" s="1"/>
  <c r="J73" i="2"/>
  <c r="J76" i="2" s="1"/>
  <c r="J77" i="2" s="1"/>
  <c r="I73" i="2"/>
  <c r="I76" i="2" s="1"/>
  <c r="I77" i="2" s="1"/>
  <c r="H73" i="2"/>
  <c r="H76" i="2" s="1"/>
  <c r="H77" i="2" s="1"/>
  <c r="G73" i="2"/>
  <c r="G76" i="2" s="1"/>
  <c r="G77" i="2" s="1"/>
  <c r="F73" i="2"/>
  <c r="F76" i="2" s="1"/>
  <c r="F77" i="2" s="1"/>
  <c r="E73" i="2"/>
  <c r="D73" i="2"/>
  <c r="D76" i="2" s="1"/>
  <c r="D77" i="2" s="1"/>
  <c r="C73" i="2"/>
  <c r="C76" i="2" s="1"/>
  <c r="C77" i="2" s="1"/>
  <c r="B73" i="2"/>
  <c r="M25" i="6" l="1"/>
  <c r="L26" i="6"/>
  <c r="K26" i="6"/>
  <c r="H8" i="7"/>
  <c r="K8" i="7"/>
  <c r="K7" i="7"/>
  <c r="M26" i="7"/>
  <c r="M25" i="7"/>
  <c r="B15" i="7"/>
  <c r="J15" i="7"/>
  <c r="C15" i="7"/>
  <c r="K15" i="7"/>
  <c r="D15" i="7"/>
  <c r="L15" i="7"/>
  <c r="E15" i="7"/>
  <c r="M15" i="7"/>
  <c r="F15" i="7"/>
  <c r="D8" i="7"/>
  <c r="L8" i="7"/>
  <c r="G15" i="7"/>
  <c r="E8" i="7"/>
  <c r="M8" i="7"/>
  <c r="H15" i="7"/>
  <c r="I15" i="7"/>
  <c r="G17" i="4"/>
  <c r="E16" i="4"/>
  <c r="D16" i="4"/>
  <c r="C16" i="4"/>
  <c r="D26" i="6"/>
  <c r="C25" i="6"/>
  <c r="E26" i="6"/>
  <c r="I26" i="6"/>
  <c r="J26" i="6"/>
  <c r="B25" i="6"/>
  <c r="F26" i="6"/>
  <c r="G26" i="6"/>
  <c r="H26" i="6"/>
  <c r="H17" i="4"/>
  <c r="I17" i="4"/>
  <c r="B17" i="4"/>
  <c r="J17" i="4"/>
  <c r="G86" i="2"/>
  <c r="E77" i="2"/>
  <c r="R80" i="2"/>
  <c r="P80" i="2"/>
  <c r="R73" i="2"/>
  <c r="P73" i="2"/>
  <c r="R74" i="2"/>
  <c r="R75" i="2"/>
  <c r="R76" i="2"/>
  <c r="R77" i="2"/>
  <c r="R78" i="2"/>
  <c r="R79" i="2"/>
  <c r="R81" i="2"/>
  <c r="R70" i="2"/>
  <c r="R71" i="2"/>
  <c r="R72" i="2"/>
  <c r="R69" i="2"/>
  <c r="P81" i="2"/>
  <c r="P74" i="2"/>
  <c r="P70" i="2"/>
  <c r="P71" i="2"/>
  <c r="P72" i="2"/>
  <c r="P69" i="2"/>
  <c r="P75" i="2"/>
  <c r="P76" i="2"/>
  <c r="P77" i="2"/>
  <c r="P78" i="2"/>
  <c r="P79" i="2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5" i="1"/>
  <c r="C40" i="3"/>
  <c r="D40" i="3"/>
  <c r="E40" i="3"/>
  <c r="F40" i="3"/>
  <c r="G40" i="3"/>
  <c r="H40" i="3"/>
  <c r="I40" i="3"/>
  <c r="J40" i="3"/>
  <c r="K40" i="3"/>
  <c r="L40" i="3"/>
  <c r="M40" i="3"/>
  <c r="B40" i="3"/>
  <c r="B39" i="3"/>
  <c r="C37" i="3"/>
  <c r="D37" i="3"/>
  <c r="E37" i="3"/>
  <c r="F37" i="3"/>
  <c r="G37" i="3"/>
  <c r="H37" i="3"/>
  <c r="I37" i="3"/>
  <c r="J37" i="3"/>
  <c r="K37" i="3"/>
  <c r="M37" i="3"/>
  <c r="B37" i="3"/>
  <c r="C36" i="3"/>
  <c r="C18" i="3" s="1"/>
  <c r="C39" i="3" s="1"/>
  <c r="D36" i="3"/>
  <c r="D18" i="3" s="1"/>
  <c r="D39" i="3" s="1"/>
  <c r="E36" i="3"/>
  <c r="E18" i="3" s="1"/>
  <c r="E39" i="3" s="1"/>
  <c r="F36" i="3"/>
  <c r="F18" i="3" s="1"/>
  <c r="F39" i="3" s="1"/>
  <c r="G36" i="3"/>
  <c r="H36" i="3"/>
  <c r="I36" i="3"/>
  <c r="J36" i="3"/>
  <c r="K36" i="3"/>
  <c r="L36" i="3"/>
  <c r="M36" i="3"/>
  <c r="B36" i="3"/>
  <c r="C29" i="3"/>
  <c r="D29" i="3"/>
  <c r="E29" i="3"/>
  <c r="F29" i="3"/>
  <c r="G29" i="3"/>
  <c r="H29" i="3"/>
  <c r="I29" i="3"/>
  <c r="J29" i="3"/>
  <c r="K29" i="3"/>
  <c r="L29" i="3"/>
  <c r="M29" i="3"/>
  <c r="B29" i="3"/>
  <c r="M12" i="3"/>
  <c r="G18" i="3" l="1"/>
  <c r="G39" i="3" s="1"/>
  <c r="F25" i="7"/>
  <c r="F26" i="7"/>
  <c r="D26" i="7"/>
  <c r="D25" i="7"/>
  <c r="H17" i="7"/>
  <c r="H16" i="7"/>
  <c r="G25" i="7"/>
  <c r="G26" i="7"/>
  <c r="J16" i="7"/>
  <c r="J17" i="7"/>
  <c r="C26" i="7"/>
  <c r="C25" i="7"/>
  <c r="H25" i="7"/>
  <c r="H26" i="7"/>
  <c r="B16" i="7"/>
  <c r="B17" i="7"/>
  <c r="L26" i="7"/>
  <c r="L25" i="7"/>
  <c r="G17" i="7"/>
  <c r="G16" i="7"/>
  <c r="E26" i="7"/>
  <c r="E25" i="7"/>
  <c r="I7" i="7"/>
  <c r="I8" i="7"/>
  <c r="L16" i="7"/>
  <c r="L17" i="7"/>
  <c r="C16" i="7"/>
  <c r="C17" i="7"/>
  <c r="J7" i="7"/>
  <c r="J8" i="7"/>
  <c r="B26" i="7"/>
  <c r="B25" i="7"/>
  <c r="D16" i="7"/>
  <c r="D17" i="7"/>
  <c r="M16" i="7"/>
  <c r="M17" i="7"/>
  <c r="I17" i="7"/>
  <c r="I16" i="7"/>
  <c r="C7" i="7"/>
  <c r="C8" i="7"/>
  <c r="B7" i="7"/>
  <c r="B8" i="7"/>
  <c r="F17" i="7"/>
  <c r="F16" i="7"/>
  <c r="F8" i="7"/>
  <c r="F7" i="7"/>
  <c r="E16" i="7"/>
  <c r="E17" i="7"/>
  <c r="J26" i="7"/>
  <c r="J25" i="7"/>
  <c r="K26" i="7"/>
  <c r="K25" i="7"/>
  <c r="I25" i="7"/>
  <c r="I26" i="7"/>
  <c r="K16" i="7"/>
  <c r="K17" i="7"/>
  <c r="L16" i="6"/>
  <c r="E16" i="6"/>
  <c r="D16" i="6"/>
  <c r="L17" i="6"/>
  <c r="J16" i="6"/>
  <c r="I16" i="6"/>
  <c r="E17" i="6"/>
  <c r="D17" i="6"/>
  <c r="B16" i="6"/>
  <c r="AC11" i="6"/>
  <c r="Z11" i="6"/>
  <c r="AC10" i="6"/>
  <c r="Z10" i="6"/>
  <c r="AC9" i="6"/>
  <c r="Z9" i="6"/>
  <c r="AC8" i="6"/>
  <c r="AD8" i="6" s="1"/>
  <c r="AC7" i="6"/>
  <c r="AD7" i="6" s="1"/>
  <c r="Z7" i="6"/>
  <c r="AD6" i="6"/>
  <c r="Z6" i="6"/>
  <c r="Z8" i="6" s="1"/>
  <c r="M6" i="6"/>
  <c r="M8" i="6" s="1"/>
  <c r="L6" i="6"/>
  <c r="L8" i="6" s="1"/>
  <c r="K6" i="6"/>
  <c r="K8" i="6" s="1"/>
  <c r="J6" i="6"/>
  <c r="J8" i="6" s="1"/>
  <c r="I6" i="6"/>
  <c r="I8" i="6" s="1"/>
  <c r="H6" i="6"/>
  <c r="H7" i="6" s="1"/>
  <c r="G6" i="6"/>
  <c r="G8" i="6" s="1"/>
  <c r="F6" i="6"/>
  <c r="F8" i="6" s="1"/>
  <c r="E6" i="6"/>
  <c r="E8" i="6" s="1"/>
  <c r="D6" i="6"/>
  <c r="D8" i="6" s="1"/>
  <c r="C6" i="6"/>
  <c r="C7" i="6" s="1"/>
  <c r="B6" i="6"/>
  <c r="B8" i="6" s="1"/>
  <c r="Q2" i="6"/>
  <c r="AC11" i="5"/>
  <c r="Z11" i="5"/>
  <c r="AC10" i="5"/>
  <c r="Z10" i="5"/>
  <c r="AC9" i="5"/>
  <c r="Z9" i="5"/>
  <c r="AC8" i="5"/>
  <c r="AD8" i="5" s="1"/>
  <c r="AC7" i="5"/>
  <c r="AD7" i="5" s="1"/>
  <c r="Z7" i="5"/>
  <c r="AD6" i="5"/>
  <c r="Z6" i="5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F66" i="2"/>
  <c r="F67" i="2" s="1"/>
  <c r="E66" i="2"/>
  <c r="E67" i="2" s="1"/>
  <c r="N63" i="2"/>
  <c r="N66" i="2" s="1"/>
  <c r="N67" i="2" s="1"/>
  <c r="M63" i="2"/>
  <c r="M66" i="2" s="1"/>
  <c r="M67" i="2" s="1"/>
  <c r="L63" i="2"/>
  <c r="L66" i="2" s="1"/>
  <c r="L67" i="2" s="1"/>
  <c r="K63" i="2"/>
  <c r="K66" i="2" s="1"/>
  <c r="K67" i="2" s="1"/>
  <c r="J63" i="2"/>
  <c r="J66" i="2" s="1"/>
  <c r="J67" i="2" s="1"/>
  <c r="I63" i="2"/>
  <c r="I66" i="2" s="1"/>
  <c r="I67" i="2" s="1"/>
  <c r="H63" i="2"/>
  <c r="H66" i="2" s="1"/>
  <c r="H67" i="2" s="1"/>
  <c r="G63" i="2"/>
  <c r="G66" i="2" s="1"/>
  <c r="G67" i="2" s="1"/>
  <c r="F63" i="2"/>
  <c r="E63" i="2"/>
  <c r="D63" i="2"/>
  <c r="D66" i="2" s="1"/>
  <c r="D67" i="2" s="1"/>
  <c r="C63" i="2"/>
  <c r="C66" i="2" s="1"/>
  <c r="C67" i="2" s="1"/>
  <c r="B63" i="2"/>
  <c r="B66" i="2" s="1"/>
  <c r="B67" i="2" s="1"/>
  <c r="I54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K57" i="2"/>
  <c r="K58" i="2" s="1"/>
  <c r="N54" i="2"/>
  <c r="N57" i="2" s="1"/>
  <c r="N58" i="2" s="1"/>
  <c r="M54" i="2"/>
  <c r="M57" i="2" s="1"/>
  <c r="M58" i="2" s="1"/>
  <c r="L54" i="2"/>
  <c r="L57" i="2" s="1"/>
  <c r="L58" i="2" s="1"/>
  <c r="K54" i="2"/>
  <c r="J54" i="2"/>
  <c r="J57" i="2" s="1"/>
  <c r="J58" i="2" s="1"/>
  <c r="I57" i="2"/>
  <c r="I58" i="2" s="1"/>
  <c r="H54" i="2"/>
  <c r="H57" i="2" s="1"/>
  <c r="H58" i="2" s="1"/>
  <c r="G54" i="2"/>
  <c r="G57" i="2" s="1"/>
  <c r="G58" i="2" s="1"/>
  <c r="F54" i="2"/>
  <c r="F57" i="2" s="1"/>
  <c r="F58" i="2" s="1"/>
  <c r="E54" i="2"/>
  <c r="E57" i="2" s="1"/>
  <c r="E58" i="2" s="1"/>
  <c r="D54" i="2"/>
  <c r="D57" i="2" s="1"/>
  <c r="D58" i="2" s="1"/>
  <c r="C54" i="2"/>
  <c r="C57" i="2" s="1"/>
  <c r="C58" i="2" s="1"/>
  <c r="B54" i="2"/>
  <c r="B57" i="2" s="1"/>
  <c r="B58" i="2" s="1"/>
  <c r="Z8" i="5" l="1"/>
  <c r="F79" i="5"/>
  <c r="L70" i="5"/>
  <c r="J61" i="5"/>
  <c r="M79" i="5"/>
  <c r="E79" i="5"/>
  <c r="K70" i="5"/>
  <c r="C70" i="5"/>
  <c r="C61" i="5"/>
  <c r="K61" i="5"/>
  <c r="L79" i="5"/>
  <c r="J70" i="5"/>
  <c r="B70" i="5"/>
  <c r="D61" i="5"/>
  <c r="L61" i="5"/>
  <c r="K79" i="5"/>
  <c r="C79" i="5"/>
  <c r="I70" i="5"/>
  <c r="M61" i="5"/>
  <c r="B79" i="5"/>
  <c r="H70" i="5"/>
  <c r="F61" i="5"/>
  <c r="G61" i="5"/>
  <c r="D79" i="5"/>
  <c r="E61" i="5"/>
  <c r="J79" i="5"/>
  <c r="H79" i="5"/>
  <c r="F70" i="5"/>
  <c r="H61" i="5"/>
  <c r="G79" i="5"/>
  <c r="M70" i="5"/>
  <c r="E70" i="5"/>
  <c r="I61" i="5"/>
  <c r="D70" i="5"/>
  <c r="B61" i="5"/>
  <c r="I79" i="5"/>
  <c r="G70" i="5"/>
  <c r="L52" i="5"/>
  <c r="B43" i="5"/>
  <c r="K52" i="5"/>
  <c r="C52" i="5"/>
  <c r="H43" i="5"/>
  <c r="H34" i="5"/>
  <c r="B52" i="5"/>
  <c r="J52" i="5"/>
  <c r="G43" i="5"/>
  <c r="G34" i="5"/>
  <c r="I25" i="5"/>
  <c r="I52" i="5"/>
  <c r="F43" i="5"/>
  <c r="F34" i="5"/>
  <c r="J25" i="5"/>
  <c r="K25" i="5"/>
  <c r="L25" i="5"/>
  <c r="F52" i="5"/>
  <c r="K43" i="5"/>
  <c r="K34" i="5"/>
  <c r="E25" i="5"/>
  <c r="H52" i="5"/>
  <c r="M43" i="5"/>
  <c r="E43" i="5"/>
  <c r="M34" i="5"/>
  <c r="E34" i="5"/>
  <c r="G52" i="5"/>
  <c r="L43" i="5"/>
  <c r="D43" i="5"/>
  <c r="D34" i="5"/>
  <c r="M52" i="5"/>
  <c r="E52" i="5"/>
  <c r="J43" i="5"/>
  <c r="J34" i="5"/>
  <c r="B34" i="5"/>
  <c r="F25" i="5"/>
  <c r="B25" i="5"/>
  <c r="D52" i="5"/>
  <c r="I43" i="5"/>
  <c r="I34" i="5"/>
  <c r="G25" i="5"/>
  <c r="H25" i="5"/>
  <c r="C25" i="5"/>
  <c r="L34" i="5"/>
  <c r="D25" i="5"/>
  <c r="C43" i="5"/>
  <c r="C34" i="5"/>
  <c r="M25" i="5"/>
  <c r="E15" i="5"/>
  <c r="M15" i="5"/>
  <c r="I6" i="5"/>
  <c r="I8" i="5" s="1"/>
  <c r="F15" i="5"/>
  <c r="G15" i="5"/>
  <c r="C6" i="5"/>
  <c r="K6" i="5"/>
  <c r="H15" i="5"/>
  <c r="L6" i="5"/>
  <c r="L8" i="5" s="1"/>
  <c r="I15" i="5"/>
  <c r="E6" i="5"/>
  <c r="E8" i="5" s="1"/>
  <c r="M6" i="5"/>
  <c r="M7" i="5" s="1"/>
  <c r="J15" i="5"/>
  <c r="B6" i="5"/>
  <c r="K15" i="5"/>
  <c r="D6" i="5"/>
  <c r="G6" i="5"/>
  <c r="G7" i="5" s="1"/>
  <c r="F6" i="5"/>
  <c r="F8" i="5" s="1"/>
  <c r="D15" i="5"/>
  <c r="L15" i="5"/>
  <c r="H6" i="5"/>
  <c r="H7" i="5" s="1"/>
  <c r="B15" i="5"/>
  <c r="J6" i="5"/>
  <c r="J8" i="5" s="1"/>
  <c r="C15" i="5"/>
  <c r="H8" i="6"/>
  <c r="C8" i="6"/>
  <c r="J7" i="5"/>
  <c r="H8" i="5"/>
  <c r="H16" i="6"/>
  <c r="H17" i="6"/>
  <c r="G7" i="6"/>
  <c r="I7" i="6"/>
  <c r="I17" i="6"/>
  <c r="B7" i="6"/>
  <c r="J7" i="6"/>
  <c r="B17" i="6"/>
  <c r="J17" i="6"/>
  <c r="D7" i="6"/>
  <c r="K7" i="6"/>
  <c r="E7" i="6"/>
  <c r="L7" i="6"/>
  <c r="F7" i="6"/>
  <c r="M7" i="6"/>
  <c r="I7" i="5"/>
  <c r="E7" i="5"/>
  <c r="H26" i="5" l="1"/>
  <c r="H27" i="5"/>
  <c r="F54" i="5"/>
  <c r="F53" i="5"/>
  <c r="K72" i="5"/>
  <c r="K71" i="5"/>
  <c r="G26" i="5"/>
  <c r="G27" i="5"/>
  <c r="L16" i="5"/>
  <c r="L17" i="5"/>
  <c r="L36" i="5"/>
  <c r="L35" i="5"/>
  <c r="F26" i="5"/>
  <c r="F27" i="5"/>
  <c r="L45" i="5"/>
  <c r="L44" i="5"/>
  <c r="K36" i="5"/>
  <c r="K35" i="5"/>
  <c r="C54" i="5"/>
  <c r="C53" i="5"/>
  <c r="M8" i="5"/>
  <c r="D17" i="5"/>
  <c r="D16" i="5"/>
  <c r="C27" i="5"/>
  <c r="C26" i="5"/>
  <c r="B36" i="5"/>
  <c r="B35" i="5"/>
  <c r="G53" i="5"/>
  <c r="G54" i="5"/>
  <c r="K45" i="5"/>
  <c r="K44" i="5"/>
  <c r="I26" i="5"/>
  <c r="I27" i="5"/>
  <c r="K54" i="5"/>
  <c r="K53" i="5"/>
  <c r="E71" i="5"/>
  <c r="E72" i="5"/>
  <c r="D81" i="5"/>
  <c r="D80" i="5"/>
  <c r="K81" i="5"/>
  <c r="K80" i="5"/>
  <c r="C72" i="5"/>
  <c r="C71" i="5"/>
  <c r="E36" i="5"/>
  <c r="E35" i="5"/>
  <c r="J45" i="5"/>
  <c r="J44" i="5"/>
  <c r="L27" i="5"/>
  <c r="L26" i="5"/>
  <c r="G44" i="5"/>
  <c r="G45" i="5"/>
  <c r="L54" i="5"/>
  <c r="L53" i="5"/>
  <c r="G81" i="5"/>
  <c r="G80" i="5"/>
  <c r="F62" i="5"/>
  <c r="F63" i="5"/>
  <c r="D63" i="5"/>
  <c r="D62" i="5"/>
  <c r="E81" i="5"/>
  <c r="E80" i="5"/>
  <c r="B45" i="5"/>
  <c r="B44" i="5"/>
  <c r="E17" i="5"/>
  <c r="E16" i="5"/>
  <c r="C17" i="5"/>
  <c r="C16" i="5"/>
  <c r="H17" i="5"/>
  <c r="H16" i="5"/>
  <c r="M26" i="5"/>
  <c r="M27" i="5"/>
  <c r="I35" i="5"/>
  <c r="I36" i="5"/>
  <c r="E54" i="5"/>
  <c r="E53" i="5"/>
  <c r="E45" i="5"/>
  <c r="E44" i="5"/>
  <c r="K27" i="5"/>
  <c r="K26" i="5"/>
  <c r="J54" i="5"/>
  <c r="J53" i="5"/>
  <c r="G71" i="5"/>
  <c r="G72" i="5"/>
  <c r="H62" i="5"/>
  <c r="H63" i="5"/>
  <c r="H72" i="5"/>
  <c r="H71" i="5"/>
  <c r="B72" i="5"/>
  <c r="B71" i="5"/>
  <c r="M81" i="5"/>
  <c r="M80" i="5"/>
  <c r="K17" i="5"/>
  <c r="K16" i="5"/>
  <c r="M17" i="5"/>
  <c r="M16" i="5"/>
  <c r="J36" i="5"/>
  <c r="J35" i="5"/>
  <c r="G35" i="5"/>
  <c r="G36" i="5"/>
  <c r="G62" i="5"/>
  <c r="G63" i="5"/>
  <c r="M36" i="5"/>
  <c r="M35" i="5"/>
  <c r="F7" i="5"/>
  <c r="C36" i="5"/>
  <c r="C35" i="5"/>
  <c r="I44" i="5"/>
  <c r="I45" i="5"/>
  <c r="M54" i="5"/>
  <c r="M53" i="5"/>
  <c r="M45" i="5"/>
  <c r="M44" i="5"/>
  <c r="J27" i="5"/>
  <c r="J26" i="5"/>
  <c r="B54" i="5"/>
  <c r="B53" i="5"/>
  <c r="I80" i="5"/>
  <c r="I81" i="5"/>
  <c r="F72" i="5"/>
  <c r="F71" i="5"/>
  <c r="B81" i="5"/>
  <c r="B80" i="5"/>
  <c r="J72" i="5"/>
  <c r="J71" i="5"/>
  <c r="J63" i="5"/>
  <c r="J62" i="5"/>
  <c r="G8" i="5"/>
  <c r="B17" i="5"/>
  <c r="B16" i="5"/>
  <c r="B8" i="5"/>
  <c r="B7" i="5"/>
  <c r="C45" i="5"/>
  <c r="C44" i="5"/>
  <c r="D54" i="5"/>
  <c r="D53" i="5"/>
  <c r="D36" i="5"/>
  <c r="D35" i="5"/>
  <c r="H53" i="5"/>
  <c r="H54" i="5"/>
  <c r="F35" i="5"/>
  <c r="F36" i="5"/>
  <c r="H35" i="5"/>
  <c r="H36" i="5"/>
  <c r="B63" i="5"/>
  <c r="B62" i="5"/>
  <c r="H80" i="5"/>
  <c r="H81" i="5"/>
  <c r="M62" i="5"/>
  <c r="M63" i="5"/>
  <c r="L81" i="5"/>
  <c r="L80" i="5"/>
  <c r="L71" i="5"/>
  <c r="L72" i="5"/>
  <c r="M71" i="5"/>
  <c r="M72" i="5"/>
  <c r="L7" i="5"/>
  <c r="J17" i="5"/>
  <c r="J16" i="5"/>
  <c r="G16" i="5"/>
  <c r="G17" i="5"/>
  <c r="D27" i="5"/>
  <c r="D26" i="5"/>
  <c r="B26" i="5"/>
  <c r="B27" i="5"/>
  <c r="D45" i="5"/>
  <c r="D44" i="5"/>
  <c r="E26" i="5"/>
  <c r="E27" i="5"/>
  <c r="F44" i="5"/>
  <c r="F45" i="5"/>
  <c r="H44" i="5"/>
  <c r="H45" i="5"/>
  <c r="D71" i="5"/>
  <c r="D72" i="5"/>
  <c r="J80" i="5"/>
  <c r="J81" i="5"/>
  <c r="I72" i="5"/>
  <c r="I71" i="5"/>
  <c r="K63" i="5"/>
  <c r="K62" i="5"/>
  <c r="F81" i="5"/>
  <c r="F80" i="5"/>
  <c r="I17" i="5"/>
  <c r="I16" i="5"/>
  <c r="L62" i="5"/>
  <c r="L63" i="5"/>
  <c r="F16" i="5"/>
  <c r="F17" i="5"/>
  <c r="I53" i="5"/>
  <c r="I54" i="5"/>
  <c r="I62" i="5"/>
  <c r="I63" i="5"/>
  <c r="E62" i="5"/>
  <c r="E63" i="5"/>
  <c r="C81" i="5"/>
  <c r="C80" i="5"/>
  <c r="C63" i="5"/>
  <c r="C62" i="5"/>
  <c r="F17" i="6"/>
  <c r="F16" i="6"/>
  <c r="C16" i="6"/>
  <c r="C17" i="6"/>
  <c r="G16" i="6"/>
  <c r="G17" i="6"/>
  <c r="K17" i="6"/>
  <c r="K16" i="6"/>
  <c r="M17" i="6"/>
  <c r="M16" i="6"/>
  <c r="K8" i="5"/>
  <c r="K7" i="5"/>
  <c r="C8" i="5"/>
  <c r="C7" i="5"/>
  <c r="D8" i="5"/>
  <c r="D7" i="5"/>
  <c r="C45" i="2"/>
  <c r="C48" i="2" s="1"/>
  <c r="C49" i="2" s="1"/>
  <c r="D45" i="2"/>
  <c r="E45" i="2"/>
  <c r="F45" i="2"/>
  <c r="F48" i="2" s="1"/>
  <c r="F49" i="2" s="1"/>
  <c r="G45" i="2"/>
  <c r="G48" i="2" s="1"/>
  <c r="G49" i="2" s="1"/>
  <c r="H45" i="2"/>
  <c r="H48" i="2" s="1"/>
  <c r="H49" i="2" s="1"/>
  <c r="I45" i="2"/>
  <c r="I48" i="2" s="1"/>
  <c r="I49" i="2" s="1"/>
  <c r="J45" i="2"/>
  <c r="K45" i="2"/>
  <c r="L45" i="2"/>
  <c r="M45" i="2"/>
  <c r="M48" i="2" s="1"/>
  <c r="M49" i="2" s="1"/>
  <c r="N45" i="2"/>
  <c r="B45" i="2"/>
  <c r="B48" i="2" s="1"/>
  <c r="B49" i="2" s="1"/>
  <c r="C36" i="2"/>
  <c r="D36" i="2"/>
  <c r="D39" i="2" s="1"/>
  <c r="D40" i="2" s="1"/>
  <c r="E36" i="2"/>
  <c r="F36" i="2"/>
  <c r="G36" i="2"/>
  <c r="H36" i="2"/>
  <c r="I36" i="2"/>
  <c r="J36" i="2"/>
  <c r="K36" i="2"/>
  <c r="L36" i="2"/>
  <c r="L39" i="2" s="1"/>
  <c r="M36" i="2"/>
  <c r="N36" i="2"/>
  <c r="B36" i="2"/>
  <c r="E48" i="2"/>
  <c r="E49" i="2" s="1"/>
  <c r="K48" i="2"/>
  <c r="K49" i="2" s="1"/>
  <c r="N48" i="2"/>
  <c r="N49" i="2" s="1"/>
  <c r="S48" i="2"/>
  <c r="S49" i="2"/>
  <c r="S50" i="2"/>
  <c r="L48" i="2"/>
  <c r="L49" i="2" s="1"/>
  <c r="J48" i="2"/>
  <c r="J49" i="2" s="1"/>
  <c r="D48" i="2"/>
  <c r="D49" i="2" s="1"/>
  <c r="B26" i="2"/>
  <c r="C26" i="2"/>
  <c r="D26" i="2"/>
  <c r="E26" i="2"/>
  <c r="G26" i="2"/>
  <c r="H26" i="2"/>
  <c r="I26" i="2"/>
  <c r="J26" i="2"/>
  <c r="C6" i="4"/>
  <c r="D6" i="4"/>
  <c r="E6" i="4"/>
  <c r="F6" i="4"/>
  <c r="G6" i="4"/>
  <c r="H6" i="4"/>
  <c r="I6" i="4"/>
  <c r="J6" i="4"/>
  <c r="K6" i="4"/>
  <c r="K7" i="4" s="1"/>
  <c r="L6" i="4"/>
  <c r="L8" i="4" s="1"/>
  <c r="M6" i="4"/>
  <c r="M8" i="4" s="1"/>
  <c r="N6" i="4"/>
  <c r="B6" i="4"/>
  <c r="N8" i="4"/>
  <c r="N7" i="4"/>
  <c r="AC11" i="4"/>
  <c r="Z11" i="4"/>
  <c r="AC10" i="4"/>
  <c r="Z10" i="4"/>
  <c r="AC9" i="4"/>
  <c r="Z9" i="4"/>
  <c r="AC8" i="4"/>
  <c r="AD8" i="4" s="1"/>
  <c r="K8" i="4"/>
  <c r="AC7" i="4"/>
  <c r="AD7" i="4" s="1"/>
  <c r="Z7" i="4"/>
  <c r="L7" i="4"/>
  <c r="AD6" i="4"/>
  <c r="Z6" i="4"/>
  <c r="Z8" i="4" s="1"/>
  <c r="Q2" i="4"/>
  <c r="E39" i="2"/>
  <c r="I39" i="2"/>
  <c r="J39" i="2"/>
  <c r="M39" i="2"/>
  <c r="C39" i="2"/>
  <c r="F39" i="2"/>
  <c r="G39" i="2"/>
  <c r="H39" i="2"/>
  <c r="K39" i="2"/>
  <c r="K40" i="2" s="1"/>
  <c r="N39" i="2"/>
  <c r="B39" i="2"/>
  <c r="C20" i="2"/>
  <c r="D20" i="2"/>
  <c r="E20" i="2"/>
  <c r="F20" i="2"/>
  <c r="G20" i="2"/>
  <c r="H20" i="2"/>
  <c r="I20" i="2"/>
  <c r="J20" i="2"/>
  <c r="K20" i="2"/>
  <c r="L20" i="2"/>
  <c r="M20" i="2"/>
  <c r="N20" i="2"/>
  <c r="B20" i="2"/>
  <c r="C19" i="2"/>
  <c r="D19" i="2"/>
  <c r="E19" i="2"/>
  <c r="F19" i="2"/>
  <c r="G19" i="2"/>
  <c r="H19" i="2"/>
  <c r="I19" i="2"/>
  <c r="J19" i="2"/>
  <c r="K19" i="2"/>
  <c r="L19" i="2"/>
  <c r="M19" i="2"/>
  <c r="N19" i="2"/>
  <c r="B19" i="2"/>
  <c r="C18" i="2"/>
  <c r="D18" i="2"/>
  <c r="E18" i="2"/>
  <c r="F18" i="2"/>
  <c r="G18" i="2"/>
  <c r="H18" i="2"/>
  <c r="I18" i="2"/>
  <c r="J18" i="2"/>
  <c r="K18" i="2"/>
  <c r="L18" i="2"/>
  <c r="M18" i="2"/>
  <c r="N18" i="2"/>
  <c r="B18" i="2"/>
  <c r="N17" i="2"/>
  <c r="M17" i="2"/>
  <c r="C17" i="2"/>
  <c r="D17" i="2"/>
  <c r="E17" i="2"/>
  <c r="F17" i="2"/>
  <c r="G17" i="2"/>
  <c r="H17" i="2"/>
  <c r="I17" i="2"/>
  <c r="J17" i="2"/>
  <c r="K17" i="2"/>
  <c r="B17" i="2"/>
  <c r="L16" i="2"/>
  <c r="C15" i="2"/>
  <c r="D15" i="2"/>
  <c r="E15" i="2"/>
  <c r="F15" i="2"/>
  <c r="G15" i="2"/>
  <c r="H15" i="2"/>
  <c r="I15" i="2"/>
  <c r="J15" i="2"/>
  <c r="K15" i="2"/>
  <c r="L15" i="2"/>
  <c r="M15" i="2"/>
  <c r="N15" i="2"/>
  <c r="B15" i="2"/>
  <c r="AF25" i="3"/>
  <c r="W25" i="3"/>
  <c r="X25" i="3"/>
  <c r="Y25" i="3"/>
  <c r="Z25" i="3"/>
  <c r="AC25" i="3"/>
  <c r="AD25" i="3"/>
  <c r="AG25" i="3"/>
  <c r="G11" i="2"/>
  <c r="U5" i="2"/>
  <c r="J40" i="2" l="1"/>
  <c r="H40" i="2"/>
  <c r="N40" i="2"/>
  <c r="F40" i="2"/>
  <c r="M7" i="4"/>
  <c r="M40" i="2"/>
  <c r="E40" i="2"/>
  <c r="L40" i="2"/>
  <c r="C40" i="2"/>
  <c r="I40" i="2"/>
  <c r="G40" i="2"/>
  <c r="F11" i="2"/>
  <c r="E11" i="2"/>
  <c r="D11" i="2"/>
  <c r="C11" i="2"/>
  <c r="B11" i="2"/>
  <c r="H7" i="4" l="1"/>
  <c r="H8" i="4"/>
  <c r="B7" i="4"/>
  <c r="B8" i="4"/>
  <c r="D7" i="4"/>
  <c r="D8" i="4"/>
  <c r="J8" i="4"/>
  <c r="J7" i="4"/>
  <c r="C7" i="4"/>
  <c r="C8" i="4"/>
  <c r="F8" i="4"/>
  <c r="F7" i="4"/>
  <c r="I8" i="4"/>
  <c r="I7" i="4"/>
  <c r="G7" i="4"/>
  <c r="G8" i="4"/>
  <c r="E8" i="4"/>
  <c r="E7" i="4"/>
  <c r="U3" i="2" l="1"/>
  <c r="C8" i="2"/>
  <c r="D8" i="2"/>
  <c r="E8" i="2"/>
  <c r="F8" i="2"/>
  <c r="G8" i="2"/>
  <c r="H8" i="2"/>
  <c r="I8" i="2"/>
  <c r="J8" i="2"/>
  <c r="K8" i="2"/>
  <c r="L8" i="2"/>
  <c r="M8" i="2"/>
  <c r="N8" i="2"/>
  <c r="B8" i="2"/>
  <c r="C7" i="2"/>
  <c r="D7" i="2"/>
  <c r="E7" i="2"/>
  <c r="F7" i="2"/>
  <c r="G7" i="2"/>
  <c r="H7" i="2"/>
  <c r="I7" i="2"/>
  <c r="J7" i="2"/>
  <c r="K7" i="2"/>
  <c r="L7" i="2"/>
  <c r="M7" i="2"/>
  <c r="N7" i="2"/>
  <c r="B7" i="2"/>
  <c r="AC11" i="3"/>
  <c r="Z11" i="3"/>
  <c r="AC10" i="3"/>
  <c r="Z10" i="3"/>
  <c r="AC9" i="3"/>
  <c r="Z9" i="3"/>
  <c r="AC8" i="3"/>
  <c r="AD8" i="3" s="1"/>
  <c r="AC7" i="3"/>
  <c r="AD7" i="3" s="1"/>
  <c r="Z7" i="3"/>
  <c r="AD6" i="3"/>
  <c r="Z6" i="3"/>
  <c r="Z8" i="3" s="1"/>
  <c r="Q2" i="3"/>
  <c r="S47" i="2"/>
  <c r="S46" i="2"/>
  <c r="S45" i="2"/>
  <c r="B40" i="2"/>
  <c r="S44" i="2"/>
  <c r="S43" i="2"/>
  <c r="S42" i="2"/>
  <c r="S41" i="2"/>
  <c r="S40" i="2"/>
  <c r="S39" i="2"/>
  <c r="S38" i="2"/>
  <c r="F9" i="2" l="1"/>
  <c r="F10" i="2" s="1"/>
  <c r="M9" i="2"/>
  <c r="G9" i="2"/>
  <c r="G10" i="2" s="1"/>
  <c r="N9" i="2"/>
  <c r="B9" i="2"/>
  <c r="B10" i="2" s="1"/>
  <c r="H9" i="2"/>
  <c r="I9" i="2"/>
  <c r="K9" i="2"/>
  <c r="L9" i="2"/>
  <c r="C9" i="2"/>
  <c r="C10" i="2" s="1"/>
  <c r="J9" i="2"/>
  <c r="D9" i="2"/>
  <c r="D10" i="2" s="1"/>
  <c r="E9" i="2"/>
  <c r="E10" i="2" s="1"/>
  <c r="K10" i="2" l="1"/>
  <c r="K11" i="2"/>
  <c r="H10" i="2"/>
  <c r="H11" i="2"/>
  <c r="N10" i="2"/>
  <c r="N11" i="2"/>
  <c r="I10" i="2"/>
  <c r="I11" i="2"/>
  <c r="J10" i="2"/>
  <c r="J11" i="2"/>
  <c r="M10" i="2"/>
  <c r="M11" i="2"/>
  <c r="L10" i="2"/>
  <c r="L11" i="2"/>
  <c r="K39" i="3"/>
  <c r="M39" i="3"/>
  <c r="M38" i="3"/>
  <c r="I39" i="3"/>
  <c r="L39" i="3"/>
  <c r="K38" i="3"/>
  <c r="J39" i="3"/>
  <c r="I38" i="3"/>
  <c r="L38" i="3"/>
  <c r="J38" i="3"/>
  <c r="H39" i="3"/>
  <c r="H38" i="3"/>
  <c r="Q2" i="5"/>
</calcChain>
</file>

<file path=xl/comments1.xml><?xml version="1.0" encoding="utf-8"?>
<comments xmlns="http://schemas.openxmlformats.org/spreadsheetml/2006/main">
  <authors>
    <author>Donald Christie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129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01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34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36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Fixed Basin Length.
Moved SGR position
Fixed position for 0 growth at Col 336.</t>
        </r>
      </text>
    </comment>
  </commentList>
</comments>
</file>

<file path=xl/comments2.xml><?xml version="1.0" encoding="utf-8"?>
<comments xmlns="http://schemas.openxmlformats.org/spreadsheetml/2006/main">
  <authors>
    <author>Donald Christie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129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01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34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36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Fixed Basin Length.
Moved SGR position
Fixed position for 0 growth at Col 336.</t>
        </r>
      </text>
    </comment>
  </commentList>
</comments>
</file>

<file path=xl/comments3.xml><?xml version="1.0" encoding="utf-8"?>
<comments xmlns="http://schemas.openxmlformats.org/spreadsheetml/2006/main">
  <authors>
    <author>Donald Christie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129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01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34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36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Fixed Basin Length.
Moved SGR position
Fixed position for 0 growth at Col 336.</t>
        </r>
      </text>
    </comment>
  </commentList>
</comments>
</file>

<file path=xl/comments4.xml><?xml version="1.0" encoding="utf-8"?>
<comments xmlns="http://schemas.openxmlformats.org/spreadsheetml/2006/main">
  <authors>
    <author>Donald Christie</author>
  </authors>
  <commentList>
    <comment ref="A28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129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01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234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Switch to lower BST on suggestion by Frank, this is a first run through. The Z2 would be over thickned compared to data otherwise</t>
        </r>
      </text>
    </comment>
    <comment ref="A36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Fixed Basin Length.
Moved SGR position
Fixed position for 0 growth at Col 336.</t>
        </r>
      </text>
    </comment>
  </commentList>
</comments>
</file>

<file path=xl/comments5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comments6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88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comments7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comments8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71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89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97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comments9.xml><?xml version="1.0" encoding="utf-8"?>
<comments xmlns="http://schemas.openxmlformats.org/spreadsheetml/2006/main">
  <authors>
    <author>Donald Christie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  <comment ref="H82" authorId="0" shapeId="0">
      <text>
        <r>
          <rPr>
            <b/>
            <sz val="9"/>
            <color indexed="81"/>
            <rFont val="Tahoma"/>
            <family val="2"/>
          </rPr>
          <t>Donald Christie
Contains thickness from previous zones.</t>
        </r>
      </text>
    </comment>
  </commentList>
</comments>
</file>

<file path=xl/sharedStrings.xml><?xml version="1.0" encoding="utf-8"?>
<sst xmlns="http://schemas.openxmlformats.org/spreadsheetml/2006/main" count="1255" uniqueCount="242">
  <si>
    <t>Z 5 = 65 - 138</t>
  </si>
  <si>
    <t xml:space="preserve">Z5 = 9.0 - 5.3 </t>
  </si>
  <si>
    <t>Z 4 = 55 - 64</t>
  </si>
  <si>
    <t>Z4 = 9.5 - 9.0</t>
  </si>
  <si>
    <t>Z3 = 45 - 54</t>
  </si>
  <si>
    <t>Z3 = 10 - 9.5</t>
  </si>
  <si>
    <t>Z2 = 35 - 44</t>
  </si>
  <si>
    <t>Z2 = 10.5 - 10</t>
  </si>
  <si>
    <t xml:space="preserve"> Z1 = 1 - 34</t>
  </si>
  <si>
    <t>Z 1 = 12.2 - 10.5</t>
  </si>
  <si>
    <t>Zones(TS)</t>
  </si>
  <si>
    <t>Zones (ma)</t>
  </si>
  <si>
    <t>UM5.3</t>
  </si>
  <si>
    <t>UM9.0</t>
  </si>
  <si>
    <t>UM9.5</t>
  </si>
  <si>
    <t>UM10.0</t>
  </si>
  <si>
    <t>UM10.5</t>
  </si>
  <si>
    <t>MM 12.2</t>
  </si>
  <si>
    <t>Background Sediment Amp Position</t>
  </si>
  <si>
    <t>Background Sediment Growth Rate Amp</t>
  </si>
  <si>
    <t>Background Sediment Growth Rate position</t>
  </si>
  <si>
    <t>Background Sediment Growth Rate (mm/year)</t>
  </si>
  <si>
    <t>CLS Amplification Rate Position</t>
  </si>
  <si>
    <t>CLS Amplficiation Rate</t>
  </si>
  <si>
    <t>CLS Growth Position</t>
  </si>
  <si>
    <t>CLS Growth Per Time Step (mm/y)</t>
  </si>
  <si>
    <t>Initial CLS Position</t>
  </si>
  <si>
    <t>Initial Clastic Limiting Surface</t>
  </si>
  <si>
    <t>Regional Tilt</t>
  </si>
  <si>
    <t>Amp SGR Position</t>
  </si>
  <si>
    <t xml:space="preserve">Amplificiation Rate SGR </t>
  </si>
  <si>
    <t>SGR Position</t>
  </si>
  <si>
    <t xml:space="preserve">Absolute Structural Growth Rate (mm/y) </t>
  </si>
  <si>
    <t>IBH Position</t>
  </si>
  <si>
    <t>Initial Basin Height</t>
  </si>
  <si>
    <t>HR</t>
  </si>
  <si>
    <t>Total TS</t>
  </si>
  <si>
    <t>Time per step</t>
  </si>
  <si>
    <t>Simulation Time</t>
  </si>
  <si>
    <t>Horizontal Resolution</t>
  </si>
  <si>
    <t>Basin Length</t>
  </si>
  <si>
    <t>Initial Sea Floor Topograhy - Mid Miocene Structural Height @ present day</t>
  </si>
  <si>
    <t>Time per Time step</t>
  </si>
  <si>
    <t>Distance From Start Point</t>
  </si>
  <si>
    <t>Col</t>
  </si>
  <si>
    <t>Difference</t>
  </si>
  <si>
    <t>Onlapse Raw</t>
  </si>
  <si>
    <t>Onlapse Dif</t>
  </si>
  <si>
    <t>Pos</t>
  </si>
  <si>
    <t>Multi factor</t>
  </si>
  <si>
    <t>SGR New</t>
  </si>
  <si>
    <t>Onlapse and Data Difference</t>
  </si>
  <si>
    <t xml:space="preserve">% Difference </t>
  </si>
  <si>
    <t>GFD Total</t>
  </si>
  <si>
    <t>Eroded</t>
  </si>
  <si>
    <t>Over</t>
  </si>
  <si>
    <t xml:space="preserve">Under </t>
  </si>
  <si>
    <t>Basin Position</t>
  </si>
  <si>
    <t>Seismic Thickness</t>
  </si>
  <si>
    <t>Onlapse Thickness Clastic</t>
  </si>
  <si>
    <t>Time Step</t>
  </si>
  <si>
    <t>Drape Thickness (estimated)</t>
  </si>
  <si>
    <t>Total Time Step</t>
  </si>
  <si>
    <t>Drape Thickness (estimated) 1.0</t>
  </si>
  <si>
    <t>BSAB (m)</t>
  </si>
  <si>
    <t>Onlapse Thickness Total</t>
  </si>
  <si>
    <t>Z1</t>
  </si>
  <si>
    <t>Difference (S - O) (m)</t>
  </si>
  <si>
    <t>Z2</t>
  </si>
  <si>
    <t>Difference (O/S) %</t>
  </si>
  <si>
    <t>Z3</t>
  </si>
  <si>
    <t>Z4</t>
  </si>
  <si>
    <t>Z5</t>
  </si>
  <si>
    <t>TS 80 BSR inc</t>
  </si>
  <si>
    <t>Z6</t>
  </si>
  <si>
    <t xml:space="preserve">BST </t>
  </si>
  <si>
    <t xml:space="preserve">Depth in Seismic </t>
  </si>
  <si>
    <t>Depth From Highest Point</t>
  </si>
  <si>
    <t>Difference in Seismic from Highest point</t>
  </si>
  <si>
    <t>Seismic Depth Line 2</t>
  </si>
  <si>
    <t>Deepest Point L2</t>
  </si>
  <si>
    <t>Deepest Point L1</t>
  </si>
  <si>
    <t>Diff</t>
  </si>
  <si>
    <t>Calculated Height from low point</t>
  </si>
  <si>
    <t>Final Height from Line 1 LP</t>
  </si>
  <si>
    <t>Z1 1.0</t>
  </si>
  <si>
    <t>Seismic Thickness Z1</t>
  </si>
  <si>
    <t>Seismic Thickness Z2</t>
  </si>
  <si>
    <t>Seismic Thickness Z3</t>
  </si>
  <si>
    <t>Seismic Thickness Z4</t>
  </si>
  <si>
    <t>Seismic Thickness Z5</t>
  </si>
  <si>
    <t>Seismic Thickness Z6</t>
  </si>
  <si>
    <t>z5 positions</t>
  </si>
  <si>
    <t>Seismic Thickness S7</t>
  </si>
  <si>
    <t>IST</t>
  </si>
  <si>
    <t>15% of PD Seismic Height - rel</t>
  </si>
  <si>
    <t>SGR Single - Constant</t>
  </si>
  <si>
    <t>Dif 15%PD and Line 1</t>
  </si>
  <si>
    <t>IST Line 1 (15% + Diff of line 1)</t>
  </si>
  <si>
    <t>M/PT (constant)</t>
  </si>
  <si>
    <t>mm/y</t>
  </si>
  <si>
    <t>CONSTANT GROWTH RATE - NOT CORRECT</t>
  </si>
  <si>
    <t>Data Normalized</t>
  </si>
  <si>
    <t>Data Relative</t>
  </si>
  <si>
    <t>Z1 no thickness</t>
  </si>
  <si>
    <t>280 - 435</t>
  </si>
  <si>
    <t xml:space="preserve">Run 1 - Constant </t>
  </si>
  <si>
    <t>IST 1.1</t>
  </si>
  <si>
    <t>SGR 1.1</t>
  </si>
  <si>
    <t>Angle</t>
  </si>
  <si>
    <t>TS Start</t>
  </si>
  <si>
    <t>TS end</t>
  </si>
  <si>
    <t>Pin Point</t>
  </si>
  <si>
    <t>No of years</t>
  </si>
  <si>
    <t>SGR Tilt 1</t>
  </si>
  <si>
    <t>SGR T</t>
  </si>
  <si>
    <t>SGR T 1.1</t>
  </si>
  <si>
    <t>SGR Tilt 1.1</t>
  </si>
  <si>
    <t>SGR Tilt</t>
  </si>
  <si>
    <t>Run 1.</t>
  </si>
  <si>
    <t>SGR Base</t>
  </si>
  <si>
    <t>SGR NW Salt</t>
  </si>
  <si>
    <t>Zone Cumulative Thickness</t>
  </si>
  <si>
    <t>Seismic Thickness Z1- Z3</t>
  </si>
  <si>
    <t>Seismic Thickness Z1- Z2</t>
  </si>
  <si>
    <t>Seismic Thickness Z1- Z4</t>
  </si>
  <si>
    <t>Seismic Thickness Z1 - Z5</t>
  </si>
  <si>
    <t>Seismic Thickness Z1 - Z6</t>
  </si>
  <si>
    <t>Seismic Thickness Z1 - Z7</t>
  </si>
  <si>
    <t xml:space="preserve">Seismic Thickness Z5.1 </t>
  </si>
  <si>
    <t>Z5.1 = UM 9.0 - 7.8</t>
  </si>
  <si>
    <t>Z5.2 = UM 7.8 - 5.3</t>
  </si>
  <si>
    <t>Seismic Thickness Z5.2</t>
  </si>
  <si>
    <t>IST 2.0</t>
  </si>
  <si>
    <t>Zone 1</t>
  </si>
  <si>
    <t>Zone 2</t>
  </si>
  <si>
    <t>Zone 3</t>
  </si>
  <si>
    <t>Zone 4</t>
  </si>
  <si>
    <t>Zone 5</t>
  </si>
  <si>
    <t>MYA</t>
  </si>
  <si>
    <t>UM 12.2 - 10.5</t>
  </si>
  <si>
    <t>UM 10.5 - 10</t>
  </si>
  <si>
    <t>UM 10 - 9.5</t>
  </si>
  <si>
    <t>UM9.5 - 9</t>
  </si>
  <si>
    <t>UM 9 - 5.3</t>
  </si>
  <si>
    <t>UM 5.3 - 2</t>
  </si>
  <si>
    <t>Amp 1</t>
  </si>
  <si>
    <t>Amp 2</t>
  </si>
  <si>
    <t>mya</t>
  </si>
  <si>
    <t>Amp SGR P2</t>
  </si>
  <si>
    <t xml:space="preserve">Amp SGR P1 </t>
  </si>
  <si>
    <t>SGR 2 Profiles</t>
  </si>
  <si>
    <t>MultiFactor</t>
  </si>
  <si>
    <t>SGR Base n</t>
  </si>
  <si>
    <t>SGR NW Salt n</t>
  </si>
  <si>
    <t>Onlapse and Data Difference Relative</t>
  </si>
  <si>
    <t>Onlapse and Data Difference Normalized</t>
  </si>
  <si>
    <t>% Difference Relative</t>
  </si>
  <si>
    <t>% Difference Normalized</t>
  </si>
  <si>
    <t>ts</t>
  </si>
  <si>
    <t>Amp SGR P1 v2</t>
  </si>
  <si>
    <t>Amp SGR P2 v2</t>
  </si>
  <si>
    <t>420 - 435</t>
  </si>
  <si>
    <t>Z3 not present</t>
  </si>
  <si>
    <t>Run 2</t>
  </si>
  <si>
    <t>Z1 - Z3</t>
  </si>
  <si>
    <t>Run 2.1a</t>
  </si>
  <si>
    <t>Z1-2</t>
  </si>
  <si>
    <t>Z1 - Z4</t>
  </si>
  <si>
    <t>IST 2.2</t>
  </si>
  <si>
    <t>SGR 2 Profiles 2.2</t>
  </si>
  <si>
    <t>SGR P 2.2</t>
  </si>
  <si>
    <t>Amp SGR P1 v2.2</t>
  </si>
  <si>
    <t>Z5 Total</t>
  </si>
  <si>
    <t>Run 2.3</t>
  </si>
  <si>
    <t>Run 2.2</t>
  </si>
  <si>
    <t>Amp SGR P1 v2.4</t>
  </si>
  <si>
    <t>Amp SGR P2 v2.4</t>
  </si>
  <si>
    <t>Run 2.3a</t>
  </si>
  <si>
    <t>check thicknesses</t>
  </si>
  <si>
    <t>Z2 no thickness</t>
  </si>
  <si>
    <t>Run 2.4 (35-44)</t>
  </si>
  <si>
    <t>Run 2.4</t>
  </si>
  <si>
    <t>320 onwards</t>
  </si>
  <si>
    <t>SGR 2 Profiles 2.4</t>
  </si>
  <si>
    <t>Amp SGR P2 v2.5</t>
  </si>
  <si>
    <t>Amp SGR P1 v2.5</t>
  </si>
  <si>
    <t>SGR 2 Profiles 2.5</t>
  </si>
  <si>
    <t>SGR P 2.5</t>
  </si>
  <si>
    <t>SGR P 2.4</t>
  </si>
  <si>
    <t>Run 2.5</t>
  </si>
  <si>
    <t>Run 2.5 (35-44)</t>
  </si>
  <si>
    <t>Run 2.4 44-53</t>
  </si>
  <si>
    <t>Amp SGR P1 v2.6</t>
  </si>
  <si>
    <t>Amp SGR P2 v2.6</t>
  </si>
  <si>
    <t>Amp SGR P1 v2.7</t>
  </si>
  <si>
    <t>Amp SGR P2 v2.7</t>
  </si>
  <si>
    <t>CLS Amp</t>
  </si>
  <si>
    <t>(128m Seis)</t>
  </si>
  <si>
    <t>(200m Seis)</t>
  </si>
  <si>
    <t>Amp</t>
  </si>
  <si>
    <t xml:space="preserve">Zone </t>
  </si>
  <si>
    <t>Sub Zone</t>
  </si>
  <si>
    <t>M.a</t>
  </si>
  <si>
    <t>Run 2.9 CLS tracking  sync</t>
  </si>
  <si>
    <t>Run 2.10 tracking CH</t>
  </si>
  <si>
    <t>CLS/SGR</t>
  </si>
  <si>
    <t>SGR 2 Profiles 2.12 Test A</t>
  </si>
  <si>
    <t>Run 2.12 Test A</t>
  </si>
  <si>
    <t>Test A</t>
  </si>
  <si>
    <t>Amp SGR P1 v2.12</t>
  </si>
  <si>
    <t>166/133</t>
  </si>
  <si>
    <t>2.12a</t>
  </si>
  <si>
    <t>SGR 2 Profiles 2.12 Test B</t>
  </si>
  <si>
    <t>Run 2.13 Test B</t>
  </si>
  <si>
    <t>Z3 Test B</t>
  </si>
  <si>
    <t>Test B</t>
  </si>
  <si>
    <t>Amp SGR P2 v2.13</t>
  </si>
  <si>
    <t>Amp SGR P1 v2.13</t>
  </si>
  <si>
    <t>Run Test B</t>
  </si>
  <si>
    <t xml:space="preserve">Test B </t>
  </si>
  <si>
    <t>Z4 Test B 2</t>
  </si>
  <si>
    <t>Z4 - Thickness Test</t>
  </si>
  <si>
    <t>Run 2.14 - Subtracted Depo</t>
  </si>
  <si>
    <t>Subtracted from observed thickness (m)</t>
  </si>
  <si>
    <t>Z5.1</t>
  </si>
  <si>
    <t>Z5.1 - Minus Z4 Over</t>
  </si>
  <si>
    <t xml:space="preserve">Seismic Thickness - Over </t>
  </si>
  <si>
    <t>Z5.2</t>
  </si>
  <si>
    <t>Z5.2 (2.14)</t>
  </si>
  <si>
    <t>Equadistant</t>
  </si>
  <si>
    <t>Amplificiation Rate SGR P2</t>
  </si>
  <si>
    <t>Amp SGR Position P2</t>
  </si>
  <si>
    <t>Amplificiation Rate SGR P1</t>
  </si>
  <si>
    <t>Amp SGR Position P1</t>
  </si>
  <si>
    <t>Absolute SGR (mm/y) P1</t>
  </si>
  <si>
    <t>Absolute SGR (mm/y) P2</t>
  </si>
  <si>
    <t>Well - A</t>
  </si>
  <si>
    <t>Height of Well - A L2</t>
  </si>
  <si>
    <t>Height of Well - A L1</t>
  </si>
  <si>
    <t>Present Day Height - Well - A Pinned</t>
  </si>
  <si>
    <t xml:space="preserve"> - 1 Line2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</si>
</sst>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i/>
      <sz val="16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0"/>
      <name val="Calibri"/>
      <family val="2"/>
      <scheme val="minor"/>
    </font>
    <font>
      <b/>
      <strike/>
      <sz val="11"/>
      <color theme="0"/>
      <name val="Calibri"/>
      <family val="2"/>
      <scheme val="minor"/>
    </font>
    <font>
      <i/>
      <strike/>
      <sz val="11"/>
      <color rgb="FF7F7F7F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CFF99"/>
        <bgColor indexed="64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 applyNumberFormat="0" applyFill="0" applyBorder="0" applyAlignment="0" applyProtection="0"/>
    <xf numFmtId="0" fontId="1" fillId="5" borderId="3" applyNumberFormat="0" applyFont="0" applyAlignment="0" applyProtection="0"/>
    <xf numFmtId="0" fontId="6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4" fillId="14" borderId="0" applyNumberFormat="0" applyBorder="0" applyAlignment="0" applyProtection="0"/>
  </cellStyleXfs>
  <cellXfs count="206">
    <xf numFmtId="0" fontId="0" fillId="0" borderId="0" xfId="0"/>
    <xf numFmtId="0" fontId="2" fillId="0" borderId="0" xfId="1" applyFill="1"/>
    <xf numFmtId="0" fontId="2" fillId="0" borderId="0" xfId="1" applyFill="1" applyBorder="1"/>
    <xf numFmtId="0" fontId="1" fillId="11" borderId="0" xfId="12"/>
    <xf numFmtId="0" fontId="0" fillId="0" borderId="0" xfId="0"/>
    <xf numFmtId="0" fontId="1" fillId="7" borderId="0" xfId="8"/>
    <xf numFmtId="0" fontId="8" fillId="9" borderId="0" xfId="10" applyBorder="1"/>
    <xf numFmtId="0" fontId="1" fillId="12" borderId="0" xfId="13" applyBorder="1"/>
    <xf numFmtId="0" fontId="1" fillId="11" borderId="0" xfId="12" applyBorder="1"/>
    <xf numFmtId="0" fontId="1" fillId="7" borderId="0" xfId="8" applyBorder="1"/>
    <xf numFmtId="0" fontId="1" fillId="6" borderId="0" xfId="7" applyBorder="1"/>
    <xf numFmtId="0" fontId="1" fillId="6" borderId="0" xfId="7"/>
    <xf numFmtId="0" fontId="0" fillId="0" borderId="0" xfId="0" applyFill="1" applyBorder="1"/>
    <xf numFmtId="0" fontId="9" fillId="0" borderId="4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4" xfId="1" applyFont="1" applyFill="1" applyBorder="1"/>
    <xf numFmtId="0" fontId="9" fillId="0" borderId="5" xfId="1" applyFont="1" applyFill="1" applyBorder="1"/>
    <xf numFmtId="0" fontId="9" fillId="0" borderId="0" xfId="1" applyFont="1" applyFill="1"/>
    <xf numFmtId="0" fontId="9" fillId="0" borderId="6" xfId="1" applyFont="1" applyFill="1" applyBorder="1" applyAlignment="1">
      <alignment horizontal="center"/>
    </xf>
    <xf numFmtId="0" fontId="0" fillId="0" borderId="0" xfId="0" applyAlignment="1"/>
    <xf numFmtId="0" fontId="4" fillId="4" borderId="2" xfId="3"/>
    <xf numFmtId="0" fontId="0" fillId="6" borderId="0" xfId="7" applyFont="1"/>
    <xf numFmtId="0" fontId="7" fillId="0" borderId="0" xfId="0" applyFont="1"/>
    <xf numFmtId="0" fontId="1" fillId="12" borderId="0" xfId="13"/>
    <xf numFmtId="0" fontId="1" fillId="8" borderId="0" xfId="9"/>
    <xf numFmtId="0" fontId="0" fillId="13" borderId="0" xfId="0" applyFill="1"/>
    <xf numFmtId="0" fontId="1" fillId="13" borderId="0" xfId="9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Border="1"/>
    <xf numFmtId="2" fontId="3" fillId="3" borderId="1" xfId="2" applyNumberFormat="1" applyBorder="1"/>
    <xf numFmtId="0" fontId="8" fillId="10" borderId="0" xfId="11"/>
    <xf numFmtId="0" fontId="5" fillId="0" borderId="0" xfId="4"/>
    <xf numFmtId="0" fontId="13" fillId="0" borderId="4" xfId="0" applyFont="1" applyBorder="1"/>
    <xf numFmtId="2" fontId="0" fillId="0" borderId="4" xfId="0" applyNumberFormat="1" applyBorder="1"/>
    <xf numFmtId="2" fontId="4" fillId="4" borderId="2" xfId="3" applyNumberFormat="1"/>
    <xf numFmtId="49" fontId="0" fillId="0" borderId="0" xfId="0" applyNumberFormat="1"/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/>
    <xf numFmtId="0" fontId="0" fillId="0" borderId="11" xfId="0" applyBorder="1"/>
    <xf numFmtId="0" fontId="0" fillId="0" borderId="6" xfId="0" applyBorder="1" applyAlignment="1">
      <alignment wrapText="1"/>
    </xf>
    <xf numFmtId="0" fontId="0" fillId="0" borderId="0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0" xfId="0"/>
    <xf numFmtId="0" fontId="0" fillId="0" borderId="0" xfId="0" applyAlignment="1">
      <alignment vertical="center"/>
    </xf>
    <xf numFmtId="0" fontId="4" fillId="4" borderId="2" xfId="3" applyAlignment="1">
      <alignment horizontal="center" vertical="center"/>
    </xf>
    <xf numFmtId="0" fontId="13" fillId="0" borderId="17" xfId="0" applyFont="1" applyBorder="1"/>
    <xf numFmtId="2" fontId="0" fillId="5" borderId="4" xfId="5" applyNumberFormat="1" applyFont="1" applyBorder="1"/>
    <xf numFmtId="2" fontId="4" fillId="4" borderId="2" xfId="3" applyNumberForma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0" borderId="4" xfId="6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4" fillId="4" borderId="20" xfId="3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4" fillId="4" borderId="21" xfId="3" applyNumberFormat="1" applyBorder="1" applyAlignment="1">
      <alignment horizontal="center" vertical="center"/>
    </xf>
    <xf numFmtId="2" fontId="4" fillId="4" borderId="4" xfId="3" applyNumberFormat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0" fontId="15" fillId="14" borderId="0" xfId="14" applyFont="1"/>
    <xf numFmtId="0" fontId="4" fillId="4" borderId="4" xfId="3" applyBorder="1" applyAlignment="1">
      <alignment horizontal="center" vertical="center"/>
    </xf>
    <xf numFmtId="0" fontId="6" fillId="5" borderId="4" xfId="5" applyFont="1" applyBorder="1" applyAlignment="1">
      <alignment horizontal="center" vertical="center"/>
    </xf>
    <xf numFmtId="0" fontId="7" fillId="5" borderId="4" xfId="5" applyFont="1" applyBorder="1" applyAlignment="1">
      <alignment horizontal="center"/>
    </xf>
    <xf numFmtId="2" fontId="0" fillId="5" borderId="4" xfId="5" applyNumberFormat="1" applyFont="1" applyBorder="1" applyAlignment="1">
      <alignment horizontal="center" vertical="center"/>
    </xf>
    <xf numFmtId="2" fontId="1" fillId="5" borderId="4" xfId="5" applyNumberFormat="1" applyBorder="1"/>
    <xf numFmtId="2" fontId="16" fillId="5" borderId="3" xfId="5" applyNumberFormat="1" applyFont="1" applyAlignment="1">
      <alignment horizontal="center" vertical="center"/>
    </xf>
    <xf numFmtId="0" fontId="2" fillId="0" borderId="4" xfId="1" applyFill="1" applyBorder="1"/>
    <xf numFmtId="0" fontId="2" fillId="0" borderId="10" xfId="1" applyFill="1" applyBorder="1"/>
    <xf numFmtId="0" fontId="0" fillId="0" borderId="0" xfId="0"/>
    <xf numFmtId="0" fontId="19" fillId="6" borderId="0" xfId="7" applyFont="1" applyBorder="1" applyAlignment="1">
      <alignment horizontal="center" vertical="center"/>
    </xf>
    <xf numFmtId="0" fontId="1" fillId="7" borderId="0" xfId="8" applyBorder="1" applyAlignment="1">
      <alignment horizontal="center" vertical="center"/>
    </xf>
    <xf numFmtId="0" fontId="1" fillId="6" borderId="0" xfId="7" applyBorder="1" applyAlignment="1">
      <alignment horizontal="center" vertical="center"/>
    </xf>
    <xf numFmtId="0" fontId="1" fillId="11" borderId="0" xfId="12" applyBorder="1" applyAlignment="1">
      <alignment horizontal="center" vertical="center"/>
    </xf>
    <xf numFmtId="0" fontId="1" fillId="12" borderId="0" xfId="13" applyBorder="1" applyAlignment="1">
      <alignment horizontal="center" vertical="center"/>
    </xf>
    <xf numFmtId="0" fontId="1" fillId="8" borderId="0" xfId="9" applyBorder="1" applyAlignment="1">
      <alignment horizontal="center" vertical="center"/>
    </xf>
    <xf numFmtId="2" fontId="0" fillId="0" borderId="0" xfId="0" applyNumberFormat="1"/>
    <xf numFmtId="2" fontId="3" fillId="3" borderId="30" xfId="2" applyNumberFormat="1" applyBorder="1"/>
    <xf numFmtId="0" fontId="0" fillId="0" borderId="29" xfId="0" applyBorder="1"/>
    <xf numFmtId="0" fontId="4" fillId="4" borderId="31" xfId="3" applyBorder="1" applyAlignment="1">
      <alignment horizontal="center" vertical="center"/>
    </xf>
    <xf numFmtId="0" fontId="0" fillId="0" borderId="25" xfId="0" applyBorder="1"/>
    <xf numFmtId="2" fontId="4" fillId="4" borderId="2" xfId="3" applyNumberFormat="1" applyBorder="1"/>
    <xf numFmtId="0" fontId="0" fillId="0" borderId="26" xfId="0" applyBorder="1"/>
    <xf numFmtId="2" fontId="0" fillId="0" borderId="26" xfId="0" applyNumberFormat="1" applyBorder="1"/>
    <xf numFmtId="0" fontId="0" fillId="0" borderId="27" xfId="0" applyBorder="1" applyAlignment="1">
      <alignment wrapText="1"/>
    </xf>
    <xf numFmtId="2" fontId="3" fillId="3" borderId="32" xfId="2" applyNumberFormat="1" applyBorder="1"/>
    <xf numFmtId="2" fontId="3" fillId="3" borderId="33" xfId="2" applyNumberFormat="1" applyBorder="1"/>
    <xf numFmtId="2" fontId="3" fillId="3" borderId="34" xfId="2" applyNumberFormat="1" applyBorder="1"/>
    <xf numFmtId="0" fontId="0" fillId="0" borderId="13" xfId="0" applyBorder="1"/>
    <xf numFmtId="0" fontId="0" fillId="0" borderId="14" xfId="0" applyBorder="1"/>
    <xf numFmtId="0" fontId="0" fillId="0" borderId="27" xfId="0" applyBorder="1"/>
    <xf numFmtId="0" fontId="0" fillId="0" borderId="35" xfId="0" applyBorder="1"/>
    <xf numFmtId="0" fontId="0" fillId="0" borderId="28" xfId="0" applyBorder="1"/>
    <xf numFmtId="0" fontId="0" fillId="0" borderId="14" xfId="0" applyFill="1" applyBorder="1"/>
    <xf numFmtId="2" fontId="5" fillId="4" borderId="21" xfId="4" applyNumberFormat="1" applyFill="1" applyBorder="1" applyAlignment="1">
      <alignment horizontal="center" vertical="center"/>
    </xf>
    <xf numFmtId="2" fontId="5" fillId="0" borderId="18" xfId="4" applyNumberFormat="1" applyBorder="1" applyAlignment="1">
      <alignment horizontal="center" vertical="center"/>
    </xf>
    <xf numFmtId="2" fontId="5" fillId="5" borderId="4" xfId="4" applyNumberFormat="1" applyFill="1" applyBorder="1" applyAlignment="1">
      <alignment horizontal="center" vertical="center"/>
    </xf>
    <xf numFmtId="2" fontId="5" fillId="4" borderId="4" xfId="4" applyNumberFormat="1" applyFill="1" applyBorder="1" applyAlignment="1">
      <alignment horizontal="center" vertical="center"/>
    </xf>
    <xf numFmtId="2" fontId="5" fillId="4" borderId="2" xfId="4" applyNumberFormat="1" applyFill="1" applyBorder="1" applyAlignment="1">
      <alignment horizontal="center" vertical="center"/>
    </xf>
    <xf numFmtId="2" fontId="5" fillId="5" borderId="3" xfId="4" applyNumberFormat="1" applyFill="1" applyBorder="1" applyAlignment="1">
      <alignment horizontal="center" vertical="center"/>
    </xf>
    <xf numFmtId="2" fontId="5" fillId="0" borderId="4" xfId="4" applyNumberFormat="1" applyBorder="1"/>
    <xf numFmtId="2" fontId="5" fillId="4" borderId="2" xfId="4" applyNumberFormat="1" applyFill="1" applyBorder="1"/>
    <xf numFmtId="2" fontId="5" fillId="5" borderId="4" xfId="4" applyNumberFormat="1" applyFill="1" applyBorder="1"/>
    <xf numFmtId="2" fontId="0" fillId="0" borderId="0" xfId="0" applyNumberFormat="1" applyFill="1" applyBorder="1" applyAlignment="1">
      <alignment horizontal="center" vertical="center"/>
    </xf>
    <xf numFmtId="0" fontId="0" fillId="0" borderId="0" xfId="0"/>
    <xf numFmtId="0" fontId="21" fillId="4" borderId="4" xfId="3" applyFont="1" applyBorder="1" applyAlignment="1">
      <alignment horizontal="center" vertical="center"/>
    </xf>
    <xf numFmtId="0" fontId="22" fillId="5" borderId="4" xfId="5" applyFont="1" applyBorder="1" applyAlignment="1">
      <alignment horizontal="center" vertical="center"/>
    </xf>
    <xf numFmtId="0" fontId="23" fillId="5" borderId="4" xfId="5" applyFont="1" applyBorder="1" applyAlignment="1">
      <alignment horizontal="center"/>
    </xf>
    <xf numFmtId="2" fontId="24" fillId="4" borderId="21" xfId="4" applyNumberFormat="1" applyFont="1" applyFill="1" applyBorder="1" applyAlignment="1">
      <alignment horizontal="center" vertical="center"/>
    </xf>
    <xf numFmtId="2" fontId="24" fillId="0" borderId="18" xfId="4" applyNumberFormat="1" applyFont="1" applyBorder="1" applyAlignment="1">
      <alignment horizontal="center" vertical="center"/>
    </xf>
    <xf numFmtId="2" fontId="24" fillId="4" borderId="2" xfId="4" applyNumberFormat="1" applyFont="1" applyFill="1" applyBorder="1" applyAlignment="1">
      <alignment horizontal="center" vertical="center"/>
    </xf>
    <xf numFmtId="2" fontId="24" fillId="5" borderId="3" xfId="4" applyNumberFormat="1" applyFont="1" applyFill="1" applyBorder="1" applyAlignment="1">
      <alignment horizontal="center" vertical="center"/>
    </xf>
    <xf numFmtId="2" fontId="24" fillId="0" borderId="4" xfId="4" applyNumberFormat="1" applyFont="1" applyBorder="1"/>
    <xf numFmtId="2" fontId="24" fillId="4" borderId="2" xfId="4" applyNumberFormat="1" applyFont="1" applyFill="1" applyBorder="1"/>
    <xf numFmtId="2" fontId="24" fillId="5" borderId="4" xfId="4" applyNumberFormat="1" applyFont="1" applyFill="1" applyBorder="1"/>
    <xf numFmtId="2" fontId="5" fillId="0" borderId="4" xfId="0" applyNumberFormat="1" applyFont="1" applyBorder="1"/>
    <xf numFmtId="0" fontId="25" fillId="0" borderId="0" xfId="0" applyFont="1" applyAlignment="1">
      <alignment horizontal="center" vertical="center"/>
    </xf>
    <xf numFmtId="0" fontId="0" fillId="8" borderId="0" xfId="9" applyFont="1"/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7" fillId="8" borderId="23" xfId="9" applyFont="1" applyBorder="1" applyAlignment="1">
      <alignment vertical="center" textRotation="90"/>
    </xf>
    <xf numFmtId="0" fontId="27" fillId="8" borderId="22" xfId="9" applyFont="1" applyBorder="1" applyAlignment="1">
      <alignment vertical="center" textRotation="90"/>
    </xf>
    <xf numFmtId="0" fontId="26" fillId="8" borderId="23" xfId="9" applyFont="1" applyBorder="1" applyAlignment="1">
      <alignment vertical="center" textRotation="90"/>
    </xf>
    <xf numFmtId="0" fontId="25" fillId="0" borderId="0" xfId="0" applyFont="1" applyFill="1" applyBorder="1" applyAlignment="1">
      <alignment horizontal="center" vertical="center"/>
    </xf>
    <xf numFmtId="0" fontId="1" fillId="8" borderId="22" xfId="9" applyBorder="1" applyAlignment="1">
      <alignment vertical="center" textRotation="90"/>
    </xf>
    <xf numFmtId="0" fontId="13" fillId="0" borderId="0" xfId="0" applyFont="1" applyFill="1" applyBorder="1" applyAlignment="1">
      <alignment vertical="center" wrapText="1"/>
    </xf>
    <xf numFmtId="49" fontId="0" fillId="0" borderId="0" xfId="0" applyNumberFormat="1" applyFill="1" applyBorder="1"/>
    <xf numFmtId="0" fontId="14" fillId="14" borderId="4" xfId="14" applyBorder="1" applyAlignment="1">
      <alignment horizontal="center" vertical="center"/>
    </xf>
    <xf numFmtId="0" fontId="14" fillId="14" borderId="4" xfId="14" applyBorder="1" applyAlignment="1">
      <alignment horizontal="center"/>
    </xf>
    <xf numFmtId="2" fontId="14" fillId="14" borderId="4" xfId="14" applyNumberFormat="1" applyBorder="1" applyAlignment="1">
      <alignment horizontal="center" vertical="center"/>
    </xf>
    <xf numFmtId="2" fontId="14" fillId="14" borderId="0" xfId="14" applyNumberFormat="1"/>
    <xf numFmtId="2" fontId="14" fillId="14" borderId="4" xfId="14" applyNumberFormat="1" applyBorder="1"/>
    <xf numFmtId="2" fontId="14" fillId="14" borderId="3" xfId="14" applyNumberFormat="1" applyBorder="1" applyAlignment="1">
      <alignment horizontal="center" vertical="center"/>
    </xf>
    <xf numFmtId="0" fontId="28" fillId="0" borderId="4" xfId="0" applyFont="1" applyBorder="1"/>
    <xf numFmtId="0" fontId="0" fillId="0" borderId="0" xfId="0"/>
    <xf numFmtId="0" fontId="0" fillId="0" borderId="0" xfId="0"/>
    <xf numFmtId="0" fontId="7" fillId="5" borderId="5" xfId="5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2" fontId="16" fillId="5" borderId="39" xfId="5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6" applyBorder="1"/>
    <xf numFmtId="0" fontId="0" fillId="0" borderId="4" xfId="0" applyBorder="1"/>
    <xf numFmtId="0" fontId="6" fillId="5" borderId="5" xfId="5" applyFont="1" applyBorder="1" applyAlignment="1">
      <alignment horizontal="center" vertical="center"/>
    </xf>
    <xf numFmtId="2" fontId="0" fillId="5" borderId="5" xfId="5" applyNumberFormat="1" applyFont="1" applyBorder="1" applyAlignment="1">
      <alignment horizontal="center" vertical="center"/>
    </xf>
    <xf numFmtId="2" fontId="0" fillId="0" borderId="5" xfId="0" applyNumberFormat="1" applyBorder="1"/>
    <xf numFmtId="2" fontId="1" fillId="5" borderId="5" xfId="5" applyNumberFormat="1" applyBorder="1"/>
    <xf numFmtId="2" fontId="0" fillId="5" borderId="5" xfId="5" applyNumberFormat="1" applyFont="1" applyBorder="1"/>
    <xf numFmtId="0" fontId="7" fillId="0" borderId="4" xfId="0" applyFont="1" applyBorder="1" applyAlignment="1">
      <alignment horizontal="center" vertical="center"/>
    </xf>
    <xf numFmtId="2" fontId="4" fillId="4" borderId="5" xfId="3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6" fillId="0" borderId="17" xfId="6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2" fontId="0" fillId="0" borderId="17" xfId="0" applyNumberFormat="1" applyBorder="1" applyAlignment="1">
      <alignment horizontal="center" vertical="center"/>
    </xf>
    <xf numFmtId="2" fontId="0" fillId="0" borderId="17" xfId="0" applyNumberFormat="1" applyBorder="1"/>
    <xf numFmtId="0" fontId="0" fillId="0" borderId="0" xfId="0"/>
    <xf numFmtId="0" fontId="10" fillId="2" borderId="0" xfId="1" applyFont="1" applyAlignment="1">
      <alignment horizontal="center"/>
    </xf>
    <xf numFmtId="0" fontId="10" fillId="2" borderId="7" xfId="1" applyFont="1" applyBorder="1" applyAlignment="1">
      <alignment horizontal="center"/>
    </xf>
    <xf numFmtId="0" fontId="17" fillId="6" borderId="13" xfId="7" applyFont="1" applyBorder="1" applyAlignment="1">
      <alignment horizontal="center" vertical="center" textRotation="90"/>
    </xf>
    <xf numFmtId="0" fontId="17" fillId="6" borderId="25" xfId="7" applyFont="1" applyBorder="1" applyAlignment="1">
      <alignment horizontal="center" vertical="center" textRotation="90"/>
    </xf>
    <xf numFmtId="0" fontId="17" fillId="6" borderId="14" xfId="7" applyFont="1" applyBorder="1" applyAlignment="1">
      <alignment horizontal="center" vertical="center" textRotation="90"/>
    </xf>
    <xf numFmtId="0" fontId="17" fillId="6" borderId="26" xfId="7" applyFont="1" applyBorder="1" applyAlignment="1">
      <alignment horizontal="center" vertical="center" textRotation="90"/>
    </xf>
    <xf numFmtId="0" fontId="17" fillId="6" borderId="27" xfId="7" applyFont="1" applyBorder="1" applyAlignment="1">
      <alignment horizontal="center" vertical="center" textRotation="90"/>
    </xf>
    <xf numFmtId="0" fontId="17" fillId="6" borderId="28" xfId="7" applyFont="1" applyBorder="1" applyAlignment="1">
      <alignment horizontal="center" vertical="center" textRotation="90"/>
    </xf>
    <xf numFmtId="0" fontId="20" fillId="7" borderId="13" xfId="8" applyFont="1" applyBorder="1" applyAlignment="1">
      <alignment horizontal="center" vertical="center" textRotation="90"/>
    </xf>
    <xf numFmtId="0" fontId="20" fillId="7" borderId="25" xfId="8" applyFont="1" applyBorder="1" applyAlignment="1">
      <alignment horizontal="center" vertical="center" textRotation="90"/>
    </xf>
    <xf numFmtId="0" fontId="20" fillId="7" borderId="14" xfId="8" applyFont="1" applyBorder="1" applyAlignment="1">
      <alignment horizontal="center" vertical="center" textRotation="90"/>
    </xf>
    <xf numFmtId="0" fontId="20" fillId="7" borderId="26" xfId="8" applyFont="1" applyBorder="1" applyAlignment="1">
      <alignment horizontal="center" vertical="center" textRotation="90"/>
    </xf>
    <xf numFmtId="0" fontId="18" fillId="11" borderId="13" xfId="12" applyFont="1" applyBorder="1" applyAlignment="1">
      <alignment horizontal="center" vertical="center" textRotation="90"/>
    </xf>
    <xf numFmtId="0" fontId="18" fillId="11" borderId="25" xfId="12" applyFont="1" applyBorder="1" applyAlignment="1">
      <alignment horizontal="center" vertical="center" textRotation="90"/>
    </xf>
    <xf numFmtId="0" fontId="18" fillId="11" borderId="14" xfId="12" applyFont="1" applyBorder="1" applyAlignment="1">
      <alignment horizontal="center" vertical="center" textRotation="90"/>
    </xf>
    <xf numFmtId="0" fontId="18" fillId="11" borderId="26" xfId="12" applyFont="1" applyBorder="1" applyAlignment="1">
      <alignment horizontal="center" vertical="center" textRotation="90"/>
    </xf>
    <xf numFmtId="0" fontId="17" fillId="12" borderId="13" xfId="13" applyFont="1" applyBorder="1" applyAlignment="1">
      <alignment horizontal="center" vertical="center" textRotation="90"/>
    </xf>
    <xf numFmtId="0" fontId="17" fillId="12" borderId="25" xfId="13" applyFont="1" applyBorder="1" applyAlignment="1">
      <alignment horizontal="center" vertical="center" textRotation="90"/>
    </xf>
    <xf numFmtId="0" fontId="17" fillId="12" borderId="14" xfId="13" applyFont="1" applyBorder="1" applyAlignment="1">
      <alignment horizontal="center" vertical="center" textRotation="90"/>
    </xf>
    <xf numFmtId="0" fontId="17" fillId="12" borderId="26" xfId="13" applyFont="1" applyBorder="1" applyAlignment="1">
      <alignment horizontal="center" vertical="center" textRotation="90"/>
    </xf>
    <xf numFmtId="0" fontId="17" fillId="12" borderId="27" xfId="13" applyFont="1" applyBorder="1" applyAlignment="1">
      <alignment horizontal="center" vertical="center" textRotation="90"/>
    </xf>
    <xf numFmtId="0" fontId="17" fillId="12" borderId="28" xfId="13" applyFont="1" applyBorder="1" applyAlignment="1">
      <alignment horizontal="center" vertical="center" textRotation="90"/>
    </xf>
    <xf numFmtId="0" fontId="20" fillId="8" borderId="23" xfId="9" applyFont="1" applyBorder="1" applyAlignment="1">
      <alignment horizontal="center" vertical="center" textRotation="90"/>
    </xf>
    <xf numFmtId="0" fontId="20" fillId="8" borderId="24" xfId="9" applyFont="1" applyBorder="1" applyAlignment="1">
      <alignment horizontal="center" vertical="center" textRotation="90"/>
    </xf>
    <xf numFmtId="0" fontId="20" fillId="8" borderId="22" xfId="9" applyFont="1" applyBorder="1" applyAlignment="1">
      <alignment horizontal="center" vertical="center" textRotation="90"/>
    </xf>
    <xf numFmtId="0" fontId="27" fillId="8" borderId="22" xfId="9" applyFont="1" applyBorder="1" applyAlignment="1">
      <alignment horizontal="center" vertical="center" textRotation="90"/>
    </xf>
    <xf numFmtId="0" fontId="27" fillId="8" borderId="23" xfId="9" applyFont="1" applyBorder="1" applyAlignment="1">
      <alignment horizontal="center" vertical="center" textRotation="90"/>
    </xf>
    <xf numFmtId="0" fontId="27" fillId="8" borderId="24" xfId="9" applyFont="1" applyBorder="1" applyAlignment="1">
      <alignment horizontal="center" vertical="center" textRotation="90"/>
    </xf>
    <xf numFmtId="0" fontId="26" fillId="8" borderId="22" xfId="9" applyFont="1" applyBorder="1" applyAlignment="1">
      <alignment horizontal="center" vertical="center" textRotation="90"/>
    </xf>
    <xf numFmtId="0" fontId="26" fillId="8" borderId="23" xfId="9" applyFont="1" applyBorder="1" applyAlignment="1">
      <alignment horizontal="center" vertical="center" textRotation="90"/>
    </xf>
    <xf numFmtId="0" fontId="27" fillId="7" borderId="13" xfId="8" applyFont="1" applyBorder="1" applyAlignment="1">
      <alignment horizontal="center" vertical="center" textRotation="90"/>
    </xf>
    <xf numFmtId="0" fontId="27" fillId="7" borderId="25" xfId="8" applyFont="1" applyBorder="1" applyAlignment="1">
      <alignment horizontal="center" vertical="center" textRotation="90"/>
    </xf>
    <xf numFmtId="0" fontId="27" fillId="7" borderId="14" xfId="8" applyFont="1" applyBorder="1" applyAlignment="1">
      <alignment horizontal="center" vertical="center" textRotation="90"/>
    </xf>
    <xf numFmtId="0" fontId="27" fillId="7" borderId="26" xfId="8" applyFont="1" applyBorder="1" applyAlignment="1">
      <alignment horizontal="center" vertical="center" textRotation="90"/>
    </xf>
    <xf numFmtId="0" fontId="26" fillId="11" borderId="13" xfId="12" applyFont="1" applyBorder="1" applyAlignment="1">
      <alignment horizontal="center" vertical="center" textRotation="90"/>
    </xf>
    <xf numFmtId="0" fontId="26" fillId="11" borderId="25" xfId="12" applyFont="1" applyBorder="1" applyAlignment="1">
      <alignment horizontal="center" vertical="center" textRotation="90"/>
    </xf>
    <xf numFmtId="0" fontId="26" fillId="11" borderId="14" xfId="12" applyFont="1" applyBorder="1" applyAlignment="1">
      <alignment horizontal="center" vertical="center" textRotation="90"/>
    </xf>
    <xf numFmtId="0" fontId="26" fillId="11" borderId="26" xfId="12" applyFont="1" applyBorder="1" applyAlignment="1">
      <alignment horizontal="center" vertical="center" textRotation="90"/>
    </xf>
    <xf numFmtId="0" fontId="26" fillId="12" borderId="13" xfId="13" applyFont="1" applyBorder="1" applyAlignment="1">
      <alignment horizontal="center" vertical="center" textRotation="90"/>
    </xf>
    <xf numFmtId="0" fontId="26" fillId="12" borderId="25" xfId="13" applyFont="1" applyBorder="1" applyAlignment="1">
      <alignment horizontal="center" vertical="center" textRotation="90"/>
    </xf>
    <xf numFmtId="0" fontId="26" fillId="12" borderId="14" xfId="13" applyFont="1" applyBorder="1" applyAlignment="1">
      <alignment horizontal="center" vertical="center" textRotation="90"/>
    </xf>
    <xf numFmtId="0" fontId="26" fillId="12" borderId="26" xfId="13" applyFont="1" applyBorder="1" applyAlignment="1">
      <alignment horizontal="center" vertical="center" textRotation="90"/>
    </xf>
    <xf numFmtId="0" fontId="26" fillId="12" borderId="27" xfId="13" applyFont="1" applyBorder="1" applyAlignment="1">
      <alignment horizontal="center" vertical="center" textRotation="90"/>
    </xf>
    <xf numFmtId="0" fontId="26" fillId="12" borderId="28" xfId="13" applyFont="1" applyBorder="1" applyAlignment="1">
      <alignment horizontal="center" vertical="center" textRotation="90"/>
    </xf>
    <xf numFmtId="0" fontId="2" fillId="2" borderId="0" xfId="1" applyAlignment="1">
      <alignment horizontal="center"/>
    </xf>
  </cellXfs>
  <cellStyles count="15">
    <cellStyle name="20% - Accent1" xfId="7" builtinId="30"/>
    <cellStyle name="20% - Accent2" xfId="8" builtinId="34"/>
    <cellStyle name="20% - Accent3" xfId="12" builtinId="38"/>
    <cellStyle name="20% - Accent4" xfId="13" builtinId="42"/>
    <cellStyle name="40% - Accent2" xfId="9" builtinId="35"/>
    <cellStyle name="60% - Accent2" xfId="10" builtinId="36"/>
    <cellStyle name="Accent3" xfId="11" builtinId="37"/>
    <cellStyle name="Bad" xfId="14" builtinId="27"/>
    <cellStyle name="Check Cell" xfId="3" builtinId="23"/>
    <cellStyle name="Explanatory Text" xfId="6" builtinId="53"/>
    <cellStyle name="Good" xfId="1" builtinId="26"/>
    <cellStyle name="Input" xfId="2" builtinId="20"/>
    <cellStyle name="Normal" xfId="0" builtinId="0"/>
    <cellStyle name="Note" xfId="5" builtinId="10"/>
    <cellStyle name="Warning Text" xfId="4" builtinId="11"/>
  </cellStyles>
  <dxfs count="0"/>
  <tableStyles count="0" defaultTableStyle="TableStyleMedium2" defaultPivotStyle="PivotStyleLight16"/>
  <colors>
    <mruColors>
      <color rgb="FFC55A11"/>
      <color rgb="FFFFC000"/>
      <color rgb="FFA5A5A5"/>
      <color rgb="FFED7D31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v>SGR Fold 2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(SGR)'!$O$43:$O$48</c:f>
              <c:numCache>
                <c:formatCode>General</c:formatCode>
                <c:ptCount val="6"/>
                <c:pt idx="0">
                  <c:v>1</c:v>
                </c:pt>
                <c:pt idx="1">
                  <c:v>55</c:v>
                </c:pt>
                <c:pt idx="2">
                  <c:v>64</c:v>
                </c:pt>
                <c:pt idx="3">
                  <c:v>100</c:v>
                </c:pt>
                <c:pt idx="4">
                  <c:v>190</c:v>
                </c:pt>
                <c:pt idx="5">
                  <c:v>244</c:v>
                </c:pt>
              </c:numCache>
            </c:numRef>
          </c:xVal>
          <c:yVal>
            <c:numRef>
              <c:f>'Line 2 (SGR)'!$N$43:$N$48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2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0E4-4FAE-A27C-C24246F70864}"/>
            </c:ext>
          </c:extLst>
        </c:ser>
        <c:ser>
          <c:idx val="3"/>
          <c:order val="3"/>
          <c:tx>
            <c:v>SGR Salt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(SGR)'!$Q$43:$Q$47</c:f>
              <c:numCache>
                <c:formatCode>General</c:formatCode>
                <c:ptCount val="5"/>
                <c:pt idx="0">
                  <c:v>1</c:v>
                </c:pt>
                <c:pt idx="1">
                  <c:v>55</c:v>
                </c:pt>
                <c:pt idx="2">
                  <c:v>75</c:v>
                </c:pt>
                <c:pt idx="3">
                  <c:v>198</c:v>
                </c:pt>
                <c:pt idx="4">
                  <c:v>244</c:v>
                </c:pt>
              </c:numCache>
            </c:numRef>
          </c:xVal>
          <c:yVal>
            <c:numRef>
              <c:f>'Line 2 (SGR)'!$P$43:$P$47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0E4-4FAE-A27C-C24246F708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(SGR)'!$O$35:$O$40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(SGR)'!$N$35:$N$40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30E4-4FAE-A27C-C24246F7086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0E4-4FAE-A27C-C24246F70864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CLS'!$O$51:$O$57</c:f>
              <c:numCache>
                <c:formatCode>General</c:formatCode>
                <c:ptCount val="7"/>
                <c:pt idx="0">
                  <c:v>1</c:v>
                </c:pt>
                <c:pt idx="1">
                  <c:v>55</c:v>
                </c:pt>
                <c:pt idx="2">
                  <c:v>60</c:v>
                </c:pt>
                <c:pt idx="3">
                  <c:v>70</c:v>
                </c:pt>
                <c:pt idx="4">
                  <c:v>100</c:v>
                </c:pt>
                <c:pt idx="5">
                  <c:v>190</c:v>
                </c:pt>
                <c:pt idx="6">
                  <c:v>244</c:v>
                </c:pt>
              </c:numCache>
            </c:numRef>
          </c:xVal>
          <c:yVal>
            <c:numRef>
              <c:f>'Line 2 CLS'!$N$51:$N$57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2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02-4679-87C4-2F650B618781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CLS'!$Q$51:$Q$56</c:f>
              <c:numCache>
                <c:formatCode>General</c:formatCode>
                <c:ptCount val="6"/>
                <c:pt idx="0">
                  <c:v>1</c:v>
                </c:pt>
                <c:pt idx="1">
                  <c:v>55</c:v>
                </c:pt>
                <c:pt idx="2">
                  <c:v>60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CLS'!$P$51:$P$56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02-4679-87C4-2F650B6187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CLS'!$O$35:$O$40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CLS'!$N$35:$N$40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CB02-4679-87C4-2F650B618781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B02-4679-87C4-2F650B618781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CLS'!$O$60:$O$66</c:f>
              <c:numCache>
                <c:formatCode>General</c:formatCode>
                <c:ptCount val="7"/>
                <c:pt idx="0">
                  <c:v>1</c:v>
                </c:pt>
                <c:pt idx="1">
                  <c:v>63</c:v>
                </c:pt>
                <c:pt idx="2">
                  <c:v>65</c:v>
                </c:pt>
                <c:pt idx="3">
                  <c:v>70</c:v>
                </c:pt>
                <c:pt idx="4">
                  <c:v>100</c:v>
                </c:pt>
                <c:pt idx="5">
                  <c:v>190</c:v>
                </c:pt>
                <c:pt idx="6">
                  <c:v>244</c:v>
                </c:pt>
              </c:numCache>
            </c:numRef>
          </c:xVal>
          <c:yVal>
            <c:numRef>
              <c:f>'Line 2 CLS'!$N$60:$N$66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A6-45C0-BA64-84D56DFCF90C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CLS'!$Q$60:$Q$65</c:f>
              <c:numCache>
                <c:formatCode>General</c:formatCode>
                <c:ptCount val="6"/>
                <c:pt idx="0">
                  <c:v>1</c:v>
                </c:pt>
                <c:pt idx="1">
                  <c:v>47</c:v>
                </c:pt>
                <c:pt idx="2">
                  <c:v>50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CLS'!$P$60:$P$65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A6-45C0-BA64-84D56DFCF90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CLS'!$O$35:$O$40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CLS'!$N$35:$N$40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2CA6-45C0-BA64-84D56DFCF90C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CA6-45C0-BA64-84D56DFCF90C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CLS'!$O$69:$O$77</c:f>
              <c:numCache>
                <c:formatCode>General</c:formatCode>
                <c:ptCount val="9"/>
                <c:pt idx="0">
                  <c:v>1</c:v>
                </c:pt>
                <c:pt idx="1">
                  <c:v>34</c:v>
                </c:pt>
                <c:pt idx="2">
                  <c:v>50</c:v>
                </c:pt>
                <c:pt idx="3">
                  <c:v>55</c:v>
                </c:pt>
                <c:pt idx="4">
                  <c:v>65</c:v>
                </c:pt>
                <c:pt idx="5">
                  <c:v>70</c:v>
                </c:pt>
                <c:pt idx="6">
                  <c:v>100</c:v>
                </c:pt>
                <c:pt idx="7">
                  <c:v>190</c:v>
                </c:pt>
                <c:pt idx="8">
                  <c:v>244</c:v>
                </c:pt>
              </c:numCache>
            </c:numRef>
          </c:xVal>
          <c:yVal>
            <c:numRef>
              <c:f>'Line 2 CLS'!$N$69:$N$77</c:f>
              <c:numCache>
                <c:formatCode>General</c:formatCode>
                <c:ptCount val="9"/>
                <c:pt idx="0">
                  <c:v>0.5</c:v>
                </c:pt>
                <c:pt idx="1">
                  <c:v>1.3</c:v>
                </c:pt>
                <c:pt idx="2">
                  <c:v>1.3</c:v>
                </c:pt>
                <c:pt idx="3">
                  <c:v>2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96-47C3-AE5D-00101BA21073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CLS'!$Q$69:$Q$74</c:f>
              <c:numCache>
                <c:formatCode>General</c:formatCode>
                <c:ptCount val="6"/>
                <c:pt idx="0">
                  <c:v>1</c:v>
                </c:pt>
                <c:pt idx="1">
                  <c:v>45</c:v>
                </c:pt>
                <c:pt idx="2">
                  <c:v>47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CLS'!$P$69:$P$74</c:f>
              <c:numCache>
                <c:formatCode>General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96-47C3-AE5D-00101BA210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CLS'!$O$35:$O$40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CLS'!$N$35:$N$40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C796-47C3-AE5D-00101BA21073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96-47C3-AE5D-00101BA21073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CLS'!$O$80:$O$89</c:f>
              <c:numCache>
                <c:formatCode>General</c:formatCode>
                <c:ptCount val="10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55</c:v>
                </c:pt>
                <c:pt idx="5">
                  <c:v>65</c:v>
                </c:pt>
                <c:pt idx="6">
                  <c:v>70</c:v>
                </c:pt>
                <c:pt idx="7">
                  <c:v>100</c:v>
                </c:pt>
                <c:pt idx="8">
                  <c:v>175</c:v>
                </c:pt>
                <c:pt idx="9">
                  <c:v>200</c:v>
                </c:pt>
              </c:numCache>
            </c:numRef>
          </c:xVal>
          <c:yVal>
            <c:numRef>
              <c:f>'Line 2 CLS'!$N$80:$N$89</c:f>
              <c:numCache>
                <c:formatCode>General</c:formatCode>
                <c:ptCount val="10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0</c:v>
                </c:pt>
                <c:pt idx="6">
                  <c:v>0.5</c:v>
                </c:pt>
                <c:pt idx="7">
                  <c:v>1.5</c:v>
                </c:pt>
                <c:pt idx="8">
                  <c:v>1.5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06-4079-9FF3-D6B2BAE5CFDF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CLS'!$Q$80:$Q$86</c:f>
              <c:numCache>
                <c:formatCode>General</c:formatCode>
                <c:ptCount val="7"/>
                <c:pt idx="0">
                  <c:v>1</c:v>
                </c:pt>
                <c:pt idx="1">
                  <c:v>35</c:v>
                </c:pt>
                <c:pt idx="2">
                  <c:v>42</c:v>
                </c:pt>
                <c:pt idx="3">
                  <c:v>70</c:v>
                </c:pt>
                <c:pt idx="4">
                  <c:v>110</c:v>
                </c:pt>
                <c:pt idx="5">
                  <c:v>198</c:v>
                </c:pt>
                <c:pt idx="6">
                  <c:v>244</c:v>
                </c:pt>
              </c:numCache>
            </c:numRef>
          </c:xVal>
          <c:yVal>
            <c:numRef>
              <c:f>'Line 2 CLS'!$P$80:$P$86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06-4079-9FF3-D6B2BAE5CF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CLS'!$O$35:$O$40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CLS'!$N$35:$N$40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1C06-4079-9FF3-D6B2BAE5CFDF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06-4079-9FF3-D6B2BAE5CFDF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CLS'!$O$94:$O$105</c:f>
              <c:numCache>
                <c:formatCode>General</c:formatCode>
                <c:ptCount val="12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165</c:v>
                </c:pt>
                <c:pt idx="9">
                  <c:v>190</c:v>
                </c:pt>
                <c:pt idx="10">
                  <c:v>244</c:v>
                </c:pt>
              </c:numCache>
            </c:numRef>
          </c:xVal>
          <c:yVal>
            <c:numRef>
              <c:f>'Line 2 CLS'!$N$94:$N$105</c:f>
              <c:numCache>
                <c:formatCode>General</c:formatCode>
                <c:ptCount val="12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0</c:v>
                </c:pt>
                <c:pt idx="7">
                  <c:v>1.7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AE-466F-8F24-B22AC466B911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CLS'!$Q$94:$Q$101</c:f>
              <c:numCache>
                <c:formatCode>General</c:formatCode>
                <c:ptCount val="8"/>
                <c:pt idx="0">
                  <c:v>1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48</c:v>
                </c:pt>
                <c:pt idx="5">
                  <c:v>244</c:v>
                </c:pt>
              </c:numCache>
            </c:numRef>
          </c:xVal>
          <c:yVal>
            <c:numRef>
              <c:f>'Line 2 CLS'!$P$94:$P$101</c:f>
              <c:numCache>
                <c:formatCode>General</c:formatCode>
                <c:ptCount val="8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1.4</c:v>
                </c:pt>
                <c:pt idx="5">
                  <c:v>1.45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AE-466F-8F24-B22AC466B91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CLS'!$O$35:$O$40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CLS'!$N$35:$N$40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B5AE-466F-8F24-B22AC466B911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5AE-466F-8F24-B22AC466B911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CLS'!$O$107:$O$120</c:f>
              <c:numCache>
                <c:formatCode>General</c:formatCode>
                <c:ptCount val="14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88</c:v>
                </c:pt>
                <c:pt idx="10">
                  <c:v>150</c:v>
                </c:pt>
                <c:pt idx="11">
                  <c:v>175</c:v>
                </c:pt>
                <c:pt idx="12">
                  <c:v>185</c:v>
                </c:pt>
                <c:pt idx="13">
                  <c:v>244</c:v>
                </c:pt>
              </c:numCache>
            </c:numRef>
          </c:xVal>
          <c:yVal>
            <c:numRef>
              <c:f>'Line 2 CLS'!$N$107:$N$120</c:f>
              <c:numCache>
                <c:formatCode>General</c:formatCode>
                <c:ptCount val="14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1.6</c:v>
                </c:pt>
                <c:pt idx="10">
                  <c:v>1.6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82-46E6-A959-9E640D469D64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CLS'!$Q$107:$Q$113</c:f>
              <c:numCache>
                <c:formatCode>General</c:formatCode>
                <c:ptCount val="7"/>
                <c:pt idx="0">
                  <c:v>0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63</c:v>
                </c:pt>
                <c:pt idx="5">
                  <c:v>138</c:v>
                </c:pt>
                <c:pt idx="6">
                  <c:v>244</c:v>
                </c:pt>
              </c:numCache>
            </c:numRef>
          </c:xVal>
          <c:yVal>
            <c:numRef>
              <c:f>'Line 2 CLS'!$P$107:$P$113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1.2061669815617899</c:v>
                </c:pt>
                <c:pt idx="5">
                  <c:v>1.4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82-46E6-A959-9E640D469D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CLS'!$O$35:$O$40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CLS'!$N$35:$N$40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8082-46E6-A959-9E640D469D6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082-46E6-A959-9E640D469D64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v>SGR Fold 2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TEst'!$O$43:$O$48</c:f>
              <c:numCache>
                <c:formatCode>General</c:formatCode>
                <c:ptCount val="6"/>
                <c:pt idx="0">
                  <c:v>1</c:v>
                </c:pt>
                <c:pt idx="1">
                  <c:v>55</c:v>
                </c:pt>
                <c:pt idx="2">
                  <c:v>64</c:v>
                </c:pt>
                <c:pt idx="3">
                  <c:v>100</c:v>
                </c:pt>
                <c:pt idx="4">
                  <c:v>190</c:v>
                </c:pt>
                <c:pt idx="5">
                  <c:v>244</c:v>
                </c:pt>
              </c:numCache>
            </c:numRef>
          </c:xVal>
          <c:yVal>
            <c:numRef>
              <c:f>'Line 2 (a) TEst'!$N$43:$N$48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2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F3-4BD6-95FD-C1EBE67DF8A1}"/>
            </c:ext>
          </c:extLst>
        </c:ser>
        <c:ser>
          <c:idx val="3"/>
          <c:order val="3"/>
          <c:tx>
            <c:v>SGR Salt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TEst'!$Q$43:$Q$47</c:f>
              <c:numCache>
                <c:formatCode>General</c:formatCode>
                <c:ptCount val="5"/>
                <c:pt idx="0">
                  <c:v>1</c:v>
                </c:pt>
                <c:pt idx="1">
                  <c:v>55</c:v>
                </c:pt>
                <c:pt idx="2">
                  <c:v>75</c:v>
                </c:pt>
                <c:pt idx="3">
                  <c:v>198</c:v>
                </c:pt>
                <c:pt idx="4">
                  <c:v>244</c:v>
                </c:pt>
              </c:numCache>
            </c:numRef>
          </c:xVal>
          <c:yVal>
            <c:numRef>
              <c:f>'Line 2 (a) TEst'!$P$43:$P$47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F3-4BD6-95FD-C1EBE67DF8A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7AF3-4BD6-95FD-C1EBE67DF8A1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F3-4BD6-95FD-C1EBE67DF8A1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TEst'!$O$51:$O$57</c:f>
              <c:numCache>
                <c:formatCode>General</c:formatCode>
                <c:ptCount val="7"/>
                <c:pt idx="0">
                  <c:v>1</c:v>
                </c:pt>
                <c:pt idx="1">
                  <c:v>55</c:v>
                </c:pt>
                <c:pt idx="2">
                  <c:v>60</c:v>
                </c:pt>
                <c:pt idx="3">
                  <c:v>70</c:v>
                </c:pt>
                <c:pt idx="4">
                  <c:v>100</c:v>
                </c:pt>
                <c:pt idx="5">
                  <c:v>190</c:v>
                </c:pt>
                <c:pt idx="6">
                  <c:v>244</c:v>
                </c:pt>
              </c:numCache>
            </c:numRef>
          </c:xVal>
          <c:yVal>
            <c:numRef>
              <c:f>'Line 2 (a) TEst'!$N$51:$N$57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2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CF-4F5B-BF22-733471FAFEE4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TEst'!$Q$51:$Q$56</c:f>
              <c:numCache>
                <c:formatCode>General</c:formatCode>
                <c:ptCount val="6"/>
                <c:pt idx="0">
                  <c:v>1</c:v>
                </c:pt>
                <c:pt idx="1">
                  <c:v>55</c:v>
                </c:pt>
                <c:pt idx="2">
                  <c:v>60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(a) TEst'!$P$51:$P$56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CF-4F5B-BF22-733471FAFE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48CF-4F5B-BF22-733471FAFEE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8CF-4F5B-BF22-733471FAFEE4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TEst'!$O$60:$O$66</c:f>
              <c:numCache>
                <c:formatCode>General</c:formatCode>
                <c:ptCount val="7"/>
                <c:pt idx="0">
                  <c:v>1</c:v>
                </c:pt>
                <c:pt idx="1">
                  <c:v>63</c:v>
                </c:pt>
                <c:pt idx="2">
                  <c:v>65</c:v>
                </c:pt>
                <c:pt idx="3">
                  <c:v>70</c:v>
                </c:pt>
                <c:pt idx="4">
                  <c:v>100</c:v>
                </c:pt>
                <c:pt idx="5">
                  <c:v>190</c:v>
                </c:pt>
                <c:pt idx="6">
                  <c:v>244</c:v>
                </c:pt>
              </c:numCache>
            </c:numRef>
          </c:xVal>
          <c:yVal>
            <c:numRef>
              <c:f>'Line 2 (a) TEst'!$N$60:$N$66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0F-4419-8952-63761875D7FA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TEst'!$Q$60:$Q$65</c:f>
              <c:numCache>
                <c:formatCode>General</c:formatCode>
                <c:ptCount val="6"/>
                <c:pt idx="0">
                  <c:v>1</c:v>
                </c:pt>
                <c:pt idx="1">
                  <c:v>47</c:v>
                </c:pt>
                <c:pt idx="2">
                  <c:v>50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(a) TEst'!$P$60:$P$65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0F-4419-8952-63761875D7F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EE0F-4419-8952-63761875D7FA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F-4419-8952-63761875D7FA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TEst'!$O$69:$O$77</c:f>
              <c:numCache>
                <c:formatCode>General</c:formatCode>
                <c:ptCount val="9"/>
                <c:pt idx="0">
                  <c:v>1</c:v>
                </c:pt>
                <c:pt idx="1">
                  <c:v>34</c:v>
                </c:pt>
                <c:pt idx="2">
                  <c:v>50</c:v>
                </c:pt>
                <c:pt idx="3">
                  <c:v>55</c:v>
                </c:pt>
                <c:pt idx="4">
                  <c:v>65</c:v>
                </c:pt>
                <c:pt idx="5">
                  <c:v>70</c:v>
                </c:pt>
                <c:pt idx="6">
                  <c:v>100</c:v>
                </c:pt>
                <c:pt idx="7">
                  <c:v>190</c:v>
                </c:pt>
                <c:pt idx="8">
                  <c:v>244</c:v>
                </c:pt>
              </c:numCache>
            </c:numRef>
          </c:xVal>
          <c:yVal>
            <c:numRef>
              <c:f>'Line 2 (a) TEst'!$N$69:$N$77</c:f>
              <c:numCache>
                <c:formatCode>General</c:formatCode>
                <c:ptCount val="9"/>
                <c:pt idx="0">
                  <c:v>0.5</c:v>
                </c:pt>
                <c:pt idx="1">
                  <c:v>1.3</c:v>
                </c:pt>
                <c:pt idx="2">
                  <c:v>1.3</c:v>
                </c:pt>
                <c:pt idx="3">
                  <c:v>2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9F-440D-875F-91EE6D0CBC01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TEst'!$Q$69:$Q$74</c:f>
              <c:numCache>
                <c:formatCode>General</c:formatCode>
                <c:ptCount val="6"/>
                <c:pt idx="0">
                  <c:v>1</c:v>
                </c:pt>
                <c:pt idx="1">
                  <c:v>45</c:v>
                </c:pt>
                <c:pt idx="2">
                  <c:v>47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(a) TEst'!$P$69:$P$74</c:f>
              <c:numCache>
                <c:formatCode>General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9F-440D-875F-91EE6D0CBC0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B69F-440D-875F-91EE6D0CBC01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69F-440D-875F-91EE6D0CBC01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(SGR)'!$O$51:$O$57</c:f>
              <c:numCache>
                <c:formatCode>General</c:formatCode>
                <c:ptCount val="7"/>
                <c:pt idx="0">
                  <c:v>1</c:v>
                </c:pt>
                <c:pt idx="1">
                  <c:v>55</c:v>
                </c:pt>
                <c:pt idx="2">
                  <c:v>60</c:v>
                </c:pt>
                <c:pt idx="3">
                  <c:v>70</c:v>
                </c:pt>
                <c:pt idx="4">
                  <c:v>100</c:v>
                </c:pt>
                <c:pt idx="5">
                  <c:v>190</c:v>
                </c:pt>
                <c:pt idx="6">
                  <c:v>244</c:v>
                </c:pt>
              </c:numCache>
            </c:numRef>
          </c:xVal>
          <c:yVal>
            <c:numRef>
              <c:f>'Line 2 (SGR)'!$N$51:$N$57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2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C5-4718-82A2-29B16CC05F0F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(SGR)'!$Q$51:$Q$56</c:f>
              <c:numCache>
                <c:formatCode>General</c:formatCode>
                <c:ptCount val="6"/>
                <c:pt idx="0">
                  <c:v>1</c:v>
                </c:pt>
                <c:pt idx="1">
                  <c:v>55</c:v>
                </c:pt>
                <c:pt idx="2">
                  <c:v>60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(SGR)'!$P$51:$P$56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C5-4718-82A2-29B16CC05F0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(SGR)'!$O$35:$O$40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(SGR)'!$N$35:$N$40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AAC5-4718-82A2-29B16CC05F0F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AC5-4718-82A2-29B16CC05F0F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TEst'!$O$80:$O$89</c:f>
              <c:numCache>
                <c:formatCode>General</c:formatCode>
                <c:ptCount val="10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55</c:v>
                </c:pt>
                <c:pt idx="5">
                  <c:v>65</c:v>
                </c:pt>
                <c:pt idx="6">
                  <c:v>70</c:v>
                </c:pt>
                <c:pt idx="7">
                  <c:v>100</c:v>
                </c:pt>
                <c:pt idx="8">
                  <c:v>175</c:v>
                </c:pt>
                <c:pt idx="9">
                  <c:v>200</c:v>
                </c:pt>
              </c:numCache>
            </c:numRef>
          </c:xVal>
          <c:yVal>
            <c:numRef>
              <c:f>'Line 2 (a) TEst'!$N$80:$N$89</c:f>
              <c:numCache>
                <c:formatCode>General</c:formatCode>
                <c:ptCount val="10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0</c:v>
                </c:pt>
                <c:pt idx="6">
                  <c:v>0.5</c:v>
                </c:pt>
                <c:pt idx="7">
                  <c:v>1.5</c:v>
                </c:pt>
                <c:pt idx="8">
                  <c:v>1.5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A7-4590-83BE-A10FC4236CA0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TEst'!$Q$80:$Q$86</c:f>
              <c:numCache>
                <c:formatCode>General</c:formatCode>
                <c:ptCount val="7"/>
                <c:pt idx="0">
                  <c:v>1</c:v>
                </c:pt>
                <c:pt idx="1">
                  <c:v>35</c:v>
                </c:pt>
                <c:pt idx="2">
                  <c:v>42</c:v>
                </c:pt>
                <c:pt idx="3">
                  <c:v>70</c:v>
                </c:pt>
                <c:pt idx="4">
                  <c:v>110</c:v>
                </c:pt>
                <c:pt idx="5">
                  <c:v>198</c:v>
                </c:pt>
                <c:pt idx="6">
                  <c:v>244</c:v>
                </c:pt>
              </c:numCache>
            </c:numRef>
          </c:xVal>
          <c:yVal>
            <c:numRef>
              <c:f>'Line 2 (a) TEst'!$P$80:$P$86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A7-4590-83BE-A10FC4236CA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88A7-4590-83BE-A10FC4236CA0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8A7-4590-83BE-A10FC4236CA0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TEst'!$O$94:$O$105</c:f>
              <c:numCache>
                <c:formatCode>General</c:formatCode>
                <c:ptCount val="12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165</c:v>
                </c:pt>
                <c:pt idx="9">
                  <c:v>190</c:v>
                </c:pt>
                <c:pt idx="10">
                  <c:v>244</c:v>
                </c:pt>
              </c:numCache>
            </c:numRef>
          </c:xVal>
          <c:yVal>
            <c:numRef>
              <c:f>'Line 2 (a) TEst'!$N$94:$N$105</c:f>
              <c:numCache>
                <c:formatCode>General</c:formatCode>
                <c:ptCount val="12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0</c:v>
                </c:pt>
                <c:pt idx="7">
                  <c:v>1.7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7E-4CFC-A36C-89857CAA6EC6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TEst'!$Q$94:$Q$101</c:f>
              <c:numCache>
                <c:formatCode>General</c:formatCode>
                <c:ptCount val="8"/>
                <c:pt idx="0">
                  <c:v>1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48</c:v>
                </c:pt>
                <c:pt idx="5">
                  <c:v>244</c:v>
                </c:pt>
              </c:numCache>
            </c:numRef>
          </c:xVal>
          <c:yVal>
            <c:numRef>
              <c:f>'Line 2 (a) TEst'!$P$94:$P$101</c:f>
              <c:numCache>
                <c:formatCode>General</c:formatCode>
                <c:ptCount val="8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1.4</c:v>
                </c:pt>
                <c:pt idx="5">
                  <c:v>1.45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7E-4CFC-A36C-89857CAA6EC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907E-4CFC-A36C-89857CAA6EC6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07E-4CFC-A36C-89857CAA6EC6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TEst'!$O$107:$O$120</c:f>
              <c:numCache>
                <c:formatCode>General</c:formatCode>
                <c:ptCount val="14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88</c:v>
                </c:pt>
                <c:pt idx="10">
                  <c:v>150</c:v>
                </c:pt>
                <c:pt idx="11">
                  <c:v>175</c:v>
                </c:pt>
                <c:pt idx="12">
                  <c:v>185</c:v>
                </c:pt>
                <c:pt idx="13">
                  <c:v>244</c:v>
                </c:pt>
              </c:numCache>
            </c:numRef>
          </c:xVal>
          <c:yVal>
            <c:numRef>
              <c:f>'Line 2 (a) TEst'!$N$107:$N$120</c:f>
              <c:numCache>
                <c:formatCode>General</c:formatCode>
                <c:ptCount val="14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1.6</c:v>
                </c:pt>
                <c:pt idx="10">
                  <c:v>1.6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B4-4F26-A393-592E0C72BE29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TEst'!$Q$107:$Q$113</c:f>
              <c:numCache>
                <c:formatCode>General</c:formatCode>
                <c:ptCount val="7"/>
                <c:pt idx="0">
                  <c:v>0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63</c:v>
                </c:pt>
                <c:pt idx="5">
                  <c:v>138</c:v>
                </c:pt>
                <c:pt idx="6">
                  <c:v>244</c:v>
                </c:pt>
              </c:numCache>
            </c:numRef>
          </c:xVal>
          <c:yVal>
            <c:numRef>
              <c:f>'Line 2 (a) TEst'!$P$107:$P$113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1.2061669815617899</c:v>
                </c:pt>
                <c:pt idx="5">
                  <c:v>1.4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B4-4F26-A393-592E0C72BE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66B4-4F26-A393-592E0C72BE29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6B4-4F26-A393-592E0C72BE29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 2.12</a:t>
            </a:r>
            <a:r>
              <a:rPr lang="en-GB" baseline="0"/>
              <a:t> A Test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TEst'!$O$123:$O$136</c:f>
              <c:numCache>
                <c:formatCode>General</c:formatCode>
                <c:ptCount val="14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88</c:v>
                </c:pt>
                <c:pt idx="10">
                  <c:v>120</c:v>
                </c:pt>
                <c:pt idx="11">
                  <c:v>175</c:v>
                </c:pt>
                <c:pt idx="12">
                  <c:v>200</c:v>
                </c:pt>
                <c:pt idx="13">
                  <c:v>244</c:v>
                </c:pt>
              </c:numCache>
            </c:numRef>
          </c:xVal>
          <c:yVal>
            <c:numRef>
              <c:f>'Line 2 (a) TEst'!$N$123:$N$136</c:f>
              <c:numCache>
                <c:formatCode>General</c:formatCode>
                <c:ptCount val="14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2.6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30-4C04-87A9-FB11060261B4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(a) TEst'!$Q$123:$Q$129</c:f>
              <c:numCache>
                <c:formatCode>General</c:formatCode>
                <c:ptCount val="7"/>
                <c:pt idx="0">
                  <c:v>0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63</c:v>
                </c:pt>
                <c:pt idx="5">
                  <c:v>138</c:v>
                </c:pt>
                <c:pt idx="6">
                  <c:v>244</c:v>
                </c:pt>
              </c:numCache>
            </c:numRef>
          </c:xVal>
          <c:yVal>
            <c:numRef>
              <c:f>'Line 2 (a) TEst'!$P$123:$P$129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1.2061669815617899</c:v>
                </c:pt>
                <c:pt idx="5">
                  <c:v>1.4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30-4C04-87A9-FB11060261B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6A30-4C04-87A9-FB11060261B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A30-4C04-87A9-FB11060261B4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 2.12</a:t>
            </a:r>
            <a:r>
              <a:rPr lang="en-GB" baseline="0"/>
              <a:t> A Test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(b) Test'!$O$54:$O$67</c:f>
              <c:numCache>
                <c:formatCode>General</c:formatCode>
                <c:ptCount val="14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88</c:v>
                </c:pt>
                <c:pt idx="10">
                  <c:v>120</c:v>
                </c:pt>
                <c:pt idx="11">
                  <c:v>175</c:v>
                </c:pt>
                <c:pt idx="12">
                  <c:v>200</c:v>
                </c:pt>
                <c:pt idx="13">
                  <c:v>244</c:v>
                </c:pt>
              </c:numCache>
            </c:numRef>
          </c:xVal>
          <c:yVal>
            <c:numRef>
              <c:f>'Line 2 (b) Test'!$N$54:$N$67</c:f>
              <c:numCache>
                <c:formatCode>General</c:formatCode>
                <c:ptCount val="14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2.6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EA-48FC-8D49-D1539DCB8C8F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(b) Test'!$Q$54:$Q$60</c:f>
              <c:numCache>
                <c:formatCode>General</c:formatCode>
                <c:ptCount val="7"/>
                <c:pt idx="0">
                  <c:v>0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63</c:v>
                </c:pt>
                <c:pt idx="5">
                  <c:v>138</c:v>
                </c:pt>
                <c:pt idx="6">
                  <c:v>244</c:v>
                </c:pt>
              </c:numCache>
            </c:numRef>
          </c:xVal>
          <c:yVal>
            <c:numRef>
              <c:f>'Line 2 (b) Test'!$P$54:$P$60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1.2061669815617899</c:v>
                </c:pt>
                <c:pt idx="5">
                  <c:v>1.4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EA-48FC-8D49-D1539DCB8C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(b)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(b)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D3EA-48FC-8D49-D1539DCB8C8F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(b)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(b)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3EA-48FC-8D49-D1539DCB8C8F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(b) Test'!$O$70:$O$83</c:f>
              <c:numCache>
                <c:formatCode>General</c:formatCode>
                <c:ptCount val="14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88</c:v>
                </c:pt>
                <c:pt idx="10">
                  <c:v>120</c:v>
                </c:pt>
                <c:pt idx="11">
                  <c:v>175</c:v>
                </c:pt>
                <c:pt idx="12">
                  <c:v>200</c:v>
                </c:pt>
                <c:pt idx="13">
                  <c:v>244</c:v>
                </c:pt>
              </c:numCache>
            </c:numRef>
          </c:xVal>
          <c:yVal>
            <c:numRef>
              <c:f>'Line 2 (b) Test'!$N$70:$N$83</c:f>
              <c:numCache>
                <c:formatCode>General</c:formatCode>
                <c:ptCount val="14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2.6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A7-4DD5-B017-2028466EC5EC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(b) Test'!$Q$70:$Q$78</c:f>
              <c:numCache>
                <c:formatCode>General</c:formatCode>
                <c:ptCount val="9"/>
                <c:pt idx="0">
                  <c:v>1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85</c:v>
                </c:pt>
                <c:pt idx="5">
                  <c:v>120</c:v>
                </c:pt>
                <c:pt idx="6">
                  <c:v>244</c:v>
                </c:pt>
              </c:numCache>
            </c:numRef>
          </c:xVal>
          <c:yVal>
            <c:numRef>
              <c:f>'Line 2 (b) Test'!$P$70:$P$78</c:f>
              <c:numCache>
                <c:formatCode>General</c:formatCode>
                <c:ptCount val="9"/>
                <c:pt idx="0">
                  <c:v>0.2</c:v>
                </c:pt>
                <c:pt idx="1">
                  <c:v>0.4</c:v>
                </c:pt>
                <c:pt idx="2">
                  <c:v>0.65</c:v>
                </c:pt>
                <c:pt idx="3">
                  <c:v>0.7</c:v>
                </c:pt>
                <c:pt idx="4">
                  <c:v>0.8</c:v>
                </c:pt>
                <c:pt idx="5">
                  <c:v>1.5</c:v>
                </c:pt>
                <c:pt idx="6">
                  <c:v>1.82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A7-4DD5-B017-2028466EC5E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5AA7-4DD5-B017-2028466EC5EC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A7-4DD5-B017-2028466EC5EC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v>Fold Amp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(b) Test'!$O$94:$O$107</c:f>
              <c:numCache>
                <c:formatCode>General</c:formatCode>
                <c:ptCount val="14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88</c:v>
                </c:pt>
                <c:pt idx="10">
                  <c:v>120</c:v>
                </c:pt>
                <c:pt idx="11">
                  <c:v>175</c:v>
                </c:pt>
                <c:pt idx="12">
                  <c:v>200</c:v>
                </c:pt>
                <c:pt idx="13">
                  <c:v>244</c:v>
                </c:pt>
              </c:numCache>
            </c:numRef>
          </c:xVal>
          <c:yVal>
            <c:numRef>
              <c:f>'Line 2 (b) Test'!$N$94:$N$107</c:f>
              <c:numCache>
                <c:formatCode>General</c:formatCode>
                <c:ptCount val="14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2.6</c:v>
                </c:pt>
                <c:pt idx="10">
                  <c:v>1.2</c:v>
                </c:pt>
                <c:pt idx="11">
                  <c:v>1</c:v>
                </c:pt>
                <c:pt idx="12">
                  <c:v>0.3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82-4183-8CCA-9B0F89DEF0D7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(b) Test'!$Q$94:$Q$102</c:f>
              <c:numCache>
                <c:formatCode>General</c:formatCode>
                <c:ptCount val="9"/>
                <c:pt idx="0">
                  <c:v>1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85</c:v>
                </c:pt>
                <c:pt idx="5">
                  <c:v>100</c:v>
                </c:pt>
                <c:pt idx="6">
                  <c:v>120</c:v>
                </c:pt>
                <c:pt idx="7">
                  <c:v>150</c:v>
                </c:pt>
                <c:pt idx="8">
                  <c:v>244</c:v>
                </c:pt>
              </c:numCache>
            </c:numRef>
          </c:xVal>
          <c:yVal>
            <c:numRef>
              <c:f>'Line 2 (b) Test'!$P$94:$P$102</c:f>
              <c:numCache>
                <c:formatCode>General</c:formatCode>
                <c:ptCount val="9"/>
                <c:pt idx="0">
                  <c:v>0.2</c:v>
                </c:pt>
                <c:pt idx="1">
                  <c:v>0.4</c:v>
                </c:pt>
                <c:pt idx="2">
                  <c:v>0.65</c:v>
                </c:pt>
                <c:pt idx="3">
                  <c:v>0.7</c:v>
                </c:pt>
                <c:pt idx="4">
                  <c:v>0.8</c:v>
                </c:pt>
                <c:pt idx="5">
                  <c:v>0.85</c:v>
                </c:pt>
                <c:pt idx="6">
                  <c:v>0.9</c:v>
                </c:pt>
                <c:pt idx="7">
                  <c:v>1.5</c:v>
                </c:pt>
                <c:pt idx="8">
                  <c:v>2.15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82-4183-8CCA-9B0F89DEF0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(a) TEst'!$O$35:$O$40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(a) TEst'!$N$35:$N$40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9B82-4183-8CCA-9B0F89DEF0D7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(a) TEst'!$P$35:$P$41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82-4183-8CCA-9B0F89DEF0D7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Bottom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'Line 2 (b) Test'!$O$112:$O$125</c:f>
              <c:numCache>
                <c:formatCode>General</c:formatCode>
                <c:ptCount val="14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88</c:v>
                </c:pt>
                <c:pt idx="10">
                  <c:v>120</c:v>
                </c:pt>
                <c:pt idx="11">
                  <c:v>175</c:v>
                </c:pt>
                <c:pt idx="12">
                  <c:v>200</c:v>
                </c:pt>
                <c:pt idx="13">
                  <c:v>244</c:v>
                </c:pt>
              </c:numCache>
            </c:numRef>
          </c:xVal>
          <c:yVal>
            <c:numRef>
              <c:f>'Line 2 (b) Test'!$M$112:$M$125</c:f>
              <c:numCache>
                <c:formatCode>General</c:formatCode>
                <c:ptCount val="14"/>
                <c:pt idx="0">
                  <c:v>-0.5</c:v>
                </c:pt>
                <c:pt idx="1">
                  <c:v>-0.8</c:v>
                </c:pt>
                <c:pt idx="2">
                  <c:v>-1</c:v>
                </c:pt>
                <c:pt idx="3">
                  <c:v>-1.5</c:v>
                </c:pt>
                <c:pt idx="4">
                  <c:v>-1.7</c:v>
                </c:pt>
                <c:pt idx="5">
                  <c:v>-1.7</c:v>
                </c:pt>
                <c:pt idx="6">
                  <c:v>-1.7</c:v>
                </c:pt>
                <c:pt idx="7">
                  <c:v>0</c:v>
                </c:pt>
                <c:pt idx="8">
                  <c:v>0</c:v>
                </c:pt>
                <c:pt idx="9">
                  <c:v>-2.6</c:v>
                </c:pt>
                <c:pt idx="10">
                  <c:v>-1.2</c:v>
                </c:pt>
                <c:pt idx="11">
                  <c:v>-1</c:v>
                </c:pt>
                <c:pt idx="12">
                  <c:v>-0.3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55-408D-86C4-3AEA03C5C302}"/>
            </c:ext>
          </c:extLst>
        </c:ser>
        <c:ser>
          <c:idx val="1"/>
          <c:order val="1"/>
          <c:tx>
            <c:v>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'Line 2 (b) Test'!$O$112:$O$125</c:f>
              <c:numCache>
                <c:formatCode>General</c:formatCode>
                <c:ptCount val="14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88</c:v>
                </c:pt>
                <c:pt idx="10">
                  <c:v>120</c:v>
                </c:pt>
                <c:pt idx="11">
                  <c:v>175</c:v>
                </c:pt>
                <c:pt idx="12">
                  <c:v>200</c:v>
                </c:pt>
                <c:pt idx="13">
                  <c:v>244</c:v>
                </c:pt>
              </c:numCache>
            </c:numRef>
          </c:xVal>
          <c:yVal>
            <c:numRef>
              <c:f>'Line 2 (b) Test'!$N$112:$N$125</c:f>
              <c:numCache>
                <c:formatCode>General</c:formatCode>
                <c:ptCount val="14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2.6</c:v>
                </c:pt>
                <c:pt idx="10">
                  <c:v>1.2</c:v>
                </c:pt>
                <c:pt idx="11">
                  <c:v>1</c:v>
                </c:pt>
                <c:pt idx="12">
                  <c:v>0.3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55-408D-86C4-3AEA03C5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860760"/>
        <c:axId val="917861744"/>
      </c:scatterChart>
      <c:valAx>
        <c:axId val="917860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861744"/>
        <c:crosses val="autoZero"/>
        <c:crossBetween val="midCat"/>
      </c:valAx>
      <c:valAx>
        <c:axId val="91786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860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Bottom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'Line 2 (b) Test'!$Q$128:$Q$136</c:f>
              <c:numCache>
                <c:formatCode>General</c:formatCode>
                <c:ptCount val="9"/>
                <c:pt idx="0">
                  <c:v>1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85</c:v>
                </c:pt>
                <c:pt idx="5">
                  <c:v>100</c:v>
                </c:pt>
                <c:pt idx="6">
                  <c:v>120</c:v>
                </c:pt>
                <c:pt idx="7">
                  <c:v>150</c:v>
                </c:pt>
                <c:pt idx="8">
                  <c:v>244</c:v>
                </c:pt>
              </c:numCache>
            </c:numRef>
          </c:xVal>
          <c:yVal>
            <c:numRef>
              <c:f>'Line 2 (b) Test'!$O$128:$O$136</c:f>
              <c:numCache>
                <c:formatCode>General</c:formatCode>
                <c:ptCount val="9"/>
                <c:pt idx="0">
                  <c:v>-0.2</c:v>
                </c:pt>
                <c:pt idx="1">
                  <c:v>-0.4</c:v>
                </c:pt>
                <c:pt idx="2">
                  <c:v>-0.65</c:v>
                </c:pt>
                <c:pt idx="3">
                  <c:v>-0.7</c:v>
                </c:pt>
                <c:pt idx="4">
                  <c:v>-0.8</c:v>
                </c:pt>
                <c:pt idx="5">
                  <c:v>-0.85</c:v>
                </c:pt>
                <c:pt idx="6">
                  <c:v>-0.9</c:v>
                </c:pt>
                <c:pt idx="7">
                  <c:v>-1.5</c:v>
                </c:pt>
                <c:pt idx="8">
                  <c:v>-2.15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28-421F-8E9E-21453EE376AF}"/>
            </c:ext>
          </c:extLst>
        </c:ser>
        <c:ser>
          <c:idx val="1"/>
          <c:order val="1"/>
          <c:tx>
            <c:v>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'Line 2 (b) Test'!$Q$128:$Q$136</c:f>
              <c:numCache>
                <c:formatCode>General</c:formatCode>
                <c:ptCount val="9"/>
                <c:pt idx="0">
                  <c:v>1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85</c:v>
                </c:pt>
                <c:pt idx="5">
                  <c:v>100</c:v>
                </c:pt>
                <c:pt idx="6">
                  <c:v>120</c:v>
                </c:pt>
                <c:pt idx="7">
                  <c:v>150</c:v>
                </c:pt>
                <c:pt idx="8">
                  <c:v>244</c:v>
                </c:pt>
              </c:numCache>
            </c:numRef>
          </c:xVal>
          <c:yVal>
            <c:numRef>
              <c:f>'Line 2 (b) Test'!$P$128:$P$136</c:f>
              <c:numCache>
                <c:formatCode>General</c:formatCode>
                <c:ptCount val="9"/>
                <c:pt idx="0">
                  <c:v>0.2</c:v>
                </c:pt>
                <c:pt idx="1">
                  <c:v>0.4</c:v>
                </c:pt>
                <c:pt idx="2">
                  <c:v>0.65</c:v>
                </c:pt>
                <c:pt idx="3">
                  <c:v>0.7</c:v>
                </c:pt>
                <c:pt idx="4">
                  <c:v>0.8</c:v>
                </c:pt>
                <c:pt idx="5">
                  <c:v>0.85</c:v>
                </c:pt>
                <c:pt idx="6">
                  <c:v>0.9</c:v>
                </c:pt>
                <c:pt idx="7">
                  <c:v>1.5</c:v>
                </c:pt>
                <c:pt idx="8">
                  <c:v>2.15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28-421F-8E9E-21453EE37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739200"/>
        <c:axId val="733739856"/>
      </c:scatterChart>
      <c:valAx>
        <c:axId val="73373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739856"/>
        <c:crosses val="autoZero"/>
        <c:crossBetween val="midCat"/>
      </c:valAx>
      <c:valAx>
        <c:axId val="7337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739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Present Day</a:t>
            </a:r>
            <a:r>
              <a:rPr lang="en-GB" baseline="0"/>
              <a:t> Height Line 2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5"/>
          <c:order val="5"/>
          <c:tx>
            <c:v>IST Line 1 Linked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SGR!$B$14:$N$14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SGR!$B$17:$N$17</c:f>
              <c:numCache>
                <c:formatCode>General</c:formatCode>
                <c:ptCount val="13"/>
                <c:pt idx="0">
                  <c:v>352.05</c:v>
                </c:pt>
                <c:pt idx="1">
                  <c:v>223.8</c:v>
                </c:pt>
                <c:pt idx="2">
                  <c:v>164.25</c:v>
                </c:pt>
                <c:pt idx="3">
                  <c:v>123.00000000000001</c:v>
                </c:pt>
                <c:pt idx="4">
                  <c:v>110.25000000000001</c:v>
                </c:pt>
                <c:pt idx="5">
                  <c:v>119.85000000000001</c:v>
                </c:pt>
                <c:pt idx="6">
                  <c:v>132.75</c:v>
                </c:pt>
                <c:pt idx="7">
                  <c:v>158.70000000000002</c:v>
                </c:pt>
                <c:pt idx="8">
                  <c:v>177</c:v>
                </c:pt>
                <c:pt idx="9">
                  <c:v>173.85000000000002</c:v>
                </c:pt>
                <c:pt idx="10">
                  <c:v>172.8</c:v>
                </c:pt>
                <c:pt idx="11">
                  <c:v>165.75</c:v>
                </c:pt>
                <c:pt idx="12">
                  <c:v>211.8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25-4EF9-A600-0987431962CB}"/>
            </c:ext>
          </c:extLst>
        </c:ser>
        <c:ser>
          <c:idx val="6"/>
          <c:order val="6"/>
          <c:tx>
            <c:v>IST 1.1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SGR!$B$14:$N$14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SGR!$B$25:$N$25</c:f>
              <c:numCache>
                <c:formatCode>General</c:formatCode>
                <c:ptCount val="13"/>
                <c:pt idx="0">
                  <c:v>211</c:v>
                </c:pt>
                <c:pt idx="1">
                  <c:v>150</c:v>
                </c:pt>
                <c:pt idx="2">
                  <c:v>120</c:v>
                </c:pt>
                <c:pt idx="3">
                  <c:v>98.40000000000002</c:v>
                </c:pt>
                <c:pt idx="4">
                  <c:v>88.200000000000017</c:v>
                </c:pt>
                <c:pt idx="5">
                  <c:v>95.88000000000001</c:v>
                </c:pt>
                <c:pt idx="6">
                  <c:v>106.2</c:v>
                </c:pt>
                <c:pt idx="7">
                  <c:v>158.70000000000002</c:v>
                </c:pt>
                <c:pt idx="8">
                  <c:v>175</c:v>
                </c:pt>
                <c:pt idx="9">
                  <c:v>173.85000000000002</c:v>
                </c:pt>
                <c:pt idx="10">
                  <c:v>172.8</c:v>
                </c:pt>
                <c:pt idx="11">
                  <c:v>165.75</c:v>
                </c:pt>
                <c:pt idx="12">
                  <c:v>211.8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825-4EF9-A600-0987431962CB}"/>
            </c:ext>
          </c:extLst>
        </c:ser>
        <c:ser>
          <c:idx val="7"/>
          <c:order val="7"/>
          <c:tx>
            <c:v>Test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SGR!$B$14:$N$14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SGR!$B$28:$N$28</c:f>
              <c:numCache>
                <c:formatCode>General</c:formatCode>
                <c:ptCount val="13"/>
                <c:pt idx="0">
                  <c:v>130</c:v>
                </c:pt>
                <c:pt idx="1">
                  <c:v>100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  <c:pt idx="7">
                  <c:v>125</c:v>
                </c:pt>
                <c:pt idx="8">
                  <c:v>175</c:v>
                </c:pt>
                <c:pt idx="9">
                  <c:v>173.85000000000002</c:v>
                </c:pt>
                <c:pt idx="10">
                  <c:v>172.8</c:v>
                </c:pt>
                <c:pt idx="11">
                  <c:v>165.75</c:v>
                </c:pt>
                <c:pt idx="12">
                  <c:v>175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C1-403D-BC56-092EDF4E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984496"/>
        <c:axId val="50498318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PD Height - Measured from L2 Low Point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SGR!$B$5:$N$5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360</c:v>
                      </c:pt>
                      <c:pt idx="10">
                        <c:v>367</c:v>
                      </c:pt>
                      <c:pt idx="11">
                        <c:v>400</c:v>
                      </c:pt>
                      <c:pt idx="12">
                        <c:v>435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SGR!$B$9:$N$9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1612</c:v>
                      </c:pt>
                      <c:pt idx="1">
                        <c:v>757</c:v>
                      </c:pt>
                      <c:pt idx="2">
                        <c:v>360</c:v>
                      </c:pt>
                      <c:pt idx="3">
                        <c:v>85</c:v>
                      </c:pt>
                      <c:pt idx="4">
                        <c:v>0</c:v>
                      </c:pt>
                      <c:pt idx="5">
                        <c:v>64</c:v>
                      </c:pt>
                      <c:pt idx="6">
                        <c:v>150</c:v>
                      </c:pt>
                      <c:pt idx="7">
                        <c:v>323</c:v>
                      </c:pt>
                      <c:pt idx="8">
                        <c:v>445</c:v>
                      </c:pt>
                      <c:pt idx="9">
                        <c:v>424</c:v>
                      </c:pt>
                      <c:pt idx="10">
                        <c:v>417</c:v>
                      </c:pt>
                      <c:pt idx="11">
                        <c:v>370</c:v>
                      </c:pt>
                      <c:pt idx="12">
                        <c:v>677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B825-4EF9-A600-0987431962CB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PD Height Normalized Line 1 Low Point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360</c:v>
                      </c:pt>
                      <c:pt idx="10">
                        <c:v>367</c:v>
                      </c:pt>
                      <c:pt idx="11">
                        <c:v>400</c:v>
                      </c:pt>
                      <c:pt idx="12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2647</c:v>
                      </c:pt>
                      <c:pt idx="1">
                        <c:v>1792</c:v>
                      </c:pt>
                      <c:pt idx="2">
                        <c:v>1395</c:v>
                      </c:pt>
                      <c:pt idx="3">
                        <c:v>1120</c:v>
                      </c:pt>
                      <c:pt idx="4">
                        <c:v>1035</c:v>
                      </c:pt>
                      <c:pt idx="5">
                        <c:v>1099</c:v>
                      </c:pt>
                      <c:pt idx="6">
                        <c:v>1185</c:v>
                      </c:pt>
                      <c:pt idx="7">
                        <c:v>1358</c:v>
                      </c:pt>
                      <c:pt idx="8">
                        <c:v>1480</c:v>
                      </c:pt>
                      <c:pt idx="9">
                        <c:v>1459</c:v>
                      </c:pt>
                      <c:pt idx="10">
                        <c:v>1452</c:v>
                      </c:pt>
                      <c:pt idx="11">
                        <c:v>1405</c:v>
                      </c:pt>
                      <c:pt idx="12">
                        <c:v>1712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825-4EF9-A600-0987431962C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PD Height - Normalized to CH1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360</c:v>
                      </c:pt>
                      <c:pt idx="10">
                        <c:v>367</c:v>
                      </c:pt>
                      <c:pt idx="11">
                        <c:v>400</c:v>
                      </c:pt>
                      <c:pt idx="12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2659</c:v>
                      </c:pt>
                      <c:pt idx="1">
                        <c:v>1804</c:v>
                      </c:pt>
                      <c:pt idx="2">
                        <c:v>1407</c:v>
                      </c:pt>
                      <c:pt idx="3">
                        <c:v>1132</c:v>
                      </c:pt>
                      <c:pt idx="4">
                        <c:v>1047</c:v>
                      </c:pt>
                      <c:pt idx="5">
                        <c:v>1111</c:v>
                      </c:pt>
                      <c:pt idx="6">
                        <c:v>1197</c:v>
                      </c:pt>
                      <c:pt idx="7">
                        <c:v>1370</c:v>
                      </c:pt>
                      <c:pt idx="8">
                        <c:v>1492</c:v>
                      </c:pt>
                      <c:pt idx="9">
                        <c:v>1471</c:v>
                      </c:pt>
                      <c:pt idx="10">
                        <c:v>1464</c:v>
                      </c:pt>
                      <c:pt idx="11">
                        <c:v>1417</c:v>
                      </c:pt>
                      <c:pt idx="12">
                        <c:v>1724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25-4EF9-A600-0987431962C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Relative IST (15%)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360</c:v>
                      </c:pt>
                      <c:pt idx="10">
                        <c:v>367</c:v>
                      </c:pt>
                      <c:pt idx="11">
                        <c:v>400</c:v>
                      </c:pt>
                      <c:pt idx="12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241.79999999999998</c:v>
                      </c:pt>
                      <c:pt idx="1">
                        <c:v>113.55</c:v>
                      </c:pt>
                      <c:pt idx="2">
                        <c:v>54</c:v>
                      </c:pt>
                      <c:pt idx="3">
                        <c:v>12.75</c:v>
                      </c:pt>
                      <c:pt idx="4">
                        <c:v>0</c:v>
                      </c:pt>
                      <c:pt idx="5">
                        <c:v>9.6</c:v>
                      </c:pt>
                      <c:pt idx="6">
                        <c:v>22.5</c:v>
                      </c:pt>
                      <c:pt idx="7">
                        <c:v>48.449999999999996</c:v>
                      </c:pt>
                      <c:pt idx="8">
                        <c:v>66.75</c:v>
                      </c:pt>
                      <c:pt idx="9">
                        <c:v>63.599999999999994</c:v>
                      </c:pt>
                      <c:pt idx="10">
                        <c:v>62.55</c:v>
                      </c:pt>
                      <c:pt idx="11">
                        <c:v>55.5</c:v>
                      </c:pt>
                      <c:pt idx="12">
                        <c:v>101.55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25-4EF9-A600-0987431962C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Normalized IST (15%)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360</c:v>
                      </c:pt>
                      <c:pt idx="10">
                        <c:v>367</c:v>
                      </c:pt>
                      <c:pt idx="11">
                        <c:v>400</c:v>
                      </c:pt>
                      <c:pt idx="12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0">
                        <c:v>110.25000000000001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825-4EF9-A600-0987431962CB}"/>
                  </c:ext>
                </c:extLst>
              </c15:ser>
            </c15:filteredScatterSeries>
          </c:ext>
        </c:extLst>
      </c:scatterChart>
      <c:valAx>
        <c:axId val="504984496"/>
        <c:scaling>
          <c:orientation val="minMax"/>
          <c:max val="4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983184"/>
        <c:crosses val="autoZero"/>
        <c:crossBetween val="midCat"/>
      </c:valAx>
      <c:valAx>
        <c:axId val="50498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98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(SGR)'!$O$60:$O$66</c:f>
              <c:numCache>
                <c:formatCode>General</c:formatCode>
                <c:ptCount val="7"/>
                <c:pt idx="0">
                  <c:v>1</c:v>
                </c:pt>
                <c:pt idx="1">
                  <c:v>63</c:v>
                </c:pt>
                <c:pt idx="2">
                  <c:v>65</c:v>
                </c:pt>
                <c:pt idx="3">
                  <c:v>70</c:v>
                </c:pt>
                <c:pt idx="4">
                  <c:v>100</c:v>
                </c:pt>
                <c:pt idx="5">
                  <c:v>190</c:v>
                </c:pt>
                <c:pt idx="6">
                  <c:v>244</c:v>
                </c:pt>
              </c:numCache>
            </c:numRef>
          </c:xVal>
          <c:yVal>
            <c:numRef>
              <c:f>'Line 2 (SGR)'!$N$60:$N$66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9B-4BD6-AB73-6D65B2421BB4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(SGR)'!$Q$60:$Q$65</c:f>
              <c:numCache>
                <c:formatCode>General</c:formatCode>
                <c:ptCount val="6"/>
                <c:pt idx="0">
                  <c:v>1</c:v>
                </c:pt>
                <c:pt idx="1">
                  <c:v>47</c:v>
                </c:pt>
                <c:pt idx="2">
                  <c:v>50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(SGR)'!$P$60:$P$65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9B-4BD6-AB73-6D65B2421BB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(SGR)'!$O$35:$O$40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(SGR)'!$N$35:$N$40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E89B-4BD6-AB73-6D65B2421BB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89B-4BD6-AB73-6D65B2421BB4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1.1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SGR!$Q$38:$Q$50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SGR!$S$38:$S$50</c:f>
              <c:numCache>
                <c:formatCode>General</c:formatCode>
                <c:ptCount val="13"/>
                <c:pt idx="0">
                  <c:v>0.20043991803278688</c:v>
                </c:pt>
                <c:pt idx="1">
                  <c:v>0.13535319672131149</c:v>
                </c:pt>
                <c:pt idx="2">
                  <c:v>0.10543002049180326</c:v>
                </c:pt>
                <c:pt idx="3">
                  <c:v>8.4689836065573759E-2</c:v>
                </c:pt>
                <c:pt idx="4">
                  <c:v>7.8318442622950818E-2</c:v>
                </c:pt>
                <c:pt idx="5">
                  <c:v>8.2866639344262291E-2</c:v>
                </c:pt>
                <c:pt idx="6">
                  <c:v>8.8978278688524592E-2</c:v>
                </c:pt>
                <c:pt idx="7">
                  <c:v>9.9286885245901652E-2</c:v>
                </c:pt>
                <c:pt idx="8">
                  <c:v>0.10778688524590163</c:v>
                </c:pt>
                <c:pt idx="9">
                  <c:v>0.10632377049180329</c:v>
                </c:pt>
                <c:pt idx="10">
                  <c:v>0.10583606557377048</c:v>
                </c:pt>
                <c:pt idx="11">
                  <c:v>0.10256147540983607</c:v>
                </c:pt>
                <c:pt idx="12">
                  <c:v>0.12395081967213115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2E-4B27-A2F7-2FBD264FBDF2}"/>
            </c:ext>
          </c:extLst>
        </c:ser>
        <c:ser>
          <c:idx val="1"/>
          <c:order val="1"/>
          <c:tx>
            <c:v>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SGR!$Q$38:$Q$50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SGR!$P$38:$P$50</c:f>
              <c:numCache>
                <c:formatCode>General</c:formatCode>
                <c:ptCount val="13"/>
                <c:pt idx="0">
                  <c:v>0.18909426229508194</c:v>
                </c:pt>
                <c:pt idx="1">
                  <c:v>0.12952459016393444</c:v>
                </c:pt>
                <c:pt idx="2">
                  <c:v>0.10186475409836065</c:v>
                </c:pt>
                <c:pt idx="3">
                  <c:v>8.2704918032786873E-2</c:v>
                </c:pt>
                <c:pt idx="4">
                  <c:v>7.6782786885245896E-2</c:v>
                </c:pt>
                <c:pt idx="5">
                  <c:v>8.1241803278688518E-2</c:v>
                </c:pt>
                <c:pt idx="6">
                  <c:v>8.7233606557377052E-2</c:v>
                </c:pt>
                <c:pt idx="7">
                  <c:v>9.9286885245901652E-2</c:v>
                </c:pt>
                <c:pt idx="8">
                  <c:v>0.10778688524590163</c:v>
                </c:pt>
                <c:pt idx="9">
                  <c:v>0.10632377049180329</c:v>
                </c:pt>
                <c:pt idx="10">
                  <c:v>0.10583606557377048</c:v>
                </c:pt>
                <c:pt idx="11">
                  <c:v>0.10256147540983607</c:v>
                </c:pt>
                <c:pt idx="12">
                  <c:v>0.12395081967213115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2E-4B27-A2F7-2FBD264FBDF2}"/>
            </c:ext>
          </c:extLst>
        </c:ser>
        <c:ser>
          <c:idx val="2"/>
          <c:order val="2"/>
          <c:tx>
            <c:v>Tilt 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SGR!$Q$53:$Q$65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SGR!$S$53:$S$65</c:f>
              <c:numCache>
                <c:formatCode>General</c:formatCode>
                <c:ptCount val="13"/>
                <c:pt idx="0">
                  <c:v>0.17638712786885247</c:v>
                </c:pt>
                <c:pt idx="1">
                  <c:v>0.117757281147541</c:v>
                </c:pt>
                <c:pt idx="2">
                  <c:v>9.2778418032786872E-2</c:v>
                </c:pt>
                <c:pt idx="3">
                  <c:v>7.7914649180327866E-2</c:v>
                </c:pt>
                <c:pt idx="4">
                  <c:v>7.8318442622950818E-2</c:v>
                </c:pt>
                <c:pt idx="5">
                  <c:v>8.8667304098360655E-2</c:v>
                </c:pt>
                <c:pt idx="6">
                  <c:v>0.10054545491803278</c:v>
                </c:pt>
                <c:pt idx="7">
                  <c:v>0.11616565573770493</c:v>
                </c:pt>
                <c:pt idx="8">
                  <c:v>0.13042213114754098</c:v>
                </c:pt>
                <c:pt idx="9">
                  <c:v>0.13503118852459017</c:v>
                </c:pt>
                <c:pt idx="10">
                  <c:v>0.13547016393442621</c:v>
                </c:pt>
                <c:pt idx="11">
                  <c:v>0.13640676229508197</c:v>
                </c:pt>
                <c:pt idx="12">
                  <c:v>0.16361508196721311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2E-4B27-A2F7-2FBD264FBDF2}"/>
            </c:ext>
          </c:extLst>
        </c:ser>
        <c:ser>
          <c:idx val="3"/>
          <c:order val="3"/>
          <c:tx>
            <c:v>Tilt 1.1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SGR!$U$53:$U$65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SGR!$W$53:$W$65</c:f>
              <c:numCache>
                <c:formatCode>General</c:formatCode>
                <c:ptCount val="13"/>
                <c:pt idx="0">
                  <c:v>0.17462325659016395</c:v>
                </c:pt>
                <c:pt idx="1">
                  <c:v>0.11540213552459018</c:v>
                </c:pt>
                <c:pt idx="2">
                  <c:v>9.1850633852459007E-2</c:v>
                </c:pt>
                <c:pt idx="3">
                  <c:v>7.7914649180327866E-2</c:v>
                </c:pt>
                <c:pt idx="4">
                  <c:v>7.8318442622950818E-2</c:v>
                </c:pt>
                <c:pt idx="5">
                  <c:v>8.9553977139344265E-2</c:v>
                </c:pt>
                <c:pt idx="6">
                  <c:v>0.10255636401639344</c:v>
                </c:pt>
                <c:pt idx="7">
                  <c:v>0.11848896885245903</c:v>
                </c:pt>
                <c:pt idx="8">
                  <c:v>0.13433479508196722</c:v>
                </c:pt>
                <c:pt idx="9">
                  <c:v>0.13908212418032789</c:v>
                </c:pt>
                <c:pt idx="10">
                  <c:v>0.13953426885245901</c:v>
                </c:pt>
                <c:pt idx="11">
                  <c:v>0.14186303278688525</c:v>
                </c:pt>
                <c:pt idx="12">
                  <c:v>0.1685235344262295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2E-4B27-A2F7-2FBD264FB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25264"/>
        <c:axId val="500830512"/>
      </c:scatterChart>
      <c:valAx>
        <c:axId val="50082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830512"/>
        <c:crosses val="autoZero"/>
        <c:crossBetween val="midCat"/>
      </c:valAx>
      <c:valAx>
        <c:axId val="50083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825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SGR Base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SGR!$O$69:$O$81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SGR!$P$69:$P$81</c:f>
              <c:numCache>
                <c:formatCode>General</c:formatCode>
                <c:ptCount val="13"/>
                <c:pt idx="0">
                  <c:v>8.7311628295081975E-2</c:v>
                </c:pt>
                <c:pt idx="1">
                  <c:v>5.770106776229509E-2</c:v>
                </c:pt>
                <c:pt idx="2">
                  <c:v>4.5925316926229504E-2</c:v>
                </c:pt>
                <c:pt idx="3">
                  <c:v>3.8957324590163933E-2</c:v>
                </c:pt>
                <c:pt idx="4">
                  <c:v>3.132737704918033E-2</c:v>
                </c:pt>
                <c:pt idx="5">
                  <c:v>4.4776988569672133E-2</c:v>
                </c:pt>
                <c:pt idx="6">
                  <c:v>0.10255636401639344</c:v>
                </c:pt>
                <c:pt idx="7">
                  <c:v>0.11848896885245903</c:v>
                </c:pt>
                <c:pt idx="8">
                  <c:v>0.13433479508196722</c:v>
                </c:pt>
                <c:pt idx="9">
                  <c:v>0.13908212418032789</c:v>
                </c:pt>
                <c:pt idx="10">
                  <c:v>0.13953426885245901</c:v>
                </c:pt>
                <c:pt idx="11">
                  <c:v>0.12767672950819672</c:v>
                </c:pt>
                <c:pt idx="12">
                  <c:v>0.1685235344262295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8F0-4BFB-A23E-51BBC2755D78}"/>
            </c:ext>
          </c:extLst>
        </c:ser>
        <c:ser>
          <c:idx val="1"/>
          <c:order val="1"/>
          <c:tx>
            <c:v>SGR NW Salt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SGR!$O$69:$O$81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SGR!$R$69:$R$81</c:f>
              <c:numCache>
                <c:formatCode>General</c:formatCode>
                <c:ptCount val="13"/>
                <c:pt idx="0">
                  <c:v>0.26193488488524591</c:v>
                </c:pt>
                <c:pt idx="1">
                  <c:v>0.17310320328688528</c:v>
                </c:pt>
                <c:pt idx="2">
                  <c:v>0.13777595077868851</c:v>
                </c:pt>
                <c:pt idx="3">
                  <c:v>0.1168719737704918</c:v>
                </c:pt>
                <c:pt idx="4">
                  <c:v>9.7898053278688529E-2</c:v>
                </c:pt>
                <c:pt idx="5">
                  <c:v>8.9553977139344265E-2</c:v>
                </c:pt>
                <c:pt idx="6">
                  <c:v>5.127818200819672E-2</c:v>
                </c:pt>
                <c:pt idx="7">
                  <c:v>5.9244484426229517E-2</c:v>
                </c:pt>
                <c:pt idx="8">
                  <c:v>6.7167397540983609E-2</c:v>
                </c:pt>
                <c:pt idx="9">
                  <c:v>6.9541062090163946E-2</c:v>
                </c:pt>
                <c:pt idx="10">
                  <c:v>6.9767134426229505E-2</c:v>
                </c:pt>
                <c:pt idx="11">
                  <c:v>5.6745213114754105E-2</c:v>
                </c:pt>
                <c:pt idx="12">
                  <c:v>8.4261767213114749E-2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8F0-4BFB-A23E-51BBC275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495424"/>
        <c:axId val="642499360"/>
      </c:scatterChart>
      <c:valAx>
        <c:axId val="642495424"/>
        <c:scaling>
          <c:orientation val="minMax"/>
          <c:max val="4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499360"/>
        <c:crosses val="autoZero"/>
        <c:crossBetween val="midCat"/>
      </c:valAx>
      <c:valAx>
        <c:axId val="64249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49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SGR Salt Amp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SGR!$V$68:$V$74</c:f>
              <c:numCache>
                <c:formatCode>General</c:formatCode>
                <c:ptCount val="7"/>
                <c:pt idx="0">
                  <c:v>12.2</c:v>
                </c:pt>
                <c:pt idx="1">
                  <c:v>9.5</c:v>
                </c:pt>
                <c:pt idx="2">
                  <c:v>9</c:v>
                </c:pt>
                <c:pt idx="3">
                  <c:v>7.8</c:v>
                </c:pt>
                <c:pt idx="4">
                  <c:v>2.5</c:v>
                </c:pt>
                <c:pt idx="5">
                  <c:v>2</c:v>
                </c:pt>
                <c:pt idx="6">
                  <c:v>0</c:v>
                </c:pt>
              </c:numCache>
            </c:numRef>
          </c:xVal>
          <c:yVal>
            <c:numRef>
              <c:f>SGR!$U$68:$U$74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F0-47B6-B874-09DA7CC05A3A}"/>
            </c:ext>
          </c:extLst>
        </c:ser>
        <c:ser>
          <c:idx val="1"/>
          <c:order val="1"/>
          <c:tx>
            <c:v>Fold Amp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SGR!$V$68:$V$74</c:f>
              <c:numCache>
                <c:formatCode>General</c:formatCode>
                <c:ptCount val="7"/>
                <c:pt idx="0">
                  <c:v>12.2</c:v>
                </c:pt>
                <c:pt idx="1">
                  <c:v>9.5</c:v>
                </c:pt>
                <c:pt idx="2">
                  <c:v>9</c:v>
                </c:pt>
                <c:pt idx="3">
                  <c:v>7.8</c:v>
                </c:pt>
                <c:pt idx="4">
                  <c:v>2.5</c:v>
                </c:pt>
                <c:pt idx="5">
                  <c:v>2</c:v>
                </c:pt>
                <c:pt idx="6">
                  <c:v>0</c:v>
                </c:pt>
              </c:numCache>
            </c:numRef>
          </c:xVal>
          <c:yVal>
            <c:numRef>
              <c:f>SGR!$T$68:$T$74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F0-47B6-B874-09DA7CC05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537480"/>
        <c:axId val="500536824"/>
      </c:scatterChart>
      <c:valAx>
        <c:axId val="50053748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536824"/>
        <c:crosses val="autoZero"/>
        <c:crossBetween val="midCat"/>
      </c:valAx>
      <c:valAx>
        <c:axId val="5005368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537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SGR Salt 2.1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SGR!$O$84:$O$96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SGR!$U$84:$U$96</c:f>
              <c:numCache>
                <c:formatCode>General</c:formatCode>
                <c:ptCount val="13"/>
                <c:pt idx="0">
                  <c:v>0.15716093093114755</c:v>
                </c:pt>
                <c:pt idx="1">
                  <c:v>9.9534341889959022E-2</c:v>
                </c:pt>
                <c:pt idx="2">
                  <c:v>7.9221171697745882E-2</c:v>
                </c:pt>
                <c:pt idx="3">
                  <c:v>6.1357786229508195E-2</c:v>
                </c:pt>
                <c:pt idx="4">
                  <c:v>5.3843929303278693E-2</c:v>
                </c:pt>
                <c:pt idx="5">
                  <c:v>4.4776988569672133E-2</c:v>
                </c:pt>
                <c:pt idx="6">
                  <c:v>2.563909100409836E-2</c:v>
                </c:pt>
                <c:pt idx="7">
                  <c:v>2.9622242213114758E-2</c:v>
                </c:pt>
                <c:pt idx="8">
                  <c:v>3.0225328893442625E-2</c:v>
                </c:pt>
                <c:pt idx="9">
                  <c:v>2.7816424836065581E-2</c:v>
                </c:pt>
                <c:pt idx="10">
                  <c:v>2.6511511081967212E-2</c:v>
                </c:pt>
                <c:pt idx="11">
                  <c:v>2.2698085245901643E-2</c:v>
                </c:pt>
                <c:pt idx="12">
                  <c:v>3.3704706885245898E-2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DE-4B28-BA08-9B799D2C71E0}"/>
            </c:ext>
          </c:extLst>
        </c:ser>
        <c:ser>
          <c:idx val="1"/>
          <c:order val="1"/>
          <c:tx>
            <c:v>SGR Base 2.1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SGR!$O$84:$O$96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SGR!$R$84:$R$96</c:f>
              <c:numCache>
                <c:formatCode>General</c:formatCode>
                <c:ptCount val="13"/>
                <c:pt idx="0">
                  <c:v>3.4924651318032789E-2</c:v>
                </c:pt>
                <c:pt idx="1">
                  <c:v>2.8850533881147545E-2</c:v>
                </c:pt>
                <c:pt idx="2">
                  <c:v>2.2962658463114752E-2</c:v>
                </c:pt>
                <c:pt idx="3">
                  <c:v>1.9478662295081967E-2</c:v>
                </c:pt>
                <c:pt idx="4">
                  <c:v>1.989288442622951E-2</c:v>
                </c:pt>
                <c:pt idx="5">
                  <c:v>2.6866193141803277E-2</c:v>
                </c:pt>
                <c:pt idx="6">
                  <c:v>4.1022545606557381E-2</c:v>
                </c:pt>
                <c:pt idx="7">
                  <c:v>4.7395587540983615E-2</c:v>
                </c:pt>
                <c:pt idx="8">
                  <c:v>5.373391803278689E-2</c:v>
                </c:pt>
                <c:pt idx="9">
                  <c:v>5.2851207188524603E-2</c:v>
                </c:pt>
                <c:pt idx="10">
                  <c:v>5.4418364852459017E-2</c:v>
                </c:pt>
                <c:pt idx="11">
                  <c:v>5.6177760983606558E-2</c:v>
                </c:pt>
                <c:pt idx="12">
                  <c:v>6.7409413770491797E-2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DE-4B28-BA08-9B799D2C7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040952"/>
        <c:axId val="614037672"/>
      </c:scatterChart>
      <c:valAx>
        <c:axId val="614040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037672"/>
        <c:crosses val="autoZero"/>
        <c:crossBetween val="midCat"/>
      </c:valAx>
      <c:valAx>
        <c:axId val="61403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040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SGRProfiles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7"/>
          <c:order val="0"/>
          <c:tx>
            <c:v>SGR Salt Old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SGR!$O$101:$O$112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SGR!$S$101:$S$112</c:f>
              <c:numCache>
                <c:formatCode>General</c:formatCode>
                <c:ptCount val="12"/>
                <c:pt idx="0">
                  <c:v>0.15716093093114755</c:v>
                </c:pt>
                <c:pt idx="1">
                  <c:v>9.9534341889959022E-2</c:v>
                </c:pt>
                <c:pt idx="2">
                  <c:v>7.9221171697745882E-2</c:v>
                </c:pt>
                <c:pt idx="3">
                  <c:v>6.1357786229508195E-2</c:v>
                </c:pt>
                <c:pt idx="4">
                  <c:v>5.3843929303278693E-2</c:v>
                </c:pt>
                <c:pt idx="5">
                  <c:v>4.4776988569672133E-2</c:v>
                </c:pt>
                <c:pt idx="6">
                  <c:v>2.563909100409836E-2</c:v>
                </c:pt>
                <c:pt idx="7">
                  <c:v>2.9622242213114758E-2</c:v>
                </c:pt>
                <c:pt idx="8">
                  <c:v>3.0225328893442625E-2</c:v>
                </c:pt>
                <c:pt idx="9">
                  <c:v>2.6511511081967212E-2</c:v>
                </c:pt>
                <c:pt idx="10">
                  <c:v>2.2698085245901643E-2</c:v>
                </c:pt>
                <c:pt idx="11">
                  <c:v>3.3704706885245898E-2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D5CB-46E0-AA14-133CC8C617D9}"/>
            </c:ext>
          </c:extLst>
        </c:ser>
        <c:ser>
          <c:idx val="0"/>
          <c:order val="1"/>
          <c:tx>
            <c:v>SGR Fold 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SGR!$O$101:$O$112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SGR!$R$101:$R$112</c:f>
              <c:numCache>
                <c:formatCode>General</c:formatCode>
                <c:ptCount val="12"/>
                <c:pt idx="0">
                  <c:v>6.2864372372459024E-2</c:v>
                </c:pt>
                <c:pt idx="1">
                  <c:v>4.7603380903893447E-2</c:v>
                </c:pt>
                <c:pt idx="2">
                  <c:v>3.4903240863934426E-2</c:v>
                </c:pt>
                <c:pt idx="3">
                  <c:v>2.9412780065573768E-2</c:v>
                </c:pt>
                <c:pt idx="4">
                  <c:v>2.9043611262295082E-2</c:v>
                </c:pt>
                <c:pt idx="5">
                  <c:v>4.0299289712704918E-2</c:v>
                </c:pt>
                <c:pt idx="6">
                  <c:v>6.6866749338688525E-2</c:v>
                </c:pt>
                <c:pt idx="7">
                  <c:v>7.5832940065573784E-2</c:v>
                </c:pt>
                <c:pt idx="8">
                  <c:v>8.3287572950819677E-2</c:v>
                </c:pt>
                <c:pt idx="9">
                  <c:v>8.3804281872786893E-2</c:v>
                </c:pt>
                <c:pt idx="10">
                  <c:v>8.31430862557377E-2</c:v>
                </c:pt>
                <c:pt idx="11">
                  <c:v>8.0891296524590151E-2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5CB-46E0-AA14-133CC8C617D9}"/>
            </c:ext>
          </c:extLst>
        </c:ser>
        <c:ser>
          <c:idx val="1"/>
          <c:order val="2"/>
          <c:tx>
            <c:v>SGR Fold Old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SGR!$O$101:$O$112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SGR!$P$101:$P$112</c:f>
              <c:numCache>
                <c:formatCode>General</c:formatCode>
                <c:ptCount val="12"/>
                <c:pt idx="0">
                  <c:v>3.4924651318032789E-2</c:v>
                </c:pt>
                <c:pt idx="1">
                  <c:v>2.8850533881147545E-2</c:v>
                </c:pt>
                <c:pt idx="2">
                  <c:v>2.2962658463114752E-2</c:v>
                </c:pt>
                <c:pt idx="3">
                  <c:v>1.9478662295081967E-2</c:v>
                </c:pt>
                <c:pt idx="4">
                  <c:v>1.989288442622951E-2</c:v>
                </c:pt>
                <c:pt idx="5">
                  <c:v>2.6866193141803277E-2</c:v>
                </c:pt>
                <c:pt idx="6">
                  <c:v>4.1022545606557381E-2</c:v>
                </c:pt>
                <c:pt idx="7">
                  <c:v>4.7395587540983615E-2</c:v>
                </c:pt>
                <c:pt idx="8">
                  <c:v>5.373391803278689E-2</c:v>
                </c:pt>
                <c:pt idx="9">
                  <c:v>5.4418364852459017E-2</c:v>
                </c:pt>
                <c:pt idx="10">
                  <c:v>5.6177760983606558E-2</c:v>
                </c:pt>
                <c:pt idx="11">
                  <c:v>6.7409413770491797E-2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5CB-46E0-AA14-133CC8C617D9}"/>
            </c:ext>
          </c:extLst>
        </c:ser>
        <c:ser>
          <c:idx val="2"/>
          <c:order val="3"/>
          <c:tx>
            <c:v>SGR Salt new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SGR!$O$101:$O$112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SGR!$U$101:$U$112</c:f>
              <c:numCache>
                <c:formatCode>General</c:formatCode>
                <c:ptCount val="12"/>
                <c:pt idx="0">
                  <c:v>0.16108995420442623</c:v>
                </c:pt>
                <c:pt idx="1">
                  <c:v>0.10451105898445698</c:v>
                </c:pt>
                <c:pt idx="2">
                  <c:v>8.3182230282633177E-2</c:v>
                </c:pt>
                <c:pt idx="3">
                  <c:v>6.4425675540983607E-2</c:v>
                </c:pt>
                <c:pt idx="4">
                  <c:v>5.6536125768442629E-2</c:v>
                </c:pt>
                <c:pt idx="5">
                  <c:v>4.2538139141188522E-2</c:v>
                </c:pt>
                <c:pt idx="6">
                  <c:v>1.281954550204918E-2</c:v>
                </c:pt>
                <c:pt idx="7">
                  <c:v>1.4811121106557379E-2</c:v>
                </c:pt>
                <c:pt idx="8">
                  <c:v>1.5112664446721312E-2</c:v>
                </c:pt>
                <c:pt idx="9">
                  <c:v>1.1665064876065574E-2</c:v>
                </c:pt>
                <c:pt idx="10">
                  <c:v>9.0792340983606567E-3</c:v>
                </c:pt>
                <c:pt idx="11">
                  <c:v>4.2973501278688514E-2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5CB-46E0-AA14-133CC8C617D9}"/>
            </c:ext>
          </c:extLst>
        </c:ser>
        <c:ser>
          <c:idx val="3"/>
          <c:order val="4"/>
          <c:tx>
            <c:v>SGR Salt Old</c:v>
          </c:tx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SGR!$O$101:$O$112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SGR!$S$101:$S$112</c:f>
              <c:numCache>
                <c:formatCode>General</c:formatCode>
                <c:ptCount val="12"/>
                <c:pt idx="0">
                  <c:v>0.15716093093114755</c:v>
                </c:pt>
                <c:pt idx="1">
                  <c:v>9.9534341889959022E-2</c:v>
                </c:pt>
                <c:pt idx="2">
                  <c:v>7.9221171697745882E-2</c:v>
                </c:pt>
                <c:pt idx="3">
                  <c:v>6.1357786229508195E-2</c:v>
                </c:pt>
                <c:pt idx="4">
                  <c:v>5.3843929303278693E-2</c:v>
                </c:pt>
                <c:pt idx="5">
                  <c:v>4.4776988569672133E-2</c:v>
                </c:pt>
                <c:pt idx="6">
                  <c:v>2.563909100409836E-2</c:v>
                </c:pt>
                <c:pt idx="7">
                  <c:v>2.9622242213114758E-2</c:v>
                </c:pt>
                <c:pt idx="8">
                  <c:v>3.0225328893442625E-2</c:v>
                </c:pt>
                <c:pt idx="9">
                  <c:v>2.6511511081967212E-2</c:v>
                </c:pt>
                <c:pt idx="10">
                  <c:v>2.2698085245901643E-2</c:v>
                </c:pt>
                <c:pt idx="11">
                  <c:v>3.3704706885245898E-2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D5CB-46E0-AA14-133CC8C6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746672"/>
        <c:axId val="602745032"/>
      </c:scatterChart>
      <c:valAx>
        <c:axId val="60274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5032"/>
        <c:crosses val="autoZero"/>
        <c:crossBetween val="midCat"/>
      </c:valAx>
      <c:valAx>
        <c:axId val="60274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6672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MM</a:t>
            </a:r>
            <a:r>
              <a:rPr lang="en-GB" baseline="0"/>
              <a:t> Structural Height at Present Day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Seismic Data 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SGR!$B$101:$N$101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 formatCode="0.0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SGR!$B$105:$N$105</c:f>
              <c:numCache>
                <c:formatCode>General</c:formatCode>
                <c:ptCount val="13"/>
                <c:pt idx="0">
                  <c:v>1612</c:v>
                </c:pt>
                <c:pt idx="1">
                  <c:v>757</c:v>
                </c:pt>
                <c:pt idx="2">
                  <c:v>360</c:v>
                </c:pt>
                <c:pt idx="3">
                  <c:v>85</c:v>
                </c:pt>
                <c:pt idx="4">
                  <c:v>0</c:v>
                </c:pt>
                <c:pt idx="5">
                  <c:v>64</c:v>
                </c:pt>
                <c:pt idx="6">
                  <c:v>150</c:v>
                </c:pt>
                <c:pt idx="7">
                  <c:v>323</c:v>
                </c:pt>
                <c:pt idx="8">
                  <c:v>445</c:v>
                </c:pt>
                <c:pt idx="9">
                  <c:v>424</c:v>
                </c:pt>
                <c:pt idx="10" formatCode="0.00">
                  <c:v>417</c:v>
                </c:pt>
                <c:pt idx="11">
                  <c:v>370</c:v>
                </c:pt>
                <c:pt idx="12">
                  <c:v>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AD-44C2-A59C-D1F2CD8720DE}"/>
            </c:ext>
          </c:extLst>
        </c:ser>
        <c:ser>
          <c:idx val="3"/>
          <c:order val="3"/>
          <c:tx>
            <c:v>Onlapse 2.2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SGR!$B$122:$M$122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 formatCode="0.00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SGR!$B$124:$M$124</c:f>
              <c:numCache>
                <c:formatCode>0.00</c:formatCode>
                <c:ptCount val="12"/>
                <c:pt idx="0">
                  <c:v>1693.6672149655499</c:v>
                </c:pt>
                <c:pt idx="1">
                  <c:v>803.65647016838011</c:v>
                </c:pt>
                <c:pt idx="2">
                  <c:v>367.67910025489005</c:v>
                </c:pt>
                <c:pt idx="3">
                  <c:v>64.681212519870087</c:v>
                </c:pt>
                <c:pt idx="4">
                  <c:v>0</c:v>
                </c:pt>
                <c:pt idx="5">
                  <c:v>36.684475441880068</c:v>
                </c:pt>
                <c:pt idx="6">
                  <c:v>88.113326136490059</c:v>
                </c:pt>
                <c:pt idx="7">
                  <c:v>274.49117034821006</c:v>
                </c:pt>
                <c:pt idx="8">
                  <c:v>401.65679688513001</c:v>
                </c:pt>
                <c:pt idx="9">
                  <c:v>374.65821525813999</c:v>
                </c:pt>
                <c:pt idx="10">
                  <c:v>326.51851281101995</c:v>
                </c:pt>
                <c:pt idx="11">
                  <c:v>795.21912348289993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4AD-44C2-A59C-D1F2CD872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56344"/>
        <c:axId val="50976028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Onlapse Height 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SGR!$B$101:$N$101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360</c:v>
                      </c:pt>
                      <c:pt idx="10" formatCode="0.00">
                        <c:v>367</c:v>
                      </c:pt>
                      <c:pt idx="11">
                        <c:v>400</c:v>
                      </c:pt>
                      <c:pt idx="12">
                        <c:v>435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SGR!$B$103:$N$103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1427.1699420304799</c:v>
                      </c:pt>
                      <c:pt idx="1">
                        <c:v>685.16902909957003</c:v>
                      </c:pt>
                      <c:pt idx="2">
                        <c:v>326.31088128581996</c:v>
                      </c:pt>
                      <c:pt idx="3">
                        <c:v>61.198372114530002</c:v>
                      </c:pt>
                      <c:pt idx="4">
                        <c:v>0</c:v>
                      </c:pt>
                      <c:pt idx="5">
                        <c:v>28.591863910000029</c:v>
                      </c:pt>
                      <c:pt idx="6">
                        <c:v>49.359946639430063</c:v>
                      </c:pt>
                      <c:pt idx="7">
                        <c:v>226.41059636063005</c:v>
                      </c:pt>
                      <c:pt idx="8">
                        <c:v>398.6865096173301</c:v>
                      </c:pt>
                      <c:pt idx="9">
                        <c:v>360.46868403710005</c:v>
                      </c:pt>
                      <c:pt idx="10">
                        <c:v>377.11889611479</c:v>
                      </c:pt>
                      <c:pt idx="11">
                        <c:v>369.69854862409011</c:v>
                      </c:pt>
                      <c:pt idx="12">
                        <c:v>681.28145775669009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14AD-44C2-A59C-D1F2CD8720DE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Onlapse 2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SGR!$B$112:$M$112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 formatCode="0.00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SGR!$B$114:$M$114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1600.8426248374099</c:v>
                      </c:pt>
                      <c:pt idx="1">
                        <c:v>765.97478511632994</c:v>
                      </c:pt>
                      <c:pt idx="2">
                        <c:v>346.27794824172997</c:v>
                      </c:pt>
                      <c:pt idx="3">
                        <c:v>73.342051143619983</c:v>
                      </c:pt>
                      <c:pt idx="4">
                        <c:v>0</c:v>
                      </c:pt>
                      <c:pt idx="5">
                        <c:v>49.44821699933982</c:v>
                      </c:pt>
                      <c:pt idx="6">
                        <c:v>138.25871703878988</c:v>
                      </c:pt>
                      <c:pt idx="7">
                        <c:v>313.94199976247</c:v>
                      </c:pt>
                      <c:pt idx="8">
                        <c:v>441.64947043856</c:v>
                      </c:pt>
                      <c:pt idx="9">
                        <c:v>417.55515593474001</c:v>
                      </c:pt>
                      <c:pt idx="10">
                        <c:v>379.85092268516996</c:v>
                      </c:pt>
                      <c:pt idx="11">
                        <c:v>688.98457402699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4AD-44C2-A59C-D1F2CD8720DE}"/>
                  </c:ext>
                </c:extLst>
              </c15:ser>
            </c15:filteredScatterSeries>
          </c:ext>
        </c:extLst>
      </c:scatterChart>
      <c:valAx>
        <c:axId val="509756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760280"/>
        <c:crosses val="autoZero"/>
        <c:crossBetween val="midCat"/>
      </c:valAx>
      <c:valAx>
        <c:axId val="50976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756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SGRProfiles 2.2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1"/>
          <c:tx>
            <c:v>SGRP Fold 2.2</c:v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SGR!$O$129:$O$140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SGR!$R$129:$R$140</c:f>
              <c:numCache>
                <c:formatCode>General</c:formatCode>
                <c:ptCount val="12"/>
                <c:pt idx="0">
                  <c:v>6.2864372372459024E-2</c:v>
                </c:pt>
                <c:pt idx="1">
                  <c:v>4.7603380903893447E-2</c:v>
                </c:pt>
                <c:pt idx="2">
                  <c:v>3.4903240863934426E-2</c:v>
                </c:pt>
                <c:pt idx="3">
                  <c:v>2.9412780065573768E-2</c:v>
                </c:pt>
                <c:pt idx="4">
                  <c:v>2.9043611262295082E-2</c:v>
                </c:pt>
                <c:pt idx="5">
                  <c:v>4.0299289712704918E-2</c:v>
                </c:pt>
                <c:pt idx="6">
                  <c:v>6.6866749338688525E-2</c:v>
                </c:pt>
                <c:pt idx="7">
                  <c:v>7.5832940065573784E-2</c:v>
                </c:pt>
                <c:pt idx="8">
                  <c:v>8.3287572950819677E-2</c:v>
                </c:pt>
                <c:pt idx="9">
                  <c:v>8.3804281872786893E-2</c:v>
                </c:pt>
                <c:pt idx="10">
                  <c:v>8.1457753426229504E-2</c:v>
                </c:pt>
                <c:pt idx="11">
                  <c:v>8.0891296524590151E-2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CE-4370-A7EB-312A15562F6F}"/>
            </c:ext>
          </c:extLst>
        </c:ser>
        <c:ser>
          <c:idx val="2"/>
          <c:order val="3"/>
          <c:tx>
            <c:v>SGRP Salt 2.2</c:v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SGR!$O$129:$O$140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SGR!$U$129:$U$140</c:f>
              <c:numCache>
                <c:formatCode>General</c:formatCode>
                <c:ptCount val="12"/>
                <c:pt idx="0">
                  <c:v>0.16108995420442623</c:v>
                </c:pt>
                <c:pt idx="1">
                  <c:v>0.10451105898445698</c:v>
                </c:pt>
                <c:pt idx="2">
                  <c:v>8.3182230282633177E-2</c:v>
                </c:pt>
                <c:pt idx="3">
                  <c:v>6.4425675540983607E-2</c:v>
                </c:pt>
                <c:pt idx="4">
                  <c:v>5.6536125768442629E-2</c:v>
                </c:pt>
                <c:pt idx="5">
                  <c:v>4.2538139141188522E-2</c:v>
                </c:pt>
                <c:pt idx="6">
                  <c:v>1.281954550204918E-2</c:v>
                </c:pt>
                <c:pt idx="7">
                  <c:v>1.4811121106557379E-2</c:v>
                </c:pt>
                <c:pt idx="8">
                  <c:v>1.5112664446721312E-2</c:v>
                </c:pt>
                <c:pt idx="9">
                  <c:v>1.1665064876065574E-2</c:v>
                </c:pt>
                <c:pt idx="10">
                  <c:v>4.5396170491803283E-3</c:v>
                </c:pt>
                <c:pt idx="11">
                  <c:v>4.7186589639344252E-2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ECE-4370-A7EB-312A15562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746672"/>
        <c:axId val="602745032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0"/>
                <c:tx>
                  <c:v>SGR Salt Old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SGR!$S$101:$S$112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0.15716093093114755</c:v>
                      </c:pt>
                      <c:pt idx="1">
                        <c:v>9.9534341889959022E-2</c:v>
                      </c:pt>
                      <c:pt idx="2">
                        <c:v>7.9221171697745882E-2</c:v>
                      </c:pt>
                      <c:pt idx="3">
                        <c:v>6.1357786229508195E-2</c:v>
                      </c:pt>
                      <c:pt idx="4">
                        <c:v>5.3843929303278693E-2</c:v>
                      </c:pt>
                      <c:pt idx="5">
                        <c:v>4.4776988569672133E-2</c:v>
                      </c:pt>
                      <c:pt idx="6">
                        <c:v>2.563909100409836E-2</c:v>
                      </c:pt>
                      <c:pt idx="7">
                        <c:v>2.9622242213114758E-2</c:v>
                      </c:pt>
                      <c:pt idx="8">
                        <c:v>3.0225328893442625E-2</c:v>
                      </c:pt>
                      <c:pt idx="9">
                        <c:v>2.6511511081967212E-2</c:v>
                      </c:pt>
                      <c:pt idx="10">
                        <c:v>2.2698085245901643E-2</c:v>
                      </c:pt>
                      <c:pt idx="11">
                        <c:v>3.3704706885245898E-2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CECE-4370-A7EB-312A15562F6F}"/>
                  </c:ext>
                </c:extLst>
              </c15:ser>
            </c15:filteredScatterSeries>
            <c15:filteredScatterSeries>
              <c15:ser>
                <c:idx val="1"/>
                <c:order val="2"/>
                <c:tx>
                  <c:v>SGR Fold Old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SGR!$P$101:$P$112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3.4924651318032789E-2</c:v>
                      </c:pt>
                      <c:pt idx="1">
                        <c:v>2.8850533881147545E-2</c:v>
                      </c:pt>
                      <c:pt idx="2">
                        <c:v>2.2962658463114752E-2</c:v>
                      </c:pt>
                      <c:pt idx="3">
                        <c:v>1.9478662295081967E-2</c:v>
                      </c:pt>
                      <c:pt idx="4">
                        <c:v>1.989288442622951E-2</c:v>
                      </c:pt>
                      <c:pt idx="5">
                        <c:v>2.6866193141803277E-2</c:v>
                      </c:pt>
                      <c:pt idx="6">
                        <c:v>4.1022545606557381E-2</c:v>
                      </c:pt>
                      <c:pt idx="7">
                        <c:v>4.7395587540983615E-2</c:v>
                      </c:pt>
                      <c:pt idx="8">
                        <c:v>5.373391803278689E-2</c:v>
                      </c:pt>
                      <c:pt idx="9">
                        <c:v>5.4418364852459017E-2</c:v>
                      </c:pt>
                      <c:pt idx="10">
                        <c:v>5.6177760983606558E-2</c:v>
                      </c:pt>
                      <c:pt idx="11">
                        <c:v>6.7409413770491797E-2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ECE-4370-A7EB-312A15562F6F}"/>
                  </c:ext>
                </c:extLst>
              </c15:ser>
            </c15:filteredScatterSeries>
            <c15:filteredScatterSeries>
              <c15:ser>
                <c:idx val="3"/>
                <c:order val="4"/>
                <c:tx>
                  <c:v>SGR Salt Old</c:v>
                </c:tx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SGR!$S$101:$S$112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0.15716093093114755</c:v>
                      </c:pt>
                      <c:pt idx="1">
                        <c:v>9.9534341889959022E-2</c:v>
                      </c:pt>
                      <c:pt idx="2">
                        <c:v>7.9221171697745882E-2</c:v>
                      </c:pt>
                      <c:pt idx="3">
                        <c:v>6.1357786229508195E-2</c:v>
                      </c:pt>
                      <c:pt idx="4">
                        <c:v>5.3843929303278693E-2</c:v>
                      </c:pt>
                      <c:pt idx="5">
                        <c:v>4.4776988569672133E-2</c:v>
                      </c:pt>
                      <c:pt idx="6">
                        <c:v>2.563909100409836E-2</c:v>
                      </c:pt>
                      <c:pt idx="7">
                        <c:v>2.9622242213114758E-2</c:v>
                      </c:pt>
                      <c:pt idx="8">
                        <c:v>3.0225328893442625E-2</c:v>
                      </c:pt>
                      <c:pt idx="9">
                        <c:v>2.6511511081967212E-2</c:v>
                      </c:pt>
                      <c:pt idx="10">
                        <c:v>2.2698085245901643E-2</c:v>
                      </c:pt>
                      <c:pt idx="11">
                        <c:v>3.3704706885245898E-2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ECE-4370-A7EB-312A15562F6F}"/>
                  </c:ext>
                </c:extLst>
              </c15:ser>
            </c15:filteredScatterSeries>
          </c:ext>
        </c:extLst>
      </c:scatterChart>
      <c:valAx>
        <c:axId val="60274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5032"/>
        <c:crosses val="autoZero"/>
        <c:crossBetween val="midCat"/>
      </c:valAx>
      <c:valAx>
        <c:axId val="60274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6672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SGRProfiles 2.3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1"/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SGR!$O$144:$O$156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220</c:v>
                </c:pt>
                <c:pt idx="7">
                  <c:v>242</c:v>
                </c:pt>
                <c:pt idx="8">
                  <c:v>280</c:v>
                </c:pt>
                <c:pt idx="9">
                  <c:v>320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SGR!$R$144:$R$156</c:f>
              <c:numCache>
                <c:formatCode>General</c:formatCode>
                <c:ptCount val="13"/>
                <c:pt idx="0">
                  <c:v>5.2386976977049179E-2</c:v>
                </c:pt>
                <c:pt idx="1">
                  <c:v>4.3275800821721319E-2</c:v>
                </c:pt>
                <c:pt idx="2">
                  <c:v>3.4443987694672128E-2</c:v>
                </c:pt>
                <c:pt idx="3">
                  <c:v>2.9412780065573768E-2</c:v>
                </c:pt>
                <c:pt idx="4">
                  <c:v>2.9043611262295082E-2</c:v>
                </c:pt>
                <c:pt idx="5">
                  <c:v>4.0299289712704918E-2</c:v>
                </c:pt>
                <c:pt idx="6">
                  <c:v>5.2199999999999996E-2</c:v>
                </c:pt>
                <c:pt idx="7">
                  <c:v>5.94826911295082E-2</c:v>
                </c:pt>
                <c:pt idx="8">
                  <c:v>7.1093381311475426E-2</c:v>
                </c:pt>
                <c:pt idx="9">
                  <c:v>7.7914181147540992E-2</c:v>
                </c:pt>
                <c:pt idx="10">
                  <c:v>7.8906629036065573E-2</c:v>
                </c:pt>
                <c:pt idx="11">
                  <c:v>7.583997732786886E-2</c:v>
                </c:pt>
                <c:pt idx="12">
                  <c:v>6.7409413770491797E-2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08-4725-A931-2BBEC09B8543}"/>
            </c:ext>
          </c:extLst>
        </c:ser>
        <c:ser>
          <c:idx val="2"/>
          <c:order val="3"/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SGR!$O$129:$O$140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SGR!$U$144:$U$155</c:f>
              <c:numCache>
                <c:formatCode>General</c:formatCode>
                <c:ptCount val="12"/>
                <c:pt idx="0">
                  <c:v>0.15716093093114755</c:v>
                </c:pt>
                <c:pt idx="1">
                  <c:v>9.9534341889959022E-2</c:v>
                </c:pt>
                <c:pt idx="2">
                  <c:v>7.9221171697745882E-2</c:v>
                </c:pt>
                <c:pt idx="3">
                  <c:v>5.8289896918032783E-2</c:v>
                </c:pt>
                <c:pt idx="4">
                  <c:v>4.8459536372950827E-2</c:v>
                </c:pt>
                <c:pt idx="5">
                  <c:v>3.582159085573771E-2</c:v>
                </c:pt>
                <c:pt idx="6">
                  <c:v>1.281954550204918E-2</c:v>
                </c:pt>
                <c:pt idx="7">
                  <c:v>1.4811121106557379E-2</c:v>
                </c:pt>
                <c:pt idx="8">
                  <c:v>1.5112664446721312E-2</c:v>
                </c:pt>
                <c:pt idx="9">
                  <c:v>1.1665064876065574E-2</c:v>
                </c:pt>
                <c:pt idx="10">
                  <c:v>4.5396170491803283E-3</c:v>
                </c:pt>
                <c:pt idx="11">
                  <c:v>4.3816118950819667E-2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08-4725-A931-2BBEC09B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746672"/>
        <c:axId val="602745032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0"/>
                <c:tx>
                  <c:v>SGR Salt Old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SGR!$S$101:$S$112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0.15716093093114755</c:v>
                      </c:pt>
                      <c:pt idx="1">
                        <c:v>9.9534341889959022E-2</c:v>
                      </c:pt>
                      <c:pt idx="2">
                        <c:v>7.9221171697745882E-2</c:v>
                      </c:pt>
                      <c:pt idx="3">
                        <c:v>6.1357786229508195E-2</c:v>
                      </c:pt>
                      <c:pt idx="4">
                        <c:v>5.3843929303278693E-2</c:v>
                      </c:pt>
                      <c:pt idx="5">
                        <c:v>4.4776988569672133E-2</c:v>
                      </c:pt>
                      <c:pt idx="6">
                        <c:v>2.563909100409836E-2</c:v>
                      </c:pt>
                      <c:pt idx="7">
                        <c:v>2.9622242213114758E-2</c:v>
                      </c:pt>
                      <c:pt idx="8">
                        <c:v>3.0225328893442625E-2</c:v>
                      </c:pt>
                      <c:pt idx="9">
                        <c:v>2.6511511081967212E-2</c:v>
                      </c:pt>
                      <c:pt idx="10">
                        <c:v>2.2698085245901643E-2</c:v>
                      </c:pt>
                      <c:pt idx="11">
                        <c:v>3.3704706885245898E-2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9F08-4725-A931-2BBEC09B8543}"/>
                  </c:ext>
                </c:extLst>
              </c15:ser>
            </c15:filteredScatterSeries>
            <c15:filteredScatterSeries>
              <c15:ser>
                <c:idx val="1"/>
                <c:order val="2"/>
                <c:tx>
                  <c:v>SGR Fold Old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SGR!$P$101:$P$112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3.4924651318032789E-2</c:v>
                      </c:pt>
                      <c:pt idx="1">
                        <c:v>2.8850533881147545E-2</c:v>
                      </c:pt>
                      <c:pt idx="2">
                        <c:v>2.2962658463114752E-2</c:v>
                      </c:pt>
                      <c:pt idx="3">
                        <c:v>1.9478662295081967E-2</c:v>
                      </c:pt>
                      <c:pt idx="4">
                        <c:v>1.989288442622951E-2</c:v>
                      </c:pt>
                      <c:pt idx="5">
                        <c:v>2.6866193141803277E-2</c:v>
                      </c:pt>
                      <c:pt idx="6">
                        <c:v>4.1022545606557381E-2</c:v>
                      </c:pt>
                      <c:pt idx="7">
                        <c:v>4.7395587540983615E-2</c:v>
                      </c:pt>
                      <c:pt idx="8">
                        <c:v>5.373391803278689E-2</c:v>
                      </c:pt>
                      <c:pt idx="9">
                        <c:v>5.4418364852459017E-2</c:v>
                      </c:pt>
                      <c:pt idx="10">
                        <c:v>5.6177760983606558E-2</c:v>
                      </c:pt>
                      <c:pt idx="11">
                        <c:v>6.7409413770491797E-2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F08-4725-A931-2BBEC09B8543}"/>
                  </c:ext>
                </c:extLst>
              </c15:ser>
            </c15:filteredScatterSeries>
            <c15:filteredScatterSeries>
              <c15:ser>
                <c:idx val="3"/>
                <c:order val="4"/>
                <c:tx>
                  <c:v>SGR Salt Old</c:v>
                </c:tx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SGR!$S$101:$S$112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0.15716093093114755</c:v>
                      </c:pt>
                      <c:pt idx="1">
                        <c:v>9.9534341889959022E-2</c:v>
                      </c:pt>
                      <c:pt idx="2">
                        <c:v>7.9221171697745882E-2</c:v>
                      </c:pt>
                      <c:pt idx="3">
                        <c:v>6.1357786229508195E-2</c:v>
                      </c:pt>
                      <c:pt idx="4">
                        <c:v>5.3843929303278693E-2</c:v>
                      </c:pt>
                      <c:pt idx="5">
                        <c:v>4.4776988569672133E-2</c:v>
                      </c:pt>
                      <c:pt idx="6">
                        <c:v>2.563909100409836E-2</c:v>
                      </c:pt>
                      <c:pt idx="7">
                        <c:v>2.9622242213114758E-2</c:v>
                      </c:pt>
                      <c:pt idx="8">
                        <c:v>3.0225328893442625E-2</c:v>
                      </c:pt>
                      <c:pt idx="9">
                        <c:v>2.6511511081967212E-2</c:v>
                      </c:pt>
                      <c:pt idx="10">
                        <c:v>2.2698085245901643E-2</c:v>
                      </c:pt>
                      <c:pt idx="11">
                        <c:v>3.3704706885245898E-2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F08-4725-A931-2BBEC09B8543}"/>
                  </c:ext>
                </c:extLst>
              </c15:ser>
            </c15:filteredScatterSeries>
          </c:ext>
        </c:extLst>
      </c:scatterChart>
      <c:valAx>
        <c:axId val="60274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5032"/>
        <c:crosses val="autoZero"/>
        <c:crossBetween val="midCat"/>
      </c:valAx>
      <c:valAx>
        <c:axId val="60274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6672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SGRProfiles 2.5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1"/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SGR!$O$160:$O$172</c:f>
              <c:numCache>
                <c:formatCode>General</c:formatCode>
                <c:ptCount val="13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220</c:v>
                </c:pt>
                <c:pt idx="7">
                  <c:v>242</c:v>
                </c:pt>
                <c:pt idx="8">
                  <c:v>280</c:v>
                </c:pt>
                <c:pt idx="9">
                  <c:v>320</c:v>
                </c:pt>
                <c:pt idx="10">
                  <c:v>367</c:v>
                </c:pt>
                <c:pt idx="11">
                  <c:v>400</c:v>
                </c:pt>
                <c:pt idx="12">
                  <c:v>435</c:v>
                </c:pt>
              </c:numCache>
            </c:numRef>
          </c:xVal>
          <c:yVal>
            <c:numRef>
              <c:f>SGR!$R$160:$R$172</c:f>
              <c:numCache>
                <c:formatCode>General</c:formatCode>
                <c:ptCount val="13"/>
                <c:pt idx="0">
                  <c:v>4.1909581581639342E-2</c:v>
                </c:pt>
                <c:pt idx="1">
                  <c:v>3.462064065737705E-2</c:v>
                </c:pt>
                <c:pt idx="2">
                  <c:v>2.7555190155737701E-2</c:v>
                </c:pt>
                <c:pt idx="3">
                  <c:v>2.4348327868852458E-2</c:v>
                </c:pt>
                <c:pt idx="4">
                  <c:v>2.9043611262295082E-2</c:v>
                </c:pt>
                <c:pt idx="5">
                  <c:v>4.2985909026885247E-2</c:v>
                </c:pt>
                <c:pt idx="6">
                  <c:v>4.9499999999999995E-2</c:v>
                </c:pt>
                <c:pt idx="7">
                  <c:v>5.538043656885247E-2</c:v>
                </c:pt>
                <c:pt idx="8">
                  <c:v>7.4885028314754118E-2</c:v>
                </c:pt>
                <c:pt idx="9">
                  <c:v>8.5974268852459027E-2</c:v>
                </c:pt>
                <c:pt idx="10">
                  <c:v>8.8701934709508198E-2</c:v>
                </c:pt>
                <c:pt idx="11">
                  <c:v>8.426664147540984E-2</c:v>
                </c:pt>
                <c:pt idx="12">
                  <c:v>6.7409413770491797E-2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98-4AE0-AF5D-809971EA5711}"/>
            </c:ext>
          </c:extLst>
        </c:ser>
        <c:ser>
          <c:idx val="2"/>
          <c:order val="3"/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SGR!$V$160:$V$171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SGR!$U$160:$U$171</c:f>
              <c:numCache>
                <c:formatCode>General</c:formatCode>
                <c:ptCount val="12"/>
                <c:pt idx="0">
                  <c:v>0.13594420525544262</c:v>
                </c:pt>
                <c:pt idx="1">
                  <c:v>8.9580907700963122E-2</c:v>
                </c:pt>
                <c:pt idx="2">
                  <c:v>7.1299054527971292E-2</c:v>
                </c:pt>
                <c:pt idx="3">
                  <c:v>5.5222007606557377E-2</c:v>
                </c:pt>
                <c:pt idx="4">
                  <c:v>4.5767339907786884E-2</c:v>
                </c:pt>
                <c:pt idx="5">
                  <c:v>3.8060440284221314E-2</c:v>
                </c:pt>
                <c:pt idx="6">
                  <c:v>3.3330818305327872E-2</c:v>
                </c:pt>
                <c:pt idx="7">
                  <c:v>2.8141130102459021E-2</c:v>
                </c:pt>
                <c:pt idx="8">
                  <c:v>2.7202796004098362E-2</c:v>
                </c:pt>
                <c:pt idx="9">
                  <c:v>2.3462687307540982E-2</c:v>
                </c:pt>
                <c:pt idx="10">
                  <c:v>2.2698085245901643E-2</c:v>
                </c:pt>
                <c:pt idx="11">
                  <c:v>4.8871824983606552E-2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98-4AE0-AF5D-809971EA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746672"/>
        <c:axId val="602745032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0"/>
                <c:tx>
                  <c:v>SGR Salt Old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SGR!$S$101:$S$112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0.15716093093114755</c:v>
                      </c:pt>
                      <c:pt idx="1">
                        <c:v>9.9534341889959022E-2</c:v>
                      </c:pt>
                      <c:pt idx="2">
                        <c:v>7.9221171697745882E-2</c:v>
                      </c:pt>
                      <c:pt idx="3">
                        <c:v>6.1357786229508195E-2</c:v>
                      </c:pt>
                      <c:pt idx="4">
                        <c:v>5.3843929303278693E-2</c:v>
                      </c:pt>
                      <c:pt idx="5">
                        <c:v>4.4776988569672133E-2</c:v>
                      </c:pt>
                      <c:pt idx="6">
                        <c:v>2.563909100409836E-2</c:v>
                      </c:pt>
                      <c:pt idx="7">
                        <c:v>2.9622242213114758E-2</c:v>
                      </c:pt>
                      <c:pt idx="8">
                        <c:v>3.0225328893442625E-2</c:v>
                      </c:pt>
                      <c:pt idx="9">
                        <c:v>2.6511511081967212E-2</c:v>
                      </c:pt>
                      <c:pt idx="10">
                        <c:v>2.2698085245901643E-2</c:v>
                      </c:pt>
                      <c:pt idx="11">
                        <c:v>3.3704706885245898E-2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0C98-4AE0-AF5D-809971EA5711}"/>
                  </c:ext>
                </c:extLst>
              </c15:ser>
            </c15:filteredScatterSeries>
            <c15:filteredScatterSeries>
              <c15:ser>
                <c:idx val="1"/>
                <c:order val="2"/>
                <c:tx>
                  <c:v>SGR Fold Old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SGR!$P$101:$P$112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3.4924651318032789E-2</c:v>
                      </c:pt>
                      <c:pt idx="1">
                        <c:v>2.8850533881147545E-2</c:v>
                      </c:pt>
                      <c:pt idx="2">
                        <c:v>2.2962658463114752E-2</c:v>
                      </c:pt>
                      <c:pt idx="3">
                        <c:v>1.9478662295081967E-2</c:v>
                      </c:pt>
                      <c:pt idx="4">
                        <c:v>1.989288442622951E-2</c:v>
                      </c:pt>
                      <c:pt idx="5">
                        <c:v>2.6866193141803277E-2</c:v>
                      </c:pt>
                      <c:pt idx="6">
                        <c:v>4.1022545606557381E-2</c:v>
                      </c:pt>
                      <c:pt idx="7">
                        <c:v>4.7395587540983615E-2</c:v>
                      </c:pt>
                      <c:pt idx="8">
                        <c:v>5.373391803278689E-2</c:v>
                      </c:pt>
                      <c:pt idx="9">
                        <c:v>5.4418364852459017E-2</c:v>
                      </c:pt>
                      <c:pt idx="10">
                        <c:v>5.6177760983606558E-2</c:v>
                      </c:pt>
                      <c:pt idx="11">
                        <c:v>6.7409413770491797E-2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C98-4AE0-AF5D-809971EA5711}"/>
                  </c:ext>
                </c:extLst>
              </c15:ser>
            </c15:filteredScatterSeries>
            <c15:filteredScatterSeries>
              <c15:ser>
                <c:idx val="3"/>
                <c:order val="4"/>
                <c:tx>
                  <c:v>SGR Salt Old</c:v>
                </c:tx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SGR!$S$101:$S$112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0.15716093093114755</c:v>
                      </c:pt>
                      <c:pt idx="1">
                        <c:v>9.9534341889959022E-2</c:v>
                      </c:pt>
                      <c:pt idx="2">
                        <c:v>7.9221171697745882E-2</c:v>
                      </c:pt>
                      <c:pt idx="3">
                        <c:v>6.1357786229508195E-2</c:v>
                      </c:pt>
                      <c:pt idx="4">
                        <c:v>5.3843929303278693E-2</c:v>
                      </c:pt>
                      <c:pt idx="5">
                        <c:v>4.4776988569672133E-2</c:v>
                      </c:pt>
                      <c:pt idx="6">
                        <c:v>2.563909100409836E-2</c:v>
                      </c:pt>
                      <c:pt idx="7">
                        <c:v>2.9622242213114758E-2</c:v>
                      </c:pt>
                      <c:pt idx="8">
                        <c:v>3.0225328893442625E-2</c:v>
                      </c:pt>
                      <c:pt idx="9">
                        <c:v>2.6511511081967212E-2</c:v>
                      </c:pt>
                      <c:pt idx="10">
                        <c:v>2.2698085245901643E-2</c:v>
                      </c:pt>
                      <c:pt idx="11">
                        <c:v>3.3704706885245898E-2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C98-4AE0-AF5D-809971EA5711}"/>
                  </c:ext>
                </c:extLst>
              </c15:ser>
            </c15:filteredScatterSeries>
          </c:ext>
        </c:extLst>
      </c:scatterChart>
      <c:valAx>
        <c:axId val="60274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5032"/>
        <c:crosses val="autoZero"/>
        <c:crossBetween val="midCat"/>
      </c:valAx>
      <c:valAx>
        <c:axId val="60274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6672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R2.3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Line 2 Z4'!$B$39:$M$39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Z4'!$B$42:$M$42</c:f>
              <c:numCache>
                <c:formatCode>0.00</c:formatCode>
                <c:ptCount val="12"/>
                <c:pt idx="0">
                  <c:v>17</c:v>
                </c:pt>
                <c:pt idx="1">
                  <c:v>42</c:v>
                </c:pt>
                <c:pt idx="2">
                  <c:v>71</c:v>
                </c:pt>
                <c:pt idx="3">
                  <c:v>97</c:v>
                </c:pt>
                <c:pt idx="4">
                  <c:v>107</c:v>
                </c:pt>
                <c:pt idx="5">
                  <c:v>107</c:v>
                </c:pt>
                <c:pt idx="6" formatCode="General">
                  <c:v>107</c:v>
                </c:pt>
                <c:pt idx="7">
                  <c:v>96</c:v>
                </c:pt>
                <c:pt idx="8">
                  <c:v>89</c:v>
                </c:pt>
                <c:pt idx="9">
                  <c:v>78</c:v>
                </c:pt>
                <c:pt idx="10">
                  <c:v>102</c:v>
                </c:pt>
                <c:pt idx="11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F6-413C-BF46-F15EF31BCDC0}"/>
            </c:ext>
          </c:extLst>
        </c:ser>
        <c:ser>
          <c:idx val="1"/>
          <c:order val="1"/>
          <c:tx>
            <c:v>Sesimic 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 Line 2 Z4'!$B$39:$M$39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Z4'!$B$40:$M$40</c:f>
              <c:numCache>
                <c:formatCode>0.00</c:formatCode>
                <c:ptCount val="12"/>
                <c:pt idx="0">
                  <c:v>15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40</c:v>
                </c:pt>
                <c:pt idx="6" formatCode="General">
                  <c:v>40</c:v>
                </c:pt>
                <c:pt idx="7">
                  <c:v>39</c:v>
                </c:pt>
                <c:pt idx="8">
                  <c:v>46</c:v>
                </c:pt>
                <c:pt idx="9">
                  <c:v>80</c:v>
                </c:pt>
                <c:pt idx="10">
                  <c:v>90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F6-413C-BF46-F15EF31BCDC0}"/>
            </c:ext>
          </c:extLst>
        </c:ser>
        <c:ser>
          <c:idx val="2"/>
          <c:order val="2"/>
          <c:tx>
            <c:v>R2.2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 Line 2 Z4'!$B$30:$M$30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Z4'!$B$33:$M$33</c:f>
              <c:numCache>
                <c:formatCode>0.00</c:formatCode>
                <c:ptCount val="12"/>
                <c:pt idx="0">
                  <c:v>136</c:v>
                </c:pt>
                <c:pt idx="1">
                  <c:v>148</c:v>
                </c:pt>
                <c:pt idx="2">
                  <c:v>158</c:v>
                </c:pt>
                <c:pt idx="3">
                  <c:v>163</c:v>
                </c:pt>
                <c:pt idx="4">
                  <c:v>163</c:v>
                </c:pt>
                <c:pt idx="5">
                  <c:v>157</c:v>
                </c:pt>
                <c:pt idx="6" formatCode="General">
                  <c:v>143</c:v>
                </c:pt>
                <c:pt idx="7">
                  <c:v>137</c:v>
                </c:pt>
                <c:pt idx="8">
                  <c:v>133</c:v>
                </c:pt>
                <c:pt idx="9">
                  <c:v>133</c:v>
                </c:pt>
                <c:pt idx="10">
                  <c:v>134</c:v>
                </c:pt>
                <c:pt idx="11">
                  <c:v>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F6-413C-BF46-F15EF31B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166544"/>
        <c:axId val="656166872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R2.5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 Line 2 Z4'!$B$49:$M$49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 Line 2 Z4'!$B$42:$M$42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17</c:v>
                      </c:pt>
                      <c:pt idx="1">
                        <c:v>42</c:v>
                      </c:pt>
                      <c:pt idx="2">
                        <c:v>71</c:v>
                      </c:pt>
                      <c:pt idx="3">
                        <c:v>97</c:v>
                      </c:pt>
                      <c:pt idx="4">
                        <c:v>107</c:v>
                      </c:pt>
                      <c:pt idx="5">
                        <c:v>107</c:v>
                      </c:pt>
                      <c:pt idx="6" formatCode="General">
                        <c:v>107</c:v>
                      </c:pt>
                      <c:pt idx="7">
                        <c:v>96</c:v>
                      </c:pt>
                      <c:pt idx="8">
                        <c:v>89</c:v>
                      </c:pt>
                      <c:pt idx="9">
                        <c:v>78</c:v>
                      </c:pt>
                      <c:pt idx="10">
                        <c:v>102</c:v>
                      </c:pt>
                      <c:pt idx="11">
                        <c:v>35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C655-47E4-8C72-7FF18303A551}"/>
                  </c:ext>
                </c:extLst>
              </c15:ser>
            </c15:filteredScatterSeries>
          </c:ext>
        </c:extLst>
      </c:scatterChart>
      <c:valAx>
        <c:axId val="65616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166872"/>
        <c:crosses val="autoZero"/>
        <c:crossBetween val="midCat"/>
      </c:valAx>
      <c:valAx>
        <c:axId val="65616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166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SGRProfiles 2.2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1"/>
          <c:tx>
            <c:v>SGRP Fold 2.2</c:v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SGR!$O$129:$O$140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SGR!$R$129:$R$140</c:f>
              <c:numCache>
                <c:formatCode>General</c:formatCode>
                <c:ptCount val="12"/>
                <c:pt idx="0">
                  <c:v>6.2864372372459024E-2</c:v>
                </c:pt>
                <c:pt idx="1">
                  <c:v>4.7603380903893447E-2</c:v>
                </c:pt>
                <c:pt idx="2">
                  <c:v>3.4903240863934426E-2</c:v>
                </c:pt>
                <c:pt idx="3">
                  <c:v>2.9412780065573768E-2</c:v>
                </c:pt>
                <c:pt idx="4">
                  <c:v>2.9043611262295082E-2</c:v>
                </c:pt>
                <c:pt idx="5">
                  <c:v>4.0299289712704918E-2</c:v>
                </c:pt>
                <c:pt idx="6">
                  <c:v>6.6866749338688525E-2</c:v>
                </c:pt>
                <c:pt idx="7">
                  <c:v>7.5832940065573784E-2</c:v>
                </c:pt>
                <c:pt idx="8">
                  <c:v>8.3287572950819677E-2</c:v>
                </c:pt>
                <c:pt idx="9">
                  <c:v>8.3804281872786893E-2</c:v>
                </c:pt>
                <c:pt idx="10">
                  <c:v>8.1457753426229504E-2</c:v>
                </c:pt>
                <c:pt idx="11">
                  <c:v>8.0891296524590151E-2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2E-4364-9C0E-1A999EBD6BB9}"/>
            </c:ext>
          </c:extLst>
        </c:ser>
        <c:ser>
          <c:idx val="2"/>
          <c:order val="3"/>
          <c:tx>
            <c:v>SGRP Salt 2.2</c:v>
          </c:tx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SGR!$O$129:$O$140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SGR!$U$129:$U$140</c:f>
              <c:numCache>
                <c:formatCode>General</c:formatCode>
                <c:ptCount val="12"/>
                <c:pt idx="0">
                  <c:v>0.16108995420442623</c:v>
                </c:pt>
                <c:pt idx="1">
                  <c:v>0.10451105898445698</c:v>
                </c:pt>
                <c:pt idx="2">
                  <c:v>8.3182230282633177E-2</c:v>
                </c:pt>
                <c:pt idx="3">
                  <c:v>6.4425675540983607E-2</c:v>
                </c:pt>
                <c:pt idx="4">
                  <c:v>5.6536125768442629E-2</c:v>
                </c:pt>
                <c:pt idx="5">
                  <c:v>4.2538139141188522E-2</c:v>
                </c:pt>
                <c:pt idx="6">
                  <c:v>1.281954550204918E-2</c:v>
                </c:pt>
                <c:pt idx="7">
                  <c:v>1.4811121106557379E-2</c:v>
                </c:pt>
                <c:pt idx="8">
                  <c:v>1.5112664446721312E-2</c:v>
                </c:pt>
                <c:pt idx="9">
                  <c:v>1.1665064876065574E-2</c:v>
                </c:pt>
                <c:pt idx="10">
                  <c:v>4.5396170491803283E-3</c:v>
                </c:pt>
                <c:pt idx="11">
                  <c:v>4.7186589639344252E-2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2E-4364-9C0E-1A999EBD6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746672"/>
        <c:axId val="602745032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0"/>
                <c:tx>
                  <c:v>SGR Salt Old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SGR!$S$101:$S$112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0.15716093093114755</c:v>
                      </c:pt>
                      <c:pt idx="1">
                        <c:v>9.9534341889959022E-2</c:v>
                      </c:pt>
                      <c:pt idx="2">
                        <c:v>7.9221171697745882E-2</c:v>
                      </c:pt>
                      <c:pt idx="3">
                        <c:v>6.1357786229508195E-2</c:v>
                      </c:pt>
                      <c:pt idx="4">
                        <c:v>5.3843929303278693E-2</c:v>
                      </c:pt>
                      <c:pt idx="5">
                        <c:v>4.4776988569672133E-2</c:v>
                      </c:pt>
                      <c:pt idx="6">
                        <c:v>2.563909100409836E-2</c:v>
                      </c:pt>
                      <c:pt idx="7">
                        <c:v>2.9622242213114758E-2</c:v>
                      </c:pt>
                      <c:pt idx="8">
                        <c:v>3.0225328893442625E-2</c:v>
                      </c:pt>
                      <c:pt idx="9">
                        <c:v>2.6511511081967212E-2</c:v>
                      </c:pt>
                      <c:pt idx="10">
                        <c:v>2.2698085245901643E-2</c:v>
                      </c:pt>
                      <c:pt idx="11">
                        <c:v>3.3704706885245898E-2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FB2E-4364-9C0E-1A999EBD6BB9}"/>
                  </c:ext>
                </c:extLst>
              </c15:ser>
            </c15:filteredScatterSeries>
            <c15:filteredScatterSeries>
              <c15:ser>
                <c:idx val="1"/>
                <c:order val="2"/>
                <c:tx>
                  <c:v>SGR Fold Old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SGR!$P$101:$P$112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3.4924651318032789E-2</c:v>
                      </c:pt>
                      <c:pt idx="1">
                        <c:v>2.8850533881147545E-2</c:v>
                      </c:pt>
                      <c:pt idx="2">
                        <c:v>2.2962658463114752E-2</c:v>
                      </c:pt>
                      <c:pt idx="3">
                        <c:v>1.9478662295081967E-2</c:v>
                      </c:pt>
                      <c:pt idx="4">
                        <c:v>1.989288442622951E-2</c:v>
                      </c:pt>
                      <c:pt idx="5">
                        <c:v>2.6866193141803277E-2</c:v>
                      </c:pt>
                      <c:pt idx="6">
                        <c:v>4.1022545606557381E-2</c:v>
                      </c:pt>
                      <c:pt idx="7">
                        <c:v>4.7395587540983615E-2</c:v>
                      </c:pt>
                      <c:pt idx="8">
                        <c:v>5.373391803278689E-2</c:v>
                      </c:pt>
                      <c:pt idx="9">
                        <c:v>5.4418364852459017E-2</c:v>
                      </c:pt>
                      <c:pt idx="10">
                        <c:v>5.6177760983606558E-2</c:v>
                      </c:pt>
                      <c:pt idx="11">
                        <c:v>6.7409413770491797E-2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B2E-4364-9C0E-1A999EBD6BB9}"/>
                  </c:ext>
                </c:extLst>
              </c15:ser>
            </c15:filteredScatterSeries>
            <c15:filteredScatterSeries>
              <c15:ser>
                <c:idx val="3"/>
                <c:order val="4"/>
                <c:tx>
                  <c:v>SGR Salt Old</c:v>
                </c:tx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SGR!$O$101:$O$112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SGR!$S$101:$S$112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0.15716093093114755</c:v>
                      </c:pt>
                      <c:pt idx="1">
                        <c:v>9.9534341889959022E-2</c:v>
                      </c:pt>
                      <c:pt idx="2">
                        <c:v>7.9221171697745882E-2</c:v>
                      </c:pt>
                      <c:pt idx="3">
                        <c:v>6.1357786229508195E-2</c:v>
                      </c:pt>
                      <c:pt idx="4">
                        <c:v>5.3843929303278693E-2</c:v>
                      </c:pt>
                      <c:pt idx="5">
                        <c:v>4.4776988569672133E-2</c:v>
                      </c:pt>
                      <c:pt idx="6">
                        <c:v>2.563909100409836E-2</c:v>
                      </c:pt>
                      <c:pt idx="7">
                        <c:v>2.9622242213114758E-2</c:v>
                      </c:pt>
                      <c:pt idx="8">
                        <c:v>3.0225328893442625E-2</c:v>
                      </c:pt>
                      <c:pt idx="9">
                        <c:v>2.6511511081967212E-2</c:v>
                      </c:pt>
                      <c:pt idx="10">
                        <c:v>2.2698085245901643E-2</c:v>
                      </c:pt>
                      <c:pt idx="11">
                        <c:v>3.3704706885245898E-2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B2E-4364-9C0E-1A999EBD6BB9}"/>
                  </c:ext>
                </c:extLst>
              </c15:ser>
            </c15:filteredScatterSeries>
          </c:ext>
        </c:extLst>
      </c:scatterChart>
      <c:valAx>
        <c:axId val="60274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5032"/>
        <c:crosses val="autoZero"/>
        <c:crossBetween val="midCat"/>
      </c:valAx>
      <c:valAx>
        <c:axId val="60274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746672"/>
        <c:crosses val="autoZero"/>
        <c:crossBetween val="midCat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Z1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Line 2 Z Thicknesses'!$B$3:$M$3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Thicknesses'!$B$4:$M$4</c:f>
              <c:numCache>
                <c:formatCode>0.00</c:formatCode>
                <c:ptCount val="12"/>
                <c:pt idx="0">
                  <c:v>24</c:v>
                </c:pt>
                <c:pt idx="1">
                  <c:v>112</c:v>
                </c:pt>
                <c:pt idx="2">
                  <c:v>147</c:v>
                </c:pt>
                <c:pt idx="3">
                  <c:v>153</c:v>
                </c:pt>
                <c:pt idx="4">
                  <c:v>140</c:v>
                </c:pt>
                <c:pt idx="5">
                  <c:v>82</c:v>
                </c:pt>
                <c:pt idx="6" formatCode="General">
                  <c:v>76</c:v>
                </c:pt>
                <c:pt idx="7">
                  <c:v>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73-4AC0-9B3E-0241F3FDCBAE}"/>
            </c:ext>
          </c:extLst>
        </c:ser>
        <c:ser>
          <c:idx val="1"/>
          <c:order val="1"/>
          <c:tx>
            <c:v>Z2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 Line 2 Z Thicknesses'!$B$3:$M$3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Thicknesses'!$B$5:$M$5</c:f>
              <c:numCache>
                <c:formatCode>0.00</c:formatCode>
                <c:ptCount val="12"/>
                <c:pt idx="0">
                  <c:v>12</c:v>
                </c:pt>
                <c:pt idx="1">
                  <c:v>41</c:v>
                </c:pt>
                <c:pt idx="2">
                  <c:v>91</c:v>
                </c:pt>
                <c:pt idx="3">
                  <c:v>86</c:v>
                </c:pt>
                <c:pt idx="4">
                  <c:v>88</c:v>
                </c:pt>
                <c:pt idx="5">
                  <c:v>85</c:v>
                </c:pt>
                <c:pt idx="6" formatCode="General">
                  <c:v>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73-4AC0-9B3E-0241F3FDCBAE}"/>
            </c:ext>
          </c:extLst>
        </c:ser>
        <c:ser>
          <c:idx val="2"/>
          <c:order val="2"/>
          <c:tx>
            <c:v>Z3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 Line 2 Z Thicknesses'!$B$3:$M$3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Thicknesses'!$B$6:$M$6</c:f>
              <c:numCache>
                <c:formatCode>0.00</c:formatCode>
                <c:ptCount val="12"/>
                <c:pt idx="0">
                  <c:v>15</c:v>
                </c:pt>
                <c:pt idx="1">
                  <c:v>43</c:v>
                </c:pt>
                <c:pt idx="2">
                  <c:v>70</c:v>
                </c:pt>
                <c:pt idx="3">
                  <c:v>85</c:v>
                </c:pt>
                <c:pt idx="4">
                  <c:v>81</c:v>
                </c:pt>
                <c:pt idx="5">
                  <c:v>67</c:v>
                </c:pt>
                <c:pt idx="6" formatCode="General">
                  <c:v>74</c:v>
                </c:pt>
                <c:pt idx="7">
                  <c:v>70</c:v>
                </c:pt>
                <c:pt idx="8">
                  <c:v>67</c:v>
                </c:pt>
                <c:pt idx="9">
                  <c:v>80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73-4AC0-9B3E-0241F3FDCBAE}"/>
            </c:ext>
          </c:extLst>
        </c:ser>
        <c:ser>
          <c:idx val="3"/>
          <c:order val="3"/>
          <c:tx>
            <c:v>Z4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 Line 2 Z Thicknesses'!$B$3:$M$3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Thicknesses'!$B$7:$M$7</c:f>
              <c:numCache>
                <c:formatCode>0.00</c:formatCode>
                <c:ptCount val="12"/>
                <c:pt idx="0">
                  <c:v>26</c:v>
                </c:pt>
                <c:pt idx="1">
                  <c:v>44</c:v>
                </c:pt>
                <c:pt idx="2">
                  <c:v>26</c:v>
                </c:pt>
                <c:pt idx="3">
                  <c:v>25</c:v>
                </c:pt>
                <c:pt idx="4">
                  <c:v>32</c:v>
                </c:pt>
                <c:pt idx="5">
                  <c:v>41</c:v>
                </c:pt>
                <c:pt idx="6" formatCode="General">
                  <c:v>46</c:v>
                </c:pt>
                <c:pt idx="7">
                  <c:v>43</c:v>
                </c:pt>
                <c:pt idx="8">
                  <c:v>49</c:v>
                </c:pt>
                <c:pt idx="9">
                  <c:v>74</c:v>
                </c:pt>
                <c:pt idx="10">
                  <c:v>60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73-4AC0-9B3E-0241F3FDCBAE}"/>
            </c:ext>
          </c:extLst>
        </c:ser>
        <c:ser>
          <c:idx val="4"/>
          <c:order val="4"/>
          <c:tx>
            <c:v>Z5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 Line 2 Z Thicknesses'!$B$3:$M$3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Thicknesses'!$B$8:$M$8</c:f>
              <c:numCache>
                <c:formatCode>0.00</c:formatCode>
                <c:ptCount val="12"/>
                <c:pt idx="0">
                  <c:v>277</c:v>
                </c:pt>
                <c:pt idx="1">
                  <c:v>427</c:v>
                </c:pt>
                <c:pt idx="2">
                  <c:v>455</c:v>
                </c:pt>
                <c:pt idx="3">
                  <c:v>467</c:v>
                </c:pt>
                <c:pt idx="4">
                  <c:v>470</c:v>
                </c:pt>
                <c:pt idx="5">
                  <c:v>444</c:v>
                </c:pt>
                <c:pt idx="6" formatCode="General">
                  <c:v>401</c:v>
                </c:pt>
                <c:pt idx="7">
                  <c:v>340</c:v>
                </c:pt>
                <c:pt idx="8">
                  <c:v>338</c:v>
                </c:pt>
                <c:pt idx="9">
                  <c:v>359</c:v>
                </c:pt>
                <c:pt idx="10">
                  <c:v>373</c:v>
                </c:pt>
                <c:pt idx="11">
                  <c:v>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73-4AC0-9B3E-0241F3FDCBAE}"/>
            </c:ext>
          </c:extLst>
        </c:ser>
        <c:ser>
          <c:idx val="5"/>
          <c:order val="5"/>
          <c:tx>
            <c:v>Z5.1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 Line 2 Z Thicknesses'!$B$14:$M$14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Thicknesses'!$B$27:$M$27</c:f>
              <c:numCache>
                <c:formatCode>0.00</c:formatCode>
                <c:ptCount val="12"/>
                <c:pt idx="0">
                  <c:v>123</c:v>
                </c:pt>
                <c:pt idx="1">
                  <c:v>147</c:v>
                </c:pt>
                <c:pt idx="2">
                  <c:v>140</c:v>
                </c:pt>
                <c:pt idx="3">
                  <c:v>130</c:v>
                </c:pt>
                <c:pt idx="4">
                  <c:v>116</c:v>
                </c:pt>
                <c:pt idx="5">
                  <c:v>133</c:v>
                </c:pt>
                <c:pt idx="6" formatCode="General">
                  <c:v>136</c:v>
                </c:pt>
                <c:pt idx="7">
                  <c:v>166</c:v>
                </c:pt>
                <c:pt idx="8">
                  <c:v>200</c:v>
                </c:pt>
                <c:pt idx="9">
                  <c:v>189</c:v>
                </c:pt>
                <c:pt idx="10">
                  <c:v>211</c:v>
                </c:pt>
                <c:pt idx="11">
                  <c:v>140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24-4488-80E2-91FFDB672575}"/>
            </c:ext>
          </c:extLst>
        </c:ser>
        <c:ser>
          <c:idx val="6"/>
          <c:order val="6"/>
          <c:tx>
            <c:v>Z5.2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 Line 2 Z Thicknesses'!$B$14:$M$14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Thicknesses'!$B$29:$M$29</c:f>
              <c:numCache>
                <c:formatCode>0.00</c:formatCode>
                <c:ptCount val="12"/>
                <c:pt idx="0">
                  <c:v>154</c:v>
                </c:pt>
                <c:pt idx="1">
                  <c:v>280</c:v>
                </c:pt>
                <c:pt idx="2">
                  <c:v>315</c:v>
                </c:pt>
                <c:pt idx="3">
                  <c:v>337</c:v>
                </c:pt>
                <c:pt idx="4">
                  <c:v>354</c:v>
                </c:pt>
                <c:pt idx="5">
                  <c:v>311</c:v>
                </c:pt>
                <c:pt idx="6" formatCode="General">
                  <c:v>265</c:v>
                </c:pt>
                <c:pt idx="7">
                  <c:v>174</c:v>
                </c:pt>
                <c:pt idx="8">
                  <c:v>138</c:v>
                </c:pt>
                <c:pt idx="9">
                  <c:v>170</c:v>
                </c:pt>
                <c:pt idx="10">
                  <c:v>162</c:v>
                </c:pt>
                <c:pt idx="11">
                  <c:v>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24-4488-80E2-91FFDB67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477712"/>
        <c:axId val="501480008"/>
      </c:scatterChart>
      <c:valAx>
        <c:axId val="50147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480008"/>
        <c:crosses val="autoZero"/>
        <c:crossBetween val="midCat"/>
      </c:valAx>
      <c:valAx>
        <c:axId val="50148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477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Z1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 Line 2 Z Thicknesses'!$B$14:$M$14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Thicknesses'!$B$15:$M$15</c:f>
              <c:numCache>
                <c:formatCode>0.00</c:formatCode>
                <c:ptCount val="12"/>
                <c:pt idx="0">
                  <c:v>0</c:v>
                </c:pt>
                <c:pt idx="1">
                  <c:v>112</c:v>
                </c:pt>
                <c:pt idx="2">
                  <c:v>147</c:v>
                </c:pt>
                <c:pt idx="3">
                  <c:v>153</c:v>
                </c:pt>
                <c:pt idx="4">
                  <c:v>140</c:v>
                </c:pt>
                <c:pt idx="5">
                  <c:v>82</c:v>
                </c:pt>
                <c:pt idx="6" formatCode="General">
                  <c:v>76</c:v>
                </c:pt>
                <c:pt idx="7">
                  <c:v>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56-4A2F-BFFB-3864A9C2F6D4}"/>
            </c:ext>
          </c:extLst>
        </c:ser>
        <c:ser>
          <c:idx val="1"/>
          <c:order val="1"/>
          <c:tx>
            <c:v>Z1-2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 Line 2 Z Thicknesses'!$B$14:$M$14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Thicknesses'!$B$16:$M$16</c:f>
              <c:numCache>
                <c:formatCode>0.00</c:formatCode>
                <c:ptCount val="12"/>
                <c:pt idx="0">
                  <c:v>0</c:v>
                </c:pt>
                <c:pt idx="1">
                  <c:v>151</c:v>
                </c:pt>
                <c:pt idx="2">
                  <c:v>229</c:v>
                </c:pt>
                <c:pt idx="3">
                  <c:v>258</c:v>
                </c:pt>
                <c:pt idx="4">
                  <c:v>241</c:v>
                </c:pt>
                <c:pt idx="5">
                  <c:v>184</c:v>
                </c:pt>
                <c:pt idx="6" formatCode="General">
                  <c:v>159</c:v>
                </c:pt>
                <c:pt idx="7">
                  <c:v>93</c:v>
                </c:pt>
                <c:pt idx="8">
                  <c:v>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56-4A2F-BFFB-3864A9C2F6D4}"/>
            </c:ext>
          </c:extLst>
        </c:ser>
        <c:ser>
          <c:idx val="2"/>
          <c:order val="2"/>
          <c:tx>
            <c:v>Z1-3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 Line 2 Z Thicknesses'!$B$14:$M$14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Thicknesses'!$B$17:$M$17</c:f>
              <c:numCache>
                <c:formatCode>0.00</c:formatCode>
                <c:ptCount val="12"/>
                <c:pt idx="0">
                  <c:v>50</c:v>
                </c:pt>
                <c:pt idx="1">
                  <c:v>202</c:v>
                </c:pt>
                <c:pt idx="2">
                  <c:v>298</c:v>
                </c:pt>
                <c:pt idx="3">
                  <c:v>337</c:v>
                </c:pt>
                <c:pt idx="4">
                  <c:v>318</c:v>
                </c:pt>
                <c:pt idx="5">
                  <c:v>249</c:v>
                </c:pt>
                <c:pt idx="6" formatCode="General">
                  <c:v>240</c:v>
                </c:pt>
                <c:pt idx="7">
                  <c:v>166</c:v>
                </c:pt>
                <c:pt idx="8">
                  <c:v>97</c:v>
                </c:pt>
                <c:pt idx="9">
                  <c:v>80</c:v>
                </c:pt>
                <c:pt idx="10">
                  <c:v>71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956-4A2F-BFFB-3864A9C2F6D4}"/>
            </c:ext>
          </c:extLst>
        </c:ser>
        <c:ser>
          <c:idx val="3"/>
          <c:order val="3"/>
          <c:tx>
            <c:v>Z1 - Z4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 Line 2 Z Thicknesses'!$B$14:$M$14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Thicknesses'!$B$18:$M$18</c:f>
              <c:numCache>
                <c:formatCode>0.00</c:formatCode>
                <c:ptCount val="12"/>
                <c:pt idx="0">
                  <c:v>65</c:v>
                </c:pt>
                <c:pt idx="1">
                  <c:v>230</c:v>
                </c:pt>
                <c:pt idx="2">
                  <c:v>328</c:v>
                </c:pt>
                <c:pt idx="3">
                  <c:v>369</c:v>
                </c:pt>
                <c:pt idx="4">
                  <c:v>350</c:v>
                </c:pt>
                <c:pt idx="5">
                  <c:v>289</c:v>
                </c:pt>
                <c:pt idx="6" formatCode="General">
                  <c:v>280</c:v>
                </c:pt>
                <c:pt idx="7">
                  <c:v>205</c:v>
                </c:pt>
                <c:pt idx="8">
                  <c:v>143</c:v>
                </c:pt>
                <c:pt idx="9">
                  <c:v>160</c:v>
                </c:pt>
                <c:pt idx="10">
                  <c:v>131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956-4A2F-BFFB-3864A9C2F6D4}"/>
            </c:ext>
          </c:extLst>
        </c:ser>
        <c:ser>
          <c:idx val="4"/>
          <c:order val="4"/>
          <c:tx>
            <c:v>Z1-Z5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 Line 2 Z Thicknesses'!$B$14:$M$14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Thicknesses'!$B$19:$M$19</c:f>
              <c:numCache>
                <c:formatCode>0.00</c:formatCode>
                <c:ptCount val="12"/>
                <c:pt idx="0">
                  <c:v>322</c:v>
                </c:pt>
                <c:pt idx="1">
                  <c:v>676</c:v>
                </c:pt>
                <c:pt idx="2">
                  <c:v>786</c:v>
                </c:pt>
                <c:pt idx="3">
                  <c:v>828</c:v>
                </c:pt>
                <c:pt idx="4">
                  <c:v>821</c:v>
                </c:pt>
                <c:pt idx="5">
                  <c:v>734</c:v>
                </c:pt>
                <c:pt idx="6" formatCode="General">
                  <c:v>696</c:v>
                </c:pt>
                <c:pt idx="7">
                  <c:v>548</c:v>
                </c:pt>
                <c:pt idx="8">
                  <c:v>482</c:v>
                </c:pt>
                <c:pt idx="9">
                  <c:v>518</c:v>
                </c:pt>
                <c:pt idx="10">
                  <c:v>504</c:v>
                </c:pt>
                <c:pt idx="11">
                  <c:v>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1956-4A2F-BFFB-3864A9C2F6D4}"/>
            </c:ext>
          </c:extLst>
        </c:ser>
        <c:ser>
          <c:idx val="5"/>
          <c:order val="5"/>
          <c:tx>
            <c:v>Z1-Z6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 Line 2 Z Thicknesses'!$B$14:$M$14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Thicknesses'!$B$20:$M$20</c:f>
              <c:numCache>
                <c:formatCode>0.00</c:formatCode>
                <c:ptCount val="12"/>
                <c:pt idx="0">
                  <c:v>374</c:v>
                </c:pt>
                <c:pt idx="1">
                  <c:v>989</c:v>
                </c:pt>
                <c:pt idx="2">
                  <c:v>1213</c:v>
                </c:pt>
                <c:pt idx="3">
                  <c:v>1328</c:v>
                </c:pt>
                <c:pt idx="4">
                  <c:v>1355</c:v>
                </c:pt>
                <c:pt idx="5">
                  <c:v>1274</c:v>
                </c:pt>
                <c:pt idx="6" formatCode="General">
                  <c:v>1180</c:v>
                </c:pt>
                <c:pt idx="7">
                  <c:v>1021</c:v>
                </c:pt>
                <c:pt idx="8">
                  <c:v>884</c:v>
                </c:pt>
                <c:pt idx="9">
                  <c:v>870</c:v>
                </c:pt>
                <c:pt idx="10">
                  <c:v>882</c:v>
                </c:pt>
                <c:pt idx="11">
                  <c:v>621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1956-4A2F-BFFB-3864A9C2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654688"/>
        <c:axId val="645651736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v>Z5.1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 Line 2 Z Thicknesses'!$B$14:$M$14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 Line 2 Z Thicknesses'!$B$27:$M$27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123</c:v>
                      </c:pt>
                      <c:pt idx="1">
                        <c:v>147</c:v>
                      </c:pt>
                      <c:pt idx="2">
                        <c:v>140</c:v>
                      </c:pt>
                      <c:pt idx="3">
                        <c:v>130</c:v>
                      </c:pt>
                      <c:pt idx="4">
                        <c:v>116</c:v>
                      </c:pt>
                      <c:pt idx="5">
                        <c:v>133</c:v>
                      </c:pt>
                      <c:pt idx="6" formatCode="General">
                        <c:v>136</c:v>
                      </c:pt>
                      <c:pt idx="7">
                        <c:v>166</c:v>
                      </c:pt>
                      <c:pt idx="8">
                        <c:v>200</c:v>
                      </c:pt>
                      <c:pt idx="9">
                        <c:v>189</c:v>
                      </c:pt>
                      <c:pt idx="10">
                        <c:v>211</c:v>
                      </c:pt>
                      <c:pt idx="11">
                        <c:v>140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B-1956-4A2F-BFFB-3864A9C2F6D4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Z5.2</c:v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Line 2 Z Thicknesses'!$B$14:$M$14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242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367</c:v>
                      </c:pt>
                      <c:pt idx="10">
                        <c:v>400</c:v>
                      </c:pt>
                      <c:pt idx="11">
                        <c:v>435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Line 2 Z Thicknesses'!$B$29:$M$29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154</c:v>
                      </c:pt>
                      <c:pt idx="1">
                        <c:v>280</c:v>
                      </c:pt>
                      <c:pt idx="2">
                        <c:v>315</c:v>
                      </c:pt>
                      <c:pt idx="3">
                        <c:v>337</c:v>
                      </c:pt>
                      <c:pt idx="4">
                        <c:v>354</c:v>
                      </c:pt>
                      <c:pt idx="5">
                        <c:v>311</c:v>
                      </c:pt>
                      <c:pt idx="6" formatCode="General">
                        <c:v>265</c:v>
                      </c:pt>
                      <c:pt idx="7">
                        <c:v>174</c:v>
                      </c:pt>
                      <c:pt idx="8">
                        <c:v>138</c:v>
                      </c:pt>
                      <c:pt idx="9">
                        <c:v>170</c:v>
                      </c:pt>
                      <c:pt idx="10">
                        <c:v>162</c:v>
                      </c:pt>
                      <c:pt idx="11">
                        <c:v>192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1956-4A2F-BFFB-3864A9C2F6D4}"/>
                  </c:ext>
                </c:extLst>
              </c15:ser>
            </c15:filteredScatterSeries>
          </c:ext>
        </c:extLst>
      </c:scatterChart>
      <c:valAx>
        <c:axId val="64565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651736"/>
        <c:crosses val="autoZero"/>
        <c:crossBetween val="midCat"/>
      </c:valAx>
      <c:valAx>
        <c:axId val="645651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654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Z1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Line 2 Z Thicknesses'!$B$34:$M$34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Thicknesses'!$B$35:$M$35</c:f>
              <c:numCache>
                <c:formatCode>0.00</c:formatCode>
                <c:ptCount val="12"/>
                <c:pt idx="0">
                  <c:v>0</c:v>
                </c:pt>
                <c:pt idx="1">
                  <c:v>112</c:v>
                </c:pt>
                <c:pt idx="2">
                  <c:v>147</c:v>
                </c:pt>
                <c:pt idx="3">
                  <c:v>153</c:v>
                </c:pt>
                <c:pt idx="4">
                  <c:v>140</c:v>
                </c:pt>
                <c:pt idx="5">
                  <c:v>82</c:v>
                </c:pt>
                <c:pt idx="6" formatCode="General">
                  <c:v>76</c:v>
                </c:pt>
                <c:pt idx="7">
                  <c:v>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BB-43D2-B1EB-D6D779DFAF0D}"/>
            </c:ext>
          </c:extLst>
        </c:ser>
        <c:ser>
          <c:idx val="1"/>
          <c:order val="1"/>
          <c:tx>
            <c:v>Z2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 Line 2 Z Thicknesses'!$B$34:$M$34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Thicknesses'!$B$36:$M$36</c:f>
              <c:numCache>
                <c:formatCode>0.00</c:formatCode>
                <c:ptCount val="12"/>
                <c:pt idx="0">
                  <c:v>0</c:v>
                </c:pt>
                <c:pt idx="1">
                  <c:v>39</c:v>
                </c:pt>
                <c:pt idx="2">
                  <c:v>82</c:v>
                </c:pt>
                <c:pt idx="3">
                  <c:v>105</c:v>
                </c:pt>
                <c:pt idx="4">
                  <c:v>101</c:v>
                </c:pt>
                <c:pt idx="5">
                  <c:v>102</c:v>
                </c:pt>
                <c:pt idx="6" formatCode="General">
                  <c:v>83</c:v>
                </c:pt>
                <c:pt idx="7">
                  <c:v>76</c:v>
                </c:pt>
                <c:pt idx="8">
                  <c:v>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BB-43D2-B1EB-D6D779DFAF0D}"/>
            </c:ext>
          </c:extLst>
        </c:ser>
        <c:ser>
          <c:idx val="2"/>
          <c:order val="2"/>
          <c:tx>
            <c:v>Z3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 Line 2 Z Thicknesses'!$B$34:$M$34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Thicknesses'!$B$37:$M$37</c:f>
              <c:numCache>
                <c:formatCode>0.00</c:formatCode>
                <c:ptCount val="12"/>
                <c:pt idx="0">
                  <c:v>50</c:v>
                </c:pt>
                <c:pt idx="1">
                  <c:v>51</c:v>
                </c:pt>
                <c:pt idx="2">
                  <c:v>69</c:v>
                </c:pt>
                <c:pt idx="3">
                  <c:v>79</c:v>
                </c:pt>
                <c:pt idx="4">
                  <c:v>77</c:v>
                </c:pt>
                <c:pt idx="5">
                  <c:v>65</c:v>
                </c:pt>
                <c:pt idx="6" formatCode="General">
                  <c:v>81</c:v>
                </c:pt>
                <c:pt idx="7">
                  <c:v>73</c:v>
                </c:pt>
                <c:pt idx="8">
                  <c:v>74</c:v>
                </c:pt>
                <c:pt idx="9">
                  <c:v>80</c:v>
                </c:pt>
                <c:pt idx="10">
                  <c:v>71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BB-43D2-B1EB-D6D779DFAF0D}"/>
            </c:ext>
          </c:extLst>
        </c:ser>
        <c:ser>
          <c:idx val="3"/>
          <c:order val="3"/>
          <c:tx>
            <c:v>Z4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 Line 2 Z Thicknesses'!$B$34:$M$34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Thicknesses'!$B$38:$M$38</c:f>
              <c:numCache>
                <c:formatCode>0.00</c:formatCode>
                <c:ptCount val="12"/>
                <c:pt idx="0">
                  <c:v>15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40</c:v>
                </c:pt>
                <c:pt idx="6" formatCode="General">
                  <c:v>40</c:v>
                </c:pt>
                <c:pt idx="7">
                  <c:v>39</c:v>
                </c:pt>
                <c:pt idx="8">
                  <c:v>46</c:v>
                </c:pt>
                <c:pt idx="9">
                  <c:v>80</c:v>
                </c:pt>
                <c:pt idx="10">
                  <c:v>60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BB-43D2-B1EB-D6D779DFAF0D}"/>
            </c:ext>
          </c:extLst>
        </c:ser>
        <c:ser>
          <c:idx val="4"/>
          <c:order val="4"/>
          <c:tx>
            <c:v>Z5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 Line 2 Z Thicknesses'!$B$34:$M$34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Thicknesses'!$B$39:$M$39</c:f>
              <c:numCache>
                <c:formatCode>0.00</c:formatCode>
                <c:ptCount val="12"/>
                <c:pt idx="0">
                  <c:v>257</c:v>
                </c:pt>
                <c:pt idx="1">
                  <c:v>446</c:v>
                </c:pt>
                <c:pt idx="2">
                  <c:v>458</c:v>
                </c:pt>
                <c:pt idx="3">
                  <c:v>459</c:v>
                </c:pt>
                <c:pt idx="4">
                  <c:v>471</c:v>
                </c:pt>
                <c:pt idx="5">
                  <c:v>445</c:v>
                </c:pt>
                <c:pt idx="6" formatCode="General">
                  <c:v>416</c:v>
                </c:pt>
                <c:pt idx="7">
                  <c:v>343</c:v>
                </c:pt>
                <c:pt idx="8">
                  <c:v>339</c:v>
                </c:pt>
                <c:pt idx="9">
                  <c:v>358</c:v>
                </c:pt>
                <c:pt idx="10">
                  <c:v>373</c:v>
                </c:pt>
                <c:pt idx="11">
                  <c:v>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BB-43D2-B1EB-D6D779DFAF0D}"/>
            </c:ext>
          </c:extLst>
        </c:ser>
        <c:ser>
          <c:idx val="5"/>
          <c:order val="5"/>
          <c:tx>
            <c:v>Z6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 Line 2 Z Thicknesses'!$B$34:$M$34</c:f>
              <c:numCache>
                <c:formatCode>General</c:formatCode>
                <c:ptCount val="12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242</c:v>
                </c:pt>
                <c:pt idx="7">
                  <c:v>280</c:v>
                </c:pt>
                <c:pt idx="8">
                  <c:v>320</c:v>
                </c:pt>
                <c:pt idx="9">
                  <c:v>367</c:v>
                </c:pt>
                <c:pt idx="10">
                  <c:v>400</c:v>
                </c:pt>
                <c:pt idx="11">
                  <c:v>435</c:v>
                </c:pt>
              </c:numCache>
            </c:numRef>
          </c:xVal>
          <c:yVal>
            <c:numRef>
              <c:f>' Line 2 Z Thicknesses'!$B$40:$M$40</c:f>
              <c:numCache>
                <c:formatCode>0.00</c:formatCode>
                <c:ptCount val="12"/>
                <c:pt idx="0">
                  <c:v>52</c:v>
                </c:pt>
                <c:pt idx="1">
                  <c:v>313</c:v>
                </c:pt>
                <c:pt idx="2">
                  <c:v>427</c:v>
                </c:pt>
                <c:pt idx="3">
                  <c:v>500</c:v>
                </c:pt>
                <c:pt idx="4">
                  <c:v>534</c:v>
                </c:pt>
                <c:pt idx="5">
                  <c:v>540</c:v>
                </c:pt>
                <c:pt idx="6" formatCode="General">
                  <c:v>484</c:v>
                </c:pt>
                <c:pt idx="7">
                  <c:v>473</c:v>
                </c:pt>
                <c:pt idx="8">
                  <c:v>402</c:v>
                </c:pt>
                <c:pt idx="9">
                  <c:v>352</c:v>
                </c:pt>
                <c:pt idx="10">
                  <c:v>378</c:v>
                </c:pt>
                <c:pt idx="11">
                  <c:v>364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BB-43D2-B1EB-D6D779DFA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395136"/>
        <c:axId val="599392512"/>
      </c:scatterChart>
      <c:valAx>
        <c:axId val="59939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92512"/>
        <c:crosses val="autoZero"/>
        <c:crossBetween val="midCat"/>
      </c:valAx>
      <c:valAx>
        <c:axId val="59939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95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(SGR)'!$O$69:$O$77</c:f>
              <c:numCache>
                <c:formatCode>General</c:formatCode>
                <c:ptCount val="9"/>
                <c:pt idx="0">
                  <c:v>1</c:v>
                </c:pt>
                <c:pt idx="1">
                  <c:v>34</c:v>
                </c:pt>
                <c:pt idx="2">
                  <c:v>50</c:v>
                </c:pt>
                <c:pt idx="3">
                  <c:v>55</c:v>
                </c:pt>
                <c:pt idx="4">
                  <c:v>65</c:v>
                </c:pt>
                <c:pt idx="5">
                  <c:v>70</c:v>
                </c:pt>
                <c:pt idx="6">
                  <c:v>100</c:v>
                </c:pt>
                <c:pt idx="7">
                  <c:v>190</c:v>
                </c:pt>
                <c:pt idx="8">
                  <c:v>244</c:v>
                </c:pt>
              </c:numCache>
            </c:numRef>
          </c:xVal>
          <c:yVal>
            <c:numRef>
              <c:f>'Line 2 (SGR)'!$N$69:$N$77</c:f>
              <c:numCache>
                <c:formatCode>General</c:formatCode>
                <c:ptCount val="9"/>
                <c:pt idx="0">
                  <c:v>0.5</c:v>
                </c:pt>
                <c:pt idx="1">
                  <c:v>1.3</c:v>
                </c:pt>
                <c:pt idx="2">
                  <c:v>1.3</c:v>
                </c:pt>
                <c:pt idx="3">
                  <c:v>2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16-4BC3-B55C-992F3DF62C55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(SGR)'!$Q$69:$Q$74</c:f>
              <c:numCache>
                <c:formatCode>General</c:formatCode>
                <c:ptCount val="6"/>
                <c:pt idx="0">
                  <c:v>1</c:v>
                </c:pt>
                <c:pt idx="1">
                  <c:v>45</c:v>
                </c:pt>
                <c:pt idx="2">
                  <c:v>47</c:v>
                </c:pt>
                <c:pt idx="3">
                  <c:v>70</c:v>
                </c:pt>
                <c:pt idx="4">
                  <c:v>198</c:v>
                </c:pt>
                <c:pt idx="5">
                  <c:v>244</c:v>
                </c:pt>
              </c:numCache>
            </c:numRef>
          </c:xVal>
          <c:yVal>
            <c:numRef>
              <c:f>'Line 2 (SGR)'!$P$69:$P$74</c:f>
              <c:numCache>
                <c:formatCode>General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16-4BC3-B55C-992F3DF62C5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(SGR)'!$O$35:$O$40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(SGR)'!$N$35:$N$40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1116-4BC3-B55C-992F3DF62C55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116-4BC3-B55C-992F3DF62C55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(SGR)'!$O$80:$O$89</c:f>
              <c:numCache>
                <c:formatCode>General</c:formatCode>
                <c:ptCount val="10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55</c:v>
                </c:pt>
                <c:pt idx="5">
                  <c:v>65</c:v>
                </c:pt>
                <c:pt idx="6">
                  <c:v>70</c:v>
                </c:pt>
                <c:pt idx="7">
                  <c:v>100</c:v>
                </c:pt>
                <c:pt idx="8">
                  <c:v>175</c:v>
                </c:pt>
                <c:pt idx="9">
                  <c:v>200</c:v>
                </c:pt>
              </c:numCache>
            </c:numRef>
          </c:xVal>
          <c:yVal>
            <c:numRef>
              <c:f>'Line 2 (SGR)'!$N$80:$N$89</c:f>
              <c:numCache>
                <c:formatCode>General</c:formatCode>
                <c:ptCount val="10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0</c:v>
                </c:pt>
                <c:pt idx="6">
                  <c:v>0.5</c:v>
                </c:pt>
                <c:pt idx="7">
                  <c:v>1.5</c:v>
                </c:pt>
                <c:pt idx="8">
                  <c:v>1.5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FC-4B75-AB0E-42C13F444B18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(SGR)'!$Q$80:$Q$86</c:f>
              <c:numCache>
                <c:formatCode>General</c:formatCode>
                <c:ptCount val="7"/>
                <c:pt idx="0">
                  <c:v>1</c:v>
                </c:pt>
                <c:pt idx="1">
                  <c:v>35</c:v>
                </c:pt>
                <c:pt idx="2">
                  <c:v>42</c:v>
                </c:pt>
                <c:pt idx="3">
                  <c:v>70</c:v>
                </c:pt>
                <c:pt idx="4">
                  <c:v>110</c:v>
                </c:pt>
                <c:pt idx="5">
                  <c:v>198</c:v>
                </c:pt>
                <c:pt idx="6">
                  <c:v>244</c:v>
                </c:pt>
              </c:numCache>
            </c:numRef>
          </c:xVal>
          <c:yVal>
            <c:numRef>
              <c:f>'Line 2 (SGR)'!$P$80:$P$86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FC-4B75-AB0E-42C13F444B1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(SGR)'!$O$35:$O$40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(SGR)'!$N$35:$N$40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E9FC-4B75-AB0E-42C13F444B18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9FC-4B75-AB0E-42C13F444B18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(SGR)'!$O$94:$O$105</c:f>
              <c:numCache>
                <c:formatCode>General</c:formatCode>
                <c:ptCount val="12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165</c:v>
                </c:pt>
                <c:pt idx="9">
                  <c:v>190</c:v>
                </c:pt>
                <c:pt idx="10">
                  <c:v>244</c:v>
                </c:pt>
              </c:numCache>
            </c:numRef>
          </c:xVal>
          <c:yVal>
            <c:numRef>
              <c:f>'Line 2 (SGR)'!$N$94:$N$105</c:f>
              <c:numCache>
                <c:formatCode>General</c:formatCode>
                <c:ptCount val="12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0</c:v>
                </c:pt>
                <c:pt idx="7">
                  <c:v>1.7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2E-49A7-977F-C9927C94ED2C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(SGR)'!$Q$94:$Q$101</c:f>
              <c:numCache>
                <c:formatCode>General</c:formatCode>
                <c:ptCount val="8"/>
                <c:pt idx="0">
                  <c:v>1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48</c:v>
                </c:pt>
                <c:pt idx="5">
                  <c:v>244</c:v>
                </c:pt>
              </c:numCache>
            </c:numRef>
          </c:xVal>
          <c:yVal>
            <c:numRef>
              <c:f>'Line 2 (SGR)'!$P$94:$P$101</c:f>
              <c:numCache>
                <c:formatCode>General</c:formatCode>
                <c:ptCount val="8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1.4</c:v>
                </c:pt>
                <c:pt idx="5">
                  <c:v>1.45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2E-49A7-977F-C9927C94ED2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(SGR)'!$O$35:$O$40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(SGR)'!$N$35:$N$40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452E-49A7-977F-C9927C94ED2C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52E-49A7-977F-C9927C94ED2C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 v2.7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(SGR)'!$O$107:$O$119</c:f>
              <c:numCache>
                <c:formatCode>General</c:formatCode>
                <c:ptCount val="13"/>
                <c:pt idx="0">
                  <c:v>1</c:v>
                </c:pt>
                <c:pt idx="1">
                  <c:v>20</c:v>
                </c:pt>
                <c:pt idx="2">
                  <c:v>40</c:v>
                </c:pt>
                <c:pt idx="3">
                  <c:v>42</c:v>
                </c:pt>
                <c:pt idx="4">
                  <c:v>50</c:v>
                </c:pt>
                <c:pt idx="5">
                  <c:v>55</c:v>
                </c:pt>
                <c:pt idx="6">
                  <c:v>59</c:v>
                </c:pt>
                <c:pt idx="7">
                  <c:v>65</c:v>
                </c:pt>
                <c:pt idx="8">
                  <c:v>80</c:v>
                </c:pt>
                <c:pt idx="9">
                  <c:v>110</c:v>
                </c:pt>
                <c:pt idx="10">
                  <c:v>180</c:v>
                </c:pt>
                <c:pt idx="11">
                  <c:v>190</c:v>
                </c:pt>
                <c:pt idx="12">
                  <c:v>244</c:v>
                </c:pt>
              </c:numCache>
            </c:numRef>
          </c:xVal>
          <c:yVal>
            <c:numRef>
              <c:f>'Line 2 (SGR)'!$N$107:$N$119</c:f>
              <c:numCache>
                <c:formatCode>General</c:formatCode>
                <c:ptCount val="13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1.6</c:v>
                </c:pt>
                <c:pt idx="10">
                  <c:v>1.6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35-440C-9F12-FD3D72C1EC2A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(SGR)'!$Q$107:$Q$114</c:f>
              <c:numCache>
                <c:formatCode>General</c:formatCode>
                <c:ptCount val="8"/>
                <c:pt idx="0">
                  <c:v>0</c:v>
                </c:pt>
                <c:pt idx="1">
                  <c:v>35</c:v>
                </c:pt>
                <c:pt idx="2">
                  <c:v>42</c:v>
                </c:pt>
                <c:pt idx="3">
                  <c:v>45</c:v>
                </c:pt>
                <c:pt idx="4">
                  <c:v>55</c:v>
                </c:pt>
                <c:pt idx="5">
                  <c:v>244</c:v>
                </c:pt>
              </c:numCache>
            </c:numRef>
          </c:xVal>
          <c:yVal>
            <c:numRef>
              <c:f>'Line 2 (SGR)'!$P$107:$P$114</c:f>
              <c:numCache>
                <c:formatCode>General</c:formatCode>
                <c:ptCount val="8"/>
                <c:pt idx="0">
                  <c:v>0.2</c:v>
                </c:pt>
                <c:pt idx="1">
                  <c:v>0.4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1.3</c:v>
                </c:pt>
                <c:pt idx="5">
                  <c:v>1.49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35-440C-9F12-FD3D72C1EC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(SGR)'!$O$35:$O$40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(SGR)'!$N$35:$N$40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9135-440C-9F12-FD3D72C1EC2A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(SGR)'!$P$35:$P$41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135-440C-9F12-FD3D72C1EC2A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SGR Amplitude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v>SGR Fold 2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CLS'!$O$43:$O$48</c:f>
              <c:numCache>
                <c:formatCode>General</c:formatCode>
                <c:ptCount val="6"/>
                <c:pt idx="0">
                  <c:v>1</c:v>
                </c:pt>
                <c:pt idx="1">
                  <c:v>55</c:v>
                </c:pt>
                <c:pt idx="2">
                  <c:v>64</c:v>
                </c:pt>
                <c:pt idx="3">
                  <c:v>100</c:v>
                </c:pt>
                <c:pt idx="4">
                  <c:v>190</c:v>
                </c:pt>
                <c:pt idx="5">
                  <c:v>244</c:v>
                </c:pt>
              </c:numCache>
            </c:numRef>
          </c:xVal>
          <c:yVal>
            <c:numRef>
              <c:f>'Line 2 CLS'!$N$43:$N$48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2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E0-4EC9-9E25-DEE37B7137EF}"/>
            </c:ext>
          </c:extLst>
        </c:ser>
        <c:ser>
          <c:idx val="3"/>
          <c:order val="3"/>
          <c:tx>
            <c:v>SGR Salt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'Line 2 CLS'!$Q$43:$Q$47</c:f>
              <c:numCache>
                <c:formatCode>General</c:formatCode>
                <c:ptCount val="5"/>
                <c:pt idx="0">
                  <c:v>1</c:v>
                </c:pt>
                <c:pt idx="1">
                  <c:v>55</c:v>
                </c:pt>
                <c:pt idx="2">
                  <c:v>75</c:v>
                </c:pt>
                <c:pt idx="3">
                  <c:v>198</c:v>
                </c:pt>
                <c:pt idx="4">
                  <c:v>244</c:v>
                </c:pt>
              </c:numCache>
            </c:numRef>
          </c:xVal>
          <c:yVal>
            <c:numRef>
              <c:f>'Line 2 CLS'!$P$43:$P$47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E0-4EC9-9E25-DEE37B7137E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12391792"/>
        <c:axId val="5123908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 Fold Amp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>
                      <c:ext uri="{02D57815-91ED-43cb-92C2-25804820EDAC}">
                        <c15:formulaRef>
                          <c15:sqref>'Line 2 CLS'!$O$35:$O$40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88</c:v>
                      </c:pt>
                      <c:pt idx="2">
                        <c:v>92</c:v>
                      </c:pt>
                      <c:pt idx="3">
                        <c:v>198</c:v>
                      </c:pt>
                      <c:pt idx="4">
                        <c:v>204</c:v>
                      </c:pt>
                      <c:pt idx="5">
                        <c:v>244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'Line 2 CLS'!$N$35:$N$40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95E0-4EC9-9E25-DEE37B7137EF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 Salt Amp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CLS'!$Q$35:$Q$41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60</c:v>
                      </c:pt>
                      <c:pt idx="2">
                        <c:v>64</c:v>
                      </c:pt>
                      <c:pt idx="3">
                        <c:v>88</c:v>
                      </c:pt>
                      <c:pt idx="4">
                        <c:v>198</c:v>
                      </c:pt>
                      <c:pt idx="5">
                        <c:v>204</c:v>
                      </c:pt>
                      <c:pt idx="6">
                        <c:v>244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'Line 2 CLS'!$P$35:$P$41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5E0-4EC9-9E25-DEE37B7137EF}"/>
                  </c:ext>
                </c:extLst>
              </c15:ser>
            </c15:filteredScatterSeries>
          </c:ext>
        </c:extLst>
      </c:scatterChart>
      <c:valAx>
        <c:axId val="512391792"/>
        <c:scaling>
          <c:orientation val="minMax"/>
          <c:max val="24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Tme Step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0808"/>
        <c:crosses val="autoZero"/>
        <c:crossBetween val="midCat"/>
      </c:valAx>
      <c:valAx>
        <c:axId val="512390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Amplitude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39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112976</xdr:colOff>
      <xdr:row>7</xdr:row>
      <xdr:rowOff>97783</xdr:rowOff>
    </xdr:from>
    <xdr:to>
      <xdr:col>21</xdr:col>
      <xdr:colOff>3123176</xdr:colOff>
      <xdr:row>41</xdr:row>
      <xdr:rowOff>77464</xdr:rowOff>
    </xdr:to>
    <xdr:grpSp>
      <xdr:nvGrpSpPr>
        <xdr:cNvPr id="14" name="Group 13"/>
        <xdr:cNvGrpSpPr/>
      </xdr:nvGrpSpPr>
      <xdr:grpSpPr>
        <a:xfrm>
          <a:off x="35877394" y="1467817"/>
          <a:ext cx="11569652" cy="6725469"/>
          <a:chOff x="34324689" y="1663536"/>
          <a:chExt cx="11569652" cy="6725469"/>
        </a:xfrm>
      </xdr:grpSpPr>
      <xdr:graphicFrame macro="">
        <xdr:nvGraphicFramePr>
          <xdr:cNvPr id="2" name="Chart 1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3" name="Group 12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5" name="Rectangle 4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6" name="Rectangle 5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7" name="Rectangle 6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10" name="Rectangle 9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169622</xdr:colOff>
      <xdr:row>9</xdr:row>
      <xdr:rowOff>91335</xdr:rowOff>
    </xdr:from>
    <xdr:to>
      <xdr:col>21</xdr:col>
      <xdr:colOff>3179822</xdr:colOff>
      <xdr:row>43</xdr:row>
      <xdr:rowOff>71017</xdr:rowOff>
    </xdr:to>
    <xdr:grpSp>
      <xdr:nvGrpSpPr>
        <xdr:cNvPr id="23" name="Group 22"/>
        <xdr:cNvGrpSpPr/>
      </xdr:nvGrpSpPr>
      <xdr:grpSpPr>
        <a:xfrm>
          <a:off x="35934040" y="1852808"/>
          <a:ext cx="11569652" cy="6725469"/>
          <a:chOff x="34324689" y="1663536"/>
          <a:chExt cx="11569652" cy="6725469"/>
        </a:xfrm>
      </xdr:grpSpPr>
      <xdr:graphicFrame macro="">
        <xdr:nvGraphicFramePr>
          <xdr:cNvPr id="24" name="Chart 23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5" name="Group 24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26" name="Rectangle 25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27" name="Rectangle 26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28" name="Rectangle 27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29" name="Rectangle 28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30" name="Rectangle 29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243734</xdr:colOff>
      <xdr:row>11</xdr:row>
      <xdr:rowOff>87160</xdr:rowOff>
    </xdr:from>
    <xdr:to>
      <xdr:col>21</xdr:col>
      <xdr:colOff>3253934</xdr:colOff>
      <xdr:row>45</xdr:row>
      <xdr:rowOff>66841</xdr:rowOff>
    </xdr:to>
    <xdr:grpSp>
      <xdr:nvGrpSpPr>
        <xdr:cNvPr id="31" name="Group 30"/>
        <xdr:cNvGrpSpPr/>
      </xdr:nvGrpSpPr>
      <xdr:grpSpPr>
        <a:xfrm>
          <a:off x="36008152" y="2240071"/>
          <a:ext cx="11569652" cy="6725469"/>
          <a:chOff x="34324689" y="1663536"/>
          <a:chExt cx="11569652" cy="6725469"/>
        </a:xfrm>
      </xdr:grpSpPr>
      <xdr:graphicFrame macro="">
        <xdr:nvGraphicFramePr>
          <xdr:cNvPr id="32" name="Chart 31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3" name="Group 32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34" name="Rectangle 33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35" name="Rectangle 34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36" name="Rectangle 35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37" name="Rectangle 36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38" name="Rectangle 37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10</xdr:col>
      <xdr:colOff>1865855</xdr:colOff>
      <xdr:row>48</xdr:row>
      <xdr:rowOff>156576</xdr:rowOff>
    </xdr:from>
    <xdr:to>
      <xdr:col>12</xdr:col>
      <xdr:colOff>1757166</xdr:colOff>
      <xdr:row>66</xdr:row>
      <xdr:rowOff>136091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274007</xdr:colOff>
      <xdr:row>13</xdr:row>
      <xdr:rowOff>39143</xdr:rowOff>
    </xdr:from>
    <xdr:to>
      <xdr:col>21</xdr:col>
      <xdr:colOff>3284207</xdr:colOff>
      <xdr:row>47</xdr:row>
      <xdr:rowOff>18824</xdr:rowOff>
    </xdr:to>
    <xdr:grpSp>
      <xdr:nvGrpSpPr>
        <xdr:cNvPr id="40" name="Group 39"/>
        <xdr:cNvGrpSpPr/>
      </xdr:nvGrpSpPr>
      <xdr:grpSpPr>
        <a:xfrm>
          <a:off x="36038425" y="2583492"/>
          <a:ext cx="11569652" cy="6725469"/>
          <a:chOff x="34324689" y="1663536"/>
          <a:chExt cx="11569652" cy="6725469"/>
        </a:xfrm>
      </xdr:grpSpPr>
      <xdr:graphicFrame macro="">
        <xdr:nvGraphicFramePr>
          <xdr:cNvPr id="41" name="Chart 40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pSp>
        <xdr:nvGrpSpPr>
          <xdr:cNvPr id="42" name="Group 41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43" name="Rectangle 42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44" name="Rectangle 43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45" name="Rectangle 44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46" name="Rectangle 45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47" name="Rectangle 46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665444</xdr:colOff>
      <xdr:row>14</xdr:row>
      <xdr:rowOff>104384</xdr:rowOff>
    </xdr:from>
    <xdr:to>
      <xdr:col>22</xdr:col>
      <xdr:colOff>270130</xdr:colOff>
      <xdr:row>48</xdr:row>
      <xdr:rowOff>84065</xdr:rowOff>
    </xdr:to>
    <xdr:grpSp>
      <xdr:nvGrpSpPr>
        <xdr:cNvPr id="48" name="Group 47"/>
        <xdr:cNvGrpSpPr/>
      </xdr:nvGrpSpPr>
      <xdr:grpSpPr>
        <a:xfrm>
          <a:off x="36429862" y="2844452"/>
          <a:ext cx="11569652" cy="6725469"/>
          <a:chOff x="34324689" y="1663536"/>
          <a:chExt cx="11569652" cy="6725469"/>
        </a:xfrm>
      </xdr:grpSpPr>
      <xdr:graphicFrame macro="">
        <xdr:nvGraphicFramePr>
          <xdr:cNvPr id="49" name="Chart 48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pSp>
        <xdr:nvGrpSpPr>
          <xdr:cNvPr id="50" name="Group 49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51" name="Rectangle 50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52" name="Rectangle 51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53" name="Rectangle 52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54" name="Rectangle 53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55" name="Rectangle 54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887260</xdr:colOff>
      <xdr:row>16</xdr:row>
      <xdr:rowOff>91335</xdr:rowOff>
    </xdr:from>
    <xdr:to>
      <xdr:col>22</xdr:col>
      <xdr:colOff>491946</xdr:colOff>
      <xdr:row>50</xdr:row>
      <xdr:rowOff>71016</xdr:rowOff>
    </xdr:to>
    <xdr:grpSp>
      <xdr:nvGrpSpPr>
        <xdr:cNvPr id="56" name="Group 55"/>
        <xdr:cNvGrpSpPr/>
      </xdr:nvGrpSpPr>
      <xdr:grpSpPr>
        <a:xfrm>
          <a:off x="36651678" y="3222842"/>
          <a:ext cx="11569652" cy="6725469"/>
          <a:chOff x="34324689" y="1663536"/>
          <a:chExt cx="11569652" cy="6725469"/>
        </a:xfrm>
      </xdr:grpSpPr>
      <xdr:graphicFrame macro="">
        <xdr:nvGraphicFramePr>
          <xdr:cNvPr id="57" name="Chart 56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pSp>
        <xdr:nvGrpSpPr>
          <xdr:cNvPr id="58" name="Group 57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59" name="Rectangle 58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60" name="Rectangle 59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61" name="Rectangle 60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62" name="Rectangle 61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63" name="Rectangle 62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613253</xdr:colOff>
      <xdr:row>18</xdr:row>
      <xdr:rowOff>130480</xdr:rowOff>
    </xdr:from>
    <xdr:to>
      <xdr:col>22</xdr:col>
      <xdr:colOff>217939</xdr:colOff>
      <xdr:row>52</xdr:row>
      <xdr:rowOff>110161</xdr:rowOff>
    </xdr:to>
    <xdr:grpSp>
      <xdr:nvGrpSpPr>
        <xdr:cNvPr id="64" name="Group 63"/>
        <xdr:cNvGrpSpPr/>
      </xdr:nvGrpSpPr>
      <xdr:grpSpPr>
        <a:xfrm>
          <a:off x="36377671" y="3653425"/>
          <a:ext cx="11569652" cy="6725469"/>
          <a:chOff x="34324689" y="1663536"/>
          <a:chExt cx="11569652" cy="6725469"/>
        </a:xfrm>
      </xdr:grpSpPr>
      <xdr:graphicFrame macro="">
        <xdr:nvGraphicFramePr>
          <xdr:cNvPr id="65" name="Chart 64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pSp>
        <xdr:nvGrpSpPr>
          <xdr:cNvPr id="66" name="Group 65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67" name="Rectangle 66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68" name="Rectangle 67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69" name="Rectangle 68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70" name="Rectangle 69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71" name="Rectangle 70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21641</xdr:colOff>
      <xdr:row>7</xdr:row>
      <xdr:rowOff>58639</xdr:rowOff>
    </xdr:from>
    <xdr:to>
      <xdr:col>21</xdr:col>
      <xdr:colOff>2549067</xdr:colOff>
      <xdr:row>41</xdr:row>
      <xdr:rowOff>38320</xdr:rowOff>
    </xdr:to>
    <xdr:grpSp>
      <xdr:nvGrpSpPr>
        <xdr:cNvPr id="2" name="Group 1"/>
        <xdr:cNvGrpSpPr/>
      </xdr:nvGrpSpPr>
      <xdr:grpSpPr>
        <a:xfrm>
          <a:off x="35303285" y="1428673"/>
          <a:ext cx="11569652" cy="6725469"/>
          <a:chOff x="34324689" y="1663536"/>
          <a:chExt cx="11569652" cy="6725469"/>
        </a:xfrm>
      </xdr:grpSpPr>
      <xdr:graphicFrame macro="">
        <xdr:nvGraphicFramePr>
          <xdr:cNvPr id="3" name="Chart 2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oup 3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5" name="Rectangle 4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6" name="Rectangle 5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7" name="Rectangle 6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8" name="Rectangle 7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9" name="Rectangle 8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17</xdr:col>
      <xdr:colOff>39143</xdr:colOff>
      <xdr:row>9</xdr:row>
      <xdr:rowOff>91335</xdr:rowOff>
    </xdr:from>
    <xdr:to>
      <xdr:col>21</xdr:col>
      <xdr:colOff>2566569</xdr:colOff>
      <xdr:row>43</xdr:row>
      <xdr:rowOff>71017</xdr:rowOff>
    </xdr:to>
    <xdr:grpSp>
      <xdr:nvGrpSpPr>
        <xdr:cNvPr id="10" name="Group 9"/>
        <xdr:cNvGrpSpPr/>
      </xdr:nvGrpSpPr>
      <xdr:grpSpPr>
        <a:xfrm>
          <a:off x="35320787" y="1852808"/>
          <a:ext cx="11569652" cy="6725469"/>
          <a:chOff x="34324689" y="1663536"/>
          <a:chExt cx="11569652" cy="6725469"/>
        </a:xfrm>
      </xdr:grpSpPr>
      <xdr:graphicFrame macro="">
        <xdr:nvGraphicFramePr>
          <xdr:cNvPr id="11" name="Chart 10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2" name="Group 11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13" name="Rectangle 12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14" name="Rectangle 13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15" name="Rectangle 14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16" name="Rectangle 15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17" name="Rectangle 16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17</xdr:col>
      <xdr:colOff>152398</xdr:colOff>
      <xdr:row>11</xdr:row>
      <xdr:rowOff>87160</xdr:rowOff>
    </xdr:from>
    <xdr:to>
      <xdr:col>21</xdr:col>
      <xdr:colOff>2679824</xdr:colOff>
      <xdr:row>45</xdr:row>
      <xdr:rowOff>66841</xdr:rowOff>
    </xdr:to>
    <xdr:grpSp>
      <xdr:nvGrpSpPr>
        <xdr:cNvPr id="18" name="Group 17"/>
        <xdr:cNvGrpSpPr/>
      </xdr:nvGrpSpPr>
      <xdr:grpSpPr>
        <a:xfrm>
          <a:off x="35434042" y="2240071"/>
          <a:ext cx="11569652" cy="6725469"/>
          <a:chOff x="34324689" y="1663536"/>
          <a:chExt cx="11569652" cy="6725469"/>
        </a:xfrm>
      </xdr:grpSpPr>
      <xdr:graphicFrame macro="">
        <xdr:nvGraphicFramePr>
          <xdr:cNvPr id="19" name="Chart 18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20" name="Group 19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21" name="Rectangle 20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22" name="Rectangle 21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23" name="Rectangle 22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24" name="Rectangle 23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25" name="Rectangle 24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17</xdr:col>
      <xdr:colOff>13048</xdr:colOff>
      <xdr:row>12</xdr:row>
      <xdr:rowOff>182671</xdr:rowOff>
    </xdr:from>
    <xdr:to>
      <xdr:col>21</xdr:col>
      <xdr:colOff>2540474</xdr:colOff>
      <xdr:row>46</xdr:row>
      <xdr:rowOff>162352</xdr:rowOff>
    </xdr:to>
    <xdr:grpSp>
      <xdr:nvGrpSpPr>
        <xdr:cNvPr id="27" name="Group 26"/>
        <xdr:cNvGrpSpPr/>
      </xdr:nvGrpSpPr>
      <xdr:grpSpPr>
        <a:xfrm>
          <a:off x="35294692" y="2531301"/>
          <a:ext cx="11569652" cy="6725469"/>
          <a:chOff x="34324689" y="1663536"/>
          <a:chExt cx="11569652" cy="6725469"/>
        </a:xfrm>
      </xdr:grpSpPr>
      <xdr:graphicFrame macro="">
        <xdr:nvGraphicFramePr>
          <xdr:cNvPr id="28" name="Chart 27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29" name="Group 28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30" name="Rectangle 29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31" name="Rectangle 30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32" name="Rectangle 31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33" name="Rectangle 32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34" name="Rectangle 33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143525</xdr:colOff>
      <xdr:row>18</xdr:row>
      <xdr:rowOff>13048</xdr:rowOff>
    </xdr:from>
    <xdr:to>
      <xdr:col>21</xdr:col>
      <xdr:colOff>3153725</xdr:colOff>
      <xdr:row>51</xdr:row>
      <xdr:rowOff>188448</xdr:rowOff>
    </xdr:to>
    <xdr:grpSp>
      <xdr:nvGrpSpPr>
        <xdr:cNvPr id="35" name="Group 34"/>
        <xdr:cNvGrpSpPr/>
      </xdr:nvGrpSpPr>
      <xdr:grpSpPr>
        <a:xfrm>
          <a:off x="35907943" y="3535993"/>
          <a:ext cx="11569652" cy="6725469"/>
          <a:chOff x="34324689" y="1663536"/>
          <a:chExt cx="11569652" cy="6725469"/>
        </a:xfrm>
      </xdr:grpSpPr>
      <xdr:graphicFrame macro="">
        <xdr:nvGraphicFramePr>
          <xdr:cNvPr id="36" name="Chart 35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pSp>
        <xdr:nvGrpSpPr>
          <xdr:cNvPr id="37" name="Group 36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38" name="Rectangle 37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39" name="Rectangle 38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40" name="Rectangle 39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41" name="Rectangle 40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42" name="Rectangle 41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78287</xdr:colOff>
      <xdr:row>22</xdr:row>
      <xdr:rowOff>39144</xdr:rowOff>
    </xdr:from>
    <xdr:to>
      <xdr:col>21</xdr:col>
      <xdr:colOff>3088487</xdr:colOff>
      <xdr:row>56</xdr:row>
      <xdr:rowOff>18825</xdr:rowOff>
    </xdr:to>
    <xdr:grpSp>
      <xdr:nvGrpSpPr>
        <xdr:cNvPr id="43" name="Group 42"/>
        <xdr:cNvGrpSpPr/>
      </xdr:nvGrpSpPr>
      <xdr:grpSpPr>
        <a:xfrm>
          <a:off x="35842705" y="4344966"/>
          <a:ext cx="11569652" cy="6725469"/>
          <a:chOff x="34324689" y="1663536"/>
          <a:chExt cx="11569652" cy="6725469"/>
        </a:xfrm>
      </xdr:grpSpPr>
      <xdr:graphicFrame macro="">
        <xdr:nvGraphicFramePr>
          <xdr:cNvPr id="44" name="Chart 43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pSp>
        <xdr:nvGrpSpPr>
          <xdr:cNvPr id="45" name="Group 44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46" name="Rectangle 45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47" name="Rectangle 46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48" name="Rectangle 47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49" name="Rectangle 48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50" name="Rectangle 49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195719</xdr:colOff>
      <xdr:row>26</xdr:row>
      <xdr:rowOff>156575</xdr:rowOff>
    </xdr:from>
    <xdr:to>
      <xdr:col>21</xdr:col>
      <xdr:colOff>3205919</xdr:colOff>
      <xdr:row>61</xdr:row>
      <xdr:rowOff>31873</xdr:rowOff>
    </xdr:to>
    <xdr:grpSp>
      <xdr:nvGrpSpPr>
        <xdr:cNvPr id="51" name="Group 50"/>
        <xdr:cNvGrpSpPr/>
      </xdr:nvGrpSpPr>
      <xdr:grpSpPr>
        <a:xfrm>
          <a:off x="35960137" y="5336609"/>
          <a:ext cx="11569652" cy="6725469"/>
          <a:chOff x="34324689" y="1663536"/>
          <a:chExt cx="11569652" cy="6725469"/>
        </a:xfrm>
      </xdr:grpSpPr>
      <xdr:graphicFrame macro="">
        <xdr:nvGraphicFramePr>
          <xdr:cNvPr id="52" name="Chart 51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pSp>
        <xdr:nvGrpSpPr>
          <xdr:cNvPr id="53" name="Group 52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54" name="Rectangle 53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55" name="Rectangle 54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56" name="Rectangle 55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57" name="Rectangle 56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58" name="Rectangle 57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21641</xdr:colOff>
      <xdr:row>7</xdr:row>
      <xdr:rowOff>58639</xdr:rowOff>
    </xdr:from>
    <xdr:to>
      <xdr:col>21</xdr:col>
      <xdr:colOff>2549067</xdr:colOff>
      <xdr:row>41</xdr:row>
      <xdr:rowOff>38320</xdr:rowOff>
    </xdr:to>
    <xdr:grpSp>
      <xdr:nvGrpSpPr>
        <xdr:cNvPr id="2" name="Group 1"/>
        <xdr:cNvGrpSpPr/>
      </xdr:nvGrpSpPr>
      <xdr:grpSpPr>
        <a:xfrm>
          <a:off x="35303285" y="1428673"/>
          <a:ext cx="11569652" cy="6725469"/>
          <a:chOff x="34324689" y="1663536"/>
          <a:chExt cx="11569652" cy="6725469"/>
        </a:xfrm>
      </xdr:grpSpPr>
      <xdr:graphicFrame macro="">
        <xdr:nvGraphicFramePr>
          <xdr:cNvPr id="3" name="Chart 2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oup 3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5" name="Rectangle 4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6" name="Rectangle 5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7" name="Rectangle 6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8" name="Rectangle 7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9" name="Rectangle 8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17</xdr:col>
      <xdr:colOff>39143</xdr:colOff>
      <xdr:row>9</xdr:row>
      <xdr:rowOff>91335</xdr:rowOff>
    </xdr:from>
    <xdr:to>
      <xdr:col>21</xdr:col>
      <xdr:colOff>2566569</xdr:colOff>
      <xdr:row>43</xdr:row>
      <xdr:rowOff>71017</xdr:rowOff>
    </xdr:to>
    <xdr:grpSp>
      <xdr:nvGrpSpPr>
        <xdr:cNvPr id="10" name="Group 9"/>
        <xdr:cNvGrpSpPr/>
      </xdr:nvGrpSpPr>
      <xdr:grpSpPr>
        <a:xfrm>
          <a:off x="35320787" y="1852808"/>
          <a:ext cx="11569652" cy="6725469"/>
          <a:chOff x="34324689" y="1663536"/>
          <a:chExt cx="11569652" cy="6725469"/>
        </a:xfrm>
      </xdr:grpSpPr>
      <xdr:graphicFrame macro="">
        <xdr:nvGraphicFramePr>
          <xdr:cNvPr id="11" name="Chart 10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2" name="Group 11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13" name="Rectangle 12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14" name="Rectangle 13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15" name="Rectangle 14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16" name="Rectangle 15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17" name="Rectangle 16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17</xdr:col>
      <xdr:colOff>152398</xdr:colOff>
      <xdr:row>11</xdr:row>
      <xdr:rowOff>87160</xdr:rowOff>
    </xdr:from>
    <xdr:to>
      <xdr:col>21</xdr:col>
      <xdr:colOff>2679824</xdr:colOff>
      <xdr:row>45</xdr:row>
      <xdr:rowOff>66841</xdr:rowOff>
    </xdr:to>
    <xdr:grpSp>
      <xdr:nvGrpSpPr>
        <xdr:cNvPr id="18" name="Group 17"/>
        <xdr:cNvGrpSpPr/>
      </xdr:nvGrpSpPr>
      <xdr:grpSpPr>
        <a:xfrm>
          <a:off x="35434042" y="2240071"/>
          <a:ext cx="11569652" cy="6725469"/>
          <a:chOff x="34324689" y="1663536"/>
          <a:chExt cx="11569652" cy="6725469"/>
        </a:xfrm>
      </xdr:grpSpPr>
      <xdr:graphicFrame macro="">
        <xdr:nvGraphicFramePr>
          <xdr:cNvPr id="19" name="Chart 18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20" name="Group 19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21" name="Rectangle 20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22" name="Rectangle 21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23" name="Rectangle 22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24" name="Rectangle 23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25" name="Rectangle 24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17</xdr:col>
      <xdr:colOff>13048</xdr:colOff>
      <xdr:row>12</xdr:row>
      <xdr:rowOff>182671</xdr:rowOff>
    </xdr:from>
    <xdr:to>
      <xdr:col>21</xdr:col>
      <xdr:colOff>2540474</xdr:colOff>
      <xdr:row>46</xdr:row>
      <xdr:rowOff>162352</xdr:rowOff>
    </xdr:to>
    <xdr:grpSp>
      <xdr:nvGrpSpPr>
        <xdr:cNvPr id="26" name="Group 25"/>
        <xdr:cNvGrpSpPr/>
      </xdr:nvGrpSpPr>
      <xdr:grpSpPr>
        <a:xfrm>
          <a:off x="35294692" y="2531301"/>
          <a:ext cx="11569652" cy="6725469"/>
          <a:chOff x="34324689" y="1663536"/>
          <a:chExt cx="11569652" cy="6725469"/>
        </a:xfrm>
      </xdr:grpSpPr>
      <xdr:graphicFrame macro="">
        <xdr:nvGraphicFramePr>
          <xdr:cNvPr id="27" name="Chart 26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28" name="Group 27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29" name="Rectangle 28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30" name="Rectangle 29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31" name="Rectangle 30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32" name="Rectangle 31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33" name="Rectangle 32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17</xdr:col>
      <xdr:colOff>482772</xdr:colOff>
      <xdr:row>14</xdr:row>
      <xdr:rowOff>130480</xdr:rowOff>
    </xdr:from>
    <xdr:to>
      <xdr:col>21</xdr:col>
      <xdr:colOff>3010198</xdr:colOff>
      <xdr:row>48</xdr:row>
      <xdr:rowOff>110161</xdr:rowOff>
    </xdr:to>
    <xdr:grpSp>
      <xdr:nvGrpSpPr>
        <xdr:cNvPr id="34" name="Group 33"/>
        <xdr:cNvGrpSpPr/>
      </xdr:nvGrpSpPr>
      <xdr:grpSpPr>
        <a:xfrm>
          <a:off x="35764416" y="2870548"/>
          <a:ext cx="11569652" cy="6725469"/>
          <a:chOff x="34324689" y="1663536"/>
          <a:chExt cx="11569652" cy="6725469"/>
        </a:xfrm>
      </xdr:grpSpPr>
      <xdr:graphicFrame macro="">
        <xdr:nvGraphicFramePr>
          <xdr:cNvPr id="35" name="Chart 34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pSp>
        <xdr:nvGrpSpPr>
          <xdr:cNvPr id="36" name="Group 35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37" name="Rectangle 36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38" name="Rectangle 37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39" name="Rectangle 38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40" name="Rectangle 39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41" name="Rectangle 40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130479</xdr:colOff>
      <xdr:row>16</xdr:row>
      <xdr:rowOff>104383</xdr:rowOff>
    </xdr:from>
    <xdr:to>
      <xdr:col>21</xdr:col>
      <xdr:colOff>3140679</xdr:colOff>
      <xdr:row>50</xdr:row>
      <xdr:rowOff>84064</xdr:rowOff>
    </xdr:to>
    <xdr:grpSp>
      <xdr:nvGrpSpPr>
        <xdr:cNvPr id="42" name="Group 41"/>
        <xdr:cNvGrpSpPr/>
      </xdr:nvGrpSpPr>
      <xdr:grpSpPr>
        <a:xfrm>
          <a:off x="35894897" y="3235890"/>
          <a:ext cx="11569652" cy="6725469"/>
          <a:chOff x="34324689" y="1663536"/>
          <a:chExt cx="11569652" cy="6725469"/>
        </a:xfrm>
      </xdr:grpSpPr>
      <xdr:graphicFrame macro="">
        <xdr:nvGraphicFramePr>
          <xdr:cNvPr id="43" name="Chart 42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pSp>
        <xdr:nvGrpSpPr>
          <xdr:cNvPr id="44" name="Group 43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45" name="Rectangle 44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46" name="Rectangle 45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47" name="Rectangle 46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48" name="Rectangle 47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49" name="Rectangle 48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65240</xdr:colOff>
      <xdr:row>46</xdr:row>
      <xdr:rowOff>169623</xdr:rowOff>
    </xdr:from>
    <xdr:to>
      <xdr:col>21</xdr:col>
      <xdr:colOff>3075440</xdr:colOff>
      <xdr:row>78</xdr:row>
      <xdr:rowOff>201496</xdr:rowOff>
    </xdr:to>
    <xdr:grpSp>
      <xdr:nvGrpSpPr>
        <xdr:cNvPr id="50" name="Group 49"/>
        <xdr:cNvGrpSpPr/>
      </xdr:nvGrpSpPr>
      <xdr:grpSpPr>
        <a:xfrm>
          <a:off x="35829658" y="9264041"/>
          <a:ext cx="11569652" cy="6285362"/>
          <a:chOff x="34324689" y="1663536"/>
          <a:chExt cx="11569652" cy="6725469"/>
        </a:xfrm>
      </xdr:grpSpPr>
      <xdr:graphicFrame macro="">
        <xdr:nvGraphicFramePr>
          <xdr:cNvPr id="51" name="Chart 50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pSp>
        <xdr:nvGrpSpPr>
          <xdr:cNvPr id="52" name="Group 51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53" name="Rectangle 52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54" name="Rectangle 53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55" name="Rectangle 54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56" name="Rectangle 55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57" name="Rectangle 56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18</xdr:col>
      <xdr:colOff>126304</xdr:colOff>
      <xdr:row>77</xdr:row>
      <xdr:rowOff>176017</xdr:rowOff>
    </xdr:from>
    <xdr:to>
      <xdr:col>21</xdr:col>
      <xdr:colOff>3136504</xdr:colOff>
      <xdr:row>107</xdr:row>
      <xdr:rowOff>40745</xdr:rowOff>
    </xdr:to>
    <xdr:grpSp>
      <xdr:nvGrpSpPr>
        <xdr:cNvPr id="58" name="Group 57"/>
        <xdr:cNvGrpSpPr/>
      </xdr:nvGrpSpPr>
      <xdr:grpSpPr>
        <a:xfrm>
          <a:off x="35890722" y="15337729"/>
          <a:ext cx="11569652" cy="5736304"/>
          <a:chOff x="34324689" y="1663536"/>
          <a:chExt cx="11569652" cy="6725469"/>
        </a:xfrm>
      </xdr:grpSpPr>
      <xdr:graphicFrame macro="">
        <xdr:nvGraphicFramePr>
          <xdr:cNvPr id="59" name="Chart 58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pSp>
        <xdr:nvGrpSpPr>
          <xdr:cNvPr id="60" name="Group 59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61" name="Rectangle 60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62" name="Rectangle 61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63" name="Rectangle 62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64" name="Rectangle 63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65" name="Rectangle 64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1080513</xdr:colOff>
      <xdr:row>36</xdr:row>
      <xdr:rowOff>140938</xdr:rowOff>
    </xdr:from>
    <xdr:to>
      <xdr:col>20</xdr:col>
      <xdr:colOff>2882069</xdr:colOff>
      <xdr:row>84</xdr:row>
      <xdr:rowOff>92776</xdr:rowOff>
    </xdr:to>
    <xdr:grpSp>
      <xdr:nvGrpSpPr>
        <xdr:cNvPr id="58" name="Group 57"/>
        <xdr:cNvGrpSpPr/>
      </xdr:nvGrpSpPr>
      <xdr:grpSpPr>
        <a:xfrm>
          <a:off x="27281165" y="7194960"/>
          <a:ext cx="15771556" cy="9228359"/>
          <a:chOff x="34324689" y="1663536"/>
          <a:chExt cx="11569652" cy="6725469"/>
        </a:xfrm>
      </xdr:grpSpPr>
      <xdr:graphicFrame macro="">
        <xdr:nvGraphicFramePr>
          <xdr:cNvPr id="59" name="Chart 58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60" name="Group 59"/>
          <xdr:cNvGrpSpPr/>
        </xdr:nvGrpSpPr>
        <xdr:grpSpPr>
          <a:xfrm>
            <a:off x="34744933" y="2001996"/>
            <a:ext cx="6106439" cy="5652303"/>
            <a:chOff x="37039608" y="3334474"/>
            <a:chExt cx="4161424" cy="4360768"/>
          </a:xfrm>
        </xdr:grpSpPr>
        <xdr:sp macro="" textlink="">
          <xdr:nvSpPr>
            <xdr:cNvPr id="61" name="Rectangle 60"/>
            <xdr:cNvSpPr/>
          </xdr:nvSpPr>
          <xdr:spPr>
            <a:xfrm>
              <a:off x="37039608" y="3338651"/>
              <a:ext cx="1040356" cy="4351896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62" name="Rectangle 61"/>
            <xdr:cNvSpPr/>
          </xdr:nvSpPr>
          <xdr:spPr>
            <a:xfrm>
              <a:off x="38079965" y="3334476"/>
              <a:ext cx="320109" cy="43518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63" name="Rectangle 62"/>
            <xdr:cNvSpPr/>
          </xdr:nvSpPr>
          <xdr:spPr>
            <a:xfrm>
              <a:off x="38400074" y="3343347"/>
              <a:ext cx="302326" cy="43518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64" name="Rectangle 63"/>
            <xdr:cNvSpPr/>
          </xdr:nvSpPr>
          <xdr:spPr>
            <a:xfrm>
              <a:off x="38702399" y="3339172"/>
              <a:ext cx="257866" cy="43518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65" name="Rectangle 64"/>
            <xdr:cNvSpPr/>
          </xdr:nvSpPr>
          <xdr:spPr>
            <a:xfrm>
              <a:off x="38960266" y="3334474"/>
              <a:ext cx="2240766" cy="43518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15</xdr:col>
      <xdr:colOff>780037</xdr:colOff>
      <xdr:row>51</xdr:row>
      <xdr:rowOff>78287</xdr:rowOff>
    </xdr:from>
    <xdr:to>
      <xdr:col>20</xdr:col>
      <xdr:colOff>2326977</xdr:colOff>
      <xdr:row>85</xdr:row>
      <xdr:rowOff>149304</xdr:rowOff>
    </xdr:to>
    <xdr:grpSp>
      <xdr:nvGrpSpPr>
        <xdr:cNvPr id="82" name="Group 81"/>
        <xdr:cNvGrpSpPr/>
      </xdr:nvGrpSpPr>
      <xdr:grpSpPr>
        <a:xfrm>
          <a:off x="30928733" y="10031222"/>
          <a:ext cx="11568896" cy="6641886"/>
          <a:chOff x="34324689" y="1663536"/>
          <a:chExt cx="11569652" cy="6725469"/>
        </a:xfrm>
      </xdr:grpSpPr>
      <xdr:graphicFrame macro="">
        <xdr:nvGraphicFramePr>
          <xdr:cNvPr id="83" name="Chart 82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84" name="Group 83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85" name="Rectangle 84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86" name="Rectangle 85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87" name="Rectangle 86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88" name="Rectangle 87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89" name="Rectangle 88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15</xdr:col>
      <xdr:colOff>2251053</xdr:colOff>
      <xdr:row>86</xdr:row>
      <xdr:rowOff>148821</xdr:rowOff>
    </xdr:from>
    <xdr:to>
      <xdr:col>21</xdr:col>
      <xdr:colOff>553971</xdr:colOff>
      <xdr:row>121</xdr:row>
      <xdr:rowOff>26577</xdr:rowOff>
    </xdr:to>
    <xdr:grpSp>
      <xdr:nvGrpSpPr>
        <xdr:cNvPr id="18" name="Group 17"/>
        <xdr:cNvGrpSpPr/>
      </xdr:nvGrpSpPr>
      <xdr:grpSpPr>
        <a:xfrm>
          <a:off x="32399749" y="16865886"/>
          <a:ext cx="11568896" cy="6641887"/>
          <a:chOff x="34324689" y="1663536"/>
          <a:chExt cx="11569652" cy="6725469"/>
        </a:xfrm>
      </xdr:grpSpPr>
      <xdr:graphicFrame macro="">
        <xdr:nvGraphicFramePr>
          <xdr:cNvPr id="19" name="Chart 18"/>
          <xdr:cNvGraphicFramePr/>
        </xdr:nvGraphicFramePr>
        <xdr:xfrm>
          <a:off x="34324689" y="1663536"/>
          <a:ext cx="11569652" cy="67254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20" name="Group 19"/>
          <xdr:cNvGrpSpPr/>
        </xdr:nvGrpSpPr>
        <xdr:grpSpPr>
          <a:xfrm>
            <a:off x="34903253" y="2152892"/>
            <a:ext cx="6106439" cy="5406548"/>
            <a:chOff x="37147500" y="3450891"/>
            <a:chExt cx="4161424" cy="4171168"/>
          </a:xfrm>
        </xdr:grpSpPr>
        <xdr:sp macro="" textlink="">
          <xdr:nvSpPr>
            <xdr:cNvPr id="21" name="Rectangle 20"/>
            <xdr:cNvSpPr/>
          </xdr:nvSpPr>
          <xdr:spPr>
            <a:xfrm>
              <a:off x="37147500" y="3455068"/>
              <a:ext cx="1040356" cy="4162295"/>
            </a:xfrm>
            <a:prstGeom prst="rect">
              <a:avLst/>
            </a:prstGeom>
            <a:solidFill>
              <a:srgbClr val="BDD7EE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1</a:t>
              </a:r>
            </a:p>
          </xdr:txBody>
        </xdr:sp>
        <xdr:sp macro="" textlink="">
          <xdr:nvSpPr>
            <xdr:cNvPr id="22" name="Rectangle 21"/>
            <xdr:cNvSpPr/>
          </xdr:nvSpPr>
          <xdr:spPr>
            <a:xfrm>
              <a:off x="38187857" y="3450893"/>
              <a:ext cx="320109" cy="4162295"/>
            </a:xfrm>
            <a:prstGeom prst="rect">
              <a:avLst/>
            </a:prstGeom>
            <a:solidFill>
              <a:srgbClr val="ED7D3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2</a:t>
              </a:r>
            </a:p>
          </xdr:txBody>
        </xdr:sp>
        <xdr:sp macro="" textlink="">
          <xdr:nvSpPr>
            <xdr:cNvPr id="23" name="Rectangle 22"/>
            <xdr:cNvSpPr/>
          </xdr:nvSpPr>
          <xdr:spPr>
            <a:xfrm>
              <a:off x="38507966" y="3459764"/>
              <a:ext cx="302326" cy="4162295"/>
            </a:xfrm>
            <a:prstGeom prst="rect">
              <a:avLst/>
            </a:prstGeom>
            <a:solidFill>
              <a:srgbClr val="A5A5A5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3</a:t>
              </a:r>
            </a:p>
          </xdr:txBody>
        </xdr:sp>
        <xdr:sp macro="" textlink="">
          <xdr:nvSpPr>
            <xdr:cNvPr id="24" name="Rectangle 23"/>
            <xdr:cNvSpPr/>
          </xdr:nvSpPr>
          <xdr:spPr>
            <a:xfrm>
              <a:off x="38810291" y="3455589"/>
              <a:ext cx="257866" cy="4162295"/>
            </a:xfrm>
            <a:prstGeom prst="rect">
              <a:avLst/>
            </a:prstGeom>
            <a:solidFill>
              <a:srgbClr val="FFC000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4</a:t>
              </a:r>
            </a:p>
          </xdr:txBody>
        </xdr:sp>
        <xdr:sp macro="" textlink="">
          <xdr:nvSpPr>
            <xdr:cNvPr id="25" name="Rectangle 24"/>
            <xdr:cNvSpPr/>
          </xdr:nvSpPr>
          <xdr:spPr>
            <a:xfrm>
              <a:off x="39068158" y="3450891"/>
              <a:ext cx="2240766" cy="4162295"/>
            </a:xfrm>
            <a:prstGeom prst="rect">
              <a:avLst/>
            </a:prstGeom>
            <a:solidFill>
              <a:srgbClr val="C55A11">
                <a:alpha val="30196"/>
              </a:srgb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ctr"/>
              <a:r>
                <a:rPr lang="en-GB" sz="1100">
                  <a:solidFill>
                    <a:schemeClr val="tx1"/>
                  </a:solidFill>
                </a:rPr>
                <a:t>Zone 5</a:t>
              </a:r>
            </a:p>
          </xdr:txBody>
        </xdr:sp>
      </xdr:grpSp>
    </xdr:grpSp>
    <xdr:clientData/>
  </xdr:twoCellAnchor>
  <xdr:twoCellAnchor>
    <xdr:from>
      <xdr:col>9</xdr:col>
      <xdr:colOff>936995</xdr:colOff>
      <xdr:row>84</xdr:row>
      <xdr:rowOff>44302</xdr:rowOff>
    </xdr:from>
    <xdr:to>
      <xdr:col>12</xdr:col>
      <xdr:colOff>354419</xdr:colOff>
      <xdr:row>115</xdr:row>
      <xdr:rowOff>53606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924674</xdr:colOff>
      <xdr:row>114</xdr:row>
      <xdr:rowOff>190928</xdr:rowOff>
    </xdr:from>
    <xdr:to>
      <xdr:col>12</xdr:col>
      <xdr:colOff>353174</xdr:colOff>
      <xdr:row>136</xdr:row>
      <xdr:rowOff>107021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457198</xdr:colOff>
      <xdr:row>0</xdr:row>
      <xdr:rowOff>57150</xdr:rowOff>
    </xdr:from>
    <xdr:to>
      <xdr:col>27</xdr:col>
      <xdr:colOff>76199</xdr:colOff>
      <xdr:row>33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57150</xdr:colOff>
      <xdr:row>35</xdr:row>
      <xdr:rowOff>19050</xdr:rowOff>
    </xdr:from>
    <xdr:to>
      <xdr:col>25</xdr:col>
      <xdr:colOff>66675</xdr:colOff>
      <xdr:row>49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276224</xdr:colOff>
      <xdr:row>65</xdr:row>
      <xdr:rowOff>47625</xdr:rowOff>
    </xdr:from>
    <xdr:to>
      <xdr:col>41</xdr:col>
      <xdr:colOff>266700</xdr:colOff>
      <xdr:row>88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352424</xdr:colOff>
      <xdr:row>103</xdr:row>
      <xdr:rowOff>190500</xdr:rowOff>
    </xdr:from>
    <xdr:to>
      <xdr:col>38</xdr:col>
      <xdr:colOff>485775</xdr:colOff>
      <xdr:row>128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447674</xdr:colOff>
      <xdr:row>77</xdr:row>
      <xdr:rowOff>104775</xdr:rowOff>
    </xdr:from>
    <xdr:to>
      <xdr:col>38</xdr:col>
      <xdr:colOff>476249</xdr:colOff>
      <xdr:row>99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571500</xdr:colOff>
      <xdr:row>131</xdr:row>
      <xdr:rowOff>28575</xdr:rowOff>
    </xdr:from>
    <xdr:to>
      <xdr:col>32</xdr:col>
      <xdr:colOff>266700</xdr:colOff>
      <xdr:row>148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219075</xdr:colOff>
      <xdr:row>112</xdr:row>
      <xdr:rowOff>123825</xdr:rowOff>
    </xdr:from>
    <xdr:to>
      <xdr:col>19</xdr:col>
      <xdr:colOff>19050</xdr:colOff>
      <xdr:row>126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104775</xdr:colOff>
      <xdr:row>103</xdr:row>
      <xdr:rowOff>95250</xdr:rowOff>
    </xdr:from>
    <xdr:to>
      <xdr:col>24</xdr:col>
      <xdr:colOff>209550</xdr:colOff>
      <xdr:row>126</xdr:row>
      <xdr:rowOff>209550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523875</xdr:colOff>
      <xdr:row>105</xdr:row>
      <xdr:rowOff>276225</xdr:rowOff>
    </xdr:from>
    <xdr:to>
      <xdr:col>24</xdr:col>
      <xdr:colOff>19050</xdr:colOff>
      <xdr:row>128</xdr:row>
      <xdr:rowOff>9525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619125</xdr:colOff>
      <xdr:row>142</xdr:row>
      <xdr:rowOff>9525</xdr:rowOff>
    </xdr:from>
    <xdr:to>
      <xdr:col>27</xdr:col>
      <xdr:colOff>114300</xdr:colOff>
      <xdr:row>165</xdr:row>
      <xdr:rowOff>133350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381001</xdr:colOff>
      <xdr:row>25</xdr:row>
      <xdr:rowOff>95250</xdr:rowOff>
    </xdr:from>
    <xdr:to>
      <xdr:col>13</xdr:col>
      <xdr:colOff>1148292</xdr:colOff>
      <xdr:row>27</xdr:row>
      <xdr:rowOff>52916</xdr:rowOff>
    </xdr:to>
    <xdr:cxnSp macro="">
      <xdr:nvCxnSpPr>
        <xdr:cNvPr id="6" name="Straight Arrow Connector 5"/>
        <xdr:cNvCxnSpPr>
          <a:stCxn id="13" idx="2"/>
        </xdr:cNvCxnSpPr>
      </xdr:nvCxnSpPr>
      <xdr:spPr>
        <a:xfrm flipH="1">
          <a:off x="8032751" y="5408083"/>
          <a:ext cx="2608791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137583</xdr:colOff>
      <xdr:row>22</xdr:row>
      <xdr:rowOff>31750</xdr:rowOff>
    </xdr:from>
    <xdr:to>
      <xdr:col>14</xdr:col>
      <xdr:colOff>878417</xdr:colOff>
      <xdr:row>25</xdr:row>
      <xdr:rowOff>95250</xdr:rowOff>
    </xdr:to>
    <xdr:sp macro="" textlink="">
      <xdr:nvSpPr>
        <xdr:cNvPr id="13" name="TextBox 12"/>
        <xdr:cNvSpPr txBox="1"/>
      </xdr:nvSpPr>
      <xdr:spPr>
        <a:xfrm>
          <a:off x="9630833" y="4730750"/>
          <a:ext cx="2021417" cy="677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Z3</a:t>
          </a:r>
          <a:r>
            <a:rPr lang="en-GB" sz="1100" baseline="0"/>
            <a:t> thickness already under thickend, only consider Z1-Z3 for 367 onwards</a:t>
          </a:r>
          <a:endParaRPr lang="en-GB" sz="1100"/>
        </a:p>
      </xdr:txBody>
    </xdr:sp>
    <xdr:clientData/>
  </xdr:twoCellAnchor>
  <xdr:twoCellAnchor>
    <xdr:from>
      <xdr:col>10</xdr:col>
      <xdr:colOff>381000</xdr:colOff>
      <xdr:row>45</xdr:row>
      <xdr:rowOff>52917</xdr:rowOff>
    </xdr:from>
    <xdr:to>
      <xdr:col>13</xdr:col>
      <xdr:colOff>550333</xdr:colOff>
      <xdr:row>46</xdr:row>
      <xdr:rowOff>52916</xdr:rowOff>
    </xdr:to>
    <xdr:cxnSp macro="">
      <xdr:nvCxnSpPr>
        <xdr:cNvPr id="5" name="Straight Arrow Connector 4"/>
        <xdr:cNvCxnSpPr/>
      </xdr:nvCxnSpPr>
      <xdr:spPr>
        <a:xfrm flipH="1">
          <a:off x="8032750" y="5577417"/>
          <a:ext cx="2010833" cy="21166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111125</xdr:colOff>
      <xdr:row>27</xdr:row>
      <xdr:rowOff>78317</xdr:rowOff>
    </xdr:from>
    <xdr:to>
      <xdr:col>24</xdr:col>
      <xdr:colOff>195792</xdr:colOff>
      <xdr:row>40</xdr:row>
      <xdr:rowOff>69851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253999</xdr:colOff>
      <xdr:row>56</xdr:row>
      <xdr:rowOff>105832</xdr:rowOff>
    </xdr:from>
    <xdr:to>
      <xdr:col>27</xdr:col>
      <xdr:colOff>211667</xdr:colOff>
      <xdr:row>82</xdr:row>
      <xdr:rowOff>179916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126999</xdr:colOff>
      <xdr:row>59</xdr:row>
      <xdr:rowOff>67731</xdr:rowOff>
    </xdr:from>
    <xdr:to>
      <xdr:col>15</xdr:col>
      <xdr:colOff>306915</xdr:colOff>
      <xdr:row>84</xdr:row>
      <xdr:rowOff>42332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21164</xdr:colOff>
      <xdr:row>29</xdr:row>
      <xdr:rowOff>131232</xdr:rowOff>
    </xdr:from>
    <xdr:to>
      <xdr:col>28</xdr:col>
      <xdr:colOff>232831</xdr:colOff>
      <xdr:row>54</xdr:row>
      <xdr:rowOff>63499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73"/>
  <sheetViews>
    <sheetView zoomScale="73" zoomScaleNormal="73" workbookViewId="0">
      <selection activeCell="G23" sqref="G23"/>
    </sheetView>
  </sheetViews>
  <sheetFormatPr defaultRowHeight="15" x14ac:dyDescent="0.25"/>
  <cols>
    <col min="2" max="2" width="29.140625" customWidth="1"/>
    <col min="3" max="3" width="34.5703125" customWidth="1"/>
    <col min="4" max="4" width="23.140625" customWidth="1"/>
    <col min="5" max="5" width="29.28515625" customWidth="1"/>
    <col min="6" max="6" width="20.7109375" customWidth="1"/>
    <col min="7" max="7" width="12.7109375" customWidth="1"/>
    <col min="8" max="8" width="4.85546875" customWidth="1"/>
    <col min="9" max="9" width="54" customWidth="1"/>
    <col min="10" max="10" width="47" customWidth="1"/>
    <col min="11" max="11" width="34.28515625" customWidth="1"/>
    <col min="12" max="12" width="59.140625" customWidth="1"/>
    <col min="13" max="13" width="27.85546875" customWidth="1"/>
    <col min="14" max="14" width="36" customWidth="1"/>
    <col min="15" max="15" width="32" customWidth="1"/>
    <col min="16" max="16" width="50.5703125" customWidth="1"/>
    <col min="17" max="17" width="24.5703125" customWidth="1"/>
    <col min="18" max="18" width="7.28515625" customWidth="1"/>
    <col min="19" max="19" width="47.85546875" customWidth="1"/>
    <col min="20" max="20" width="31.85546875" customWidth="1"/>
    <col min="21" max="21" width="48.5703125" customWidth="1"/>
    <col min="22" max="22" width="51.140625" customWidth="1"/>
    <col min="23" max="23" width="44.28515625" customWidth="1"/>
    <col min="24" max="24" width="44" customWidth="1"/>
    <col min="25" max="25" width="16.42578125" customWidth="1"/>
    <col min="26" max="26" width="9.140625" style="50" customWidth="1"/>
    <col min="27" max="27" width="24.140625" style="50" customWidth="1"/>
    <col min="28" max="28" width="62.85546875" customWidth="1"/>
    <col min="29" max="29" width="61.7109375" customWidth="1"/>
    <col min="30" max="30" width="52.7109375" customWidth="1"/>
    <col min="31" max="31" width="47.28515625" customWidth="1"/>
    <col min="32" max="32" width="24.7109375" customWidth="1"/>
    <col min="33" max="33" width="60" customWidth="1"/>
    <col min="34" max="34" width="41.140625" customWidth="1"/>
    <col min="35" max="35" width="38.85546875" customWidth="1"/>
    <col min="36" max="36" width="40.42578125" customWidth="1"/>
    <col min="37" max="37" width="17.85546875" customWidth="1"/>
  </cols>
  <sheetData>
    <row r="1" spans="1:36" ht="15" customHeight="1" x14ac:dyDescent="0.25">
      <c r="B1" s="161" t="s">
        <v>241</v>
      </c>
      <c r="C1" s="161"/>
      <c r="D1" s="161"/>
      <c r="E1" s="161"/>
      <c r="F1" s="161"/>
      <c r="G1" s="161"/>
    </row>
    <row r="2" spans="1:36" ht="15" customHeight="1" x14ac:dyDescent="0.25">
      <c r="B2" s="162"/>
      <c r="C2" s="162"/>
      <c r="D2" s="162"/>
      <c r="E2" s="162"/>
      <c r="F2" s="162"/>
      <c r="G2" s="162"/>
      <c r="L2" t="s">
        <v>101</v>
      </c>
    </row>
    <row r="3" spans="1:36" s="1" customFormat="1" ht="15.75" thickBot="1" x14ac:dyDescent="0.3">
      <c r="A3" s="18">
        <v>1</v>
      </c>
      <c r="B3" s="13" t="s">
        <v>40</v>
      </c>
      <c r="C3" s="13" t="s">
        <v>39</v>
      </c>
      <c r="D3" s="13" t="s">
        <v>38</v>
      </c>
      <c r="E3" s="13" t="s">
        <v>37</v>
      </c>
      <c r="F3" s="13" t="s">
        <v>36</v>
      </c>
      <c r="G3" s="13" t="s">
        <v>35</v>
      </c>
      <c r="H3" s="17"/>
      <c r="I3" s="13" t="s">
        <v>34</v>
      </c>
      <c r="J3" s="13" t="s">
        <v>33</v>
      </c>
      <c r="K3" s="16"/>
      <c r="L3" s="13" t="s">
        <v>32</v>
      </c>
      <c r="M3" s="13" t="s">
        <v>31</v>
      </c>
      <c r="N3" s="15" t="s">
        <v>30</v>
      </c>
      <c r="O3" s="15" t="s">
        <v>29</v>
      </c>
      <c r="P3" s="13" t="s">
        <v>28</v>
      </c>
      <c r="Q3" s="13"/>
      <c r="R3" s="14"/>
      <c r="S3" s="13" t="s">
        <v>27</v>
      </c>
      <c r="T3" s="13" t="s">
        <v>26</v>
      </c>
      <c r="U3" s="13" t="s">
        <v>25</v>
      </c>
      <c r="V3" s="13" t="s">
        <v>24</v>
      </c>
      <c r="W3" s="13" t="s">
        <v>23</v>
      </c>
      <c r="X3" s="13" t="s">
        <v>22</v>
      </c>
      <c r="Y3" s="14"/>
      <c r="Z3" s="14"/>
      <c r="AA3" s="14" t="s">
        <v>139</v>
      </c>
      <c r="AB3" s="13" t="s">
        <v>21</v>
      </c>
      <c r="AC3" s="13" t="s">
        <v>20</v>
      </c>
      <c r="AD3" s="13" t="s">
        <v>19</v>
      </c>
      <c r="AE3" s="13" t="s">
        <v>18</v>
      </c>
      <c r="AF3"/>
      <c r="AG3"/>
      <c r="AH3"/>
      <c r="AI3"/>
      <c r="AJ3" s="13" t="s">
        <v>18</v>
      </c>
    </row>
    <row r="4" spans="1:36" ht="15" customHeight="1" x14ac:dyDescent="0.25">
      <c r="A4">
        <v>1</v>
      </c>
      <c r="B4">
        <v>10875</v>
      </c>
      <c r="C4">
        <v>25</v>
      </c>
      <c r="D4">
        <v>12200000</v>
      </c>
      <c r="E4">
        <v>500000</v>
      </c>
      <c r="F4">
        <v>244</v>
      </c>
      <c r="G4">
        <v>435</v>
      </c>
      <c r="I4" s="4">
        <v>352.05</v>
      </c>
      <c r="J4" s="4">
        <v>1</v>
      </c>
      <c r="L4" s="4">
        <v>0.20043991803278688</v>
      </c>
      <c r="M4" s="4">
        <v>1</v>
      </c>
      <c r="N4">
        <v>1</v>
      </c>
      <c r="O4">
        <v>1</v>
      </c>
      <c r="P4" s="72">
        <v>4.5</v>
      </c>
      <c r="Q4" s="72" t="s">
        <v>109</v>
      </c>
      <c r="S4">
        <v>80</v>
      </c>
      <c r="T4">
        <v>1</v>
      </c>
      <c r="U4">
        <v>0.16</v>
      </c>
      <c r="V4">
        <v>1</v>
      </c>
      <c r="W4" s="11">
        <v>0</v>
      </c>
      <c r="X4" s="21">
        <v>1</v>
      </c>
      <c r="Y4" s="163" t="s">
        <v>134</v>
      </c>
      <c r="Z4" s="164"/>
      <c r="AA4" s="77">
        <v>12.2</v>
      </c>
      <c r="AB4">
        <v>2.1999999999999999E-2</v>
      </c>
      <c r="AC4">
        <v>1</v>
      </c>
      <c r="AD4">
        <v>1</v>
      </c>
      <c r="AE4">
        <v>1</v>
      </c>
    </row>
    <row r="5" spans="1:36" x14ac:dyDescent="0.25">
      <c r="I5" s="4">
        <v>223.8</v>
      </c>
      <c r="J5" s="4">
        <v>40</v>
      </c>
      <c r="L5" s="4">
        <v>0.13535319672131149</v>
      </c>
      <c r="M5" s="4">
        <v>40</v>
      </c>
      <c r="N5" s="12">
        <v>1</v>
      </c>
      <c r="O5" s="12">
        <v>244</v>
      </c>
      <c r="P5" s="73">
        <v>184</v>
      </c>
      <c r="Q5" s="73" t="s">
        <v>110</v>
      </c>
      <c r="S5">
        <v>80</v>
      </c>
      <c r="T5">
        <v>435</v>
      </c>
      <c r="U5">
        <v>0.16</v>
      </c>
      <c r="V5">
        <v>435</v>
      </c>
      <c r="W5" s="11">
        <v>0</v>
      </c>
      <c r="X5" s="11">
        <v>4</v>
      </c>
      <c r="Y5" s="165"/>
      <c r="Z5" s="166"/>
      <c r="AA5" s="77">
        <f>SUM(12.2-(X5*0.05))</f>
        <v>12</v>
      </c>
      <c r="AB5">
        <v>2.1999999999999999E-2</v>
      </c>
      <c r="AC5">
        <v>435</v>
      </c>
      <c r="AD5">
        <v>1</v>
      </c>
      <c r="AE5">
        <v>80</v>
      </c>
    </row>
    <row r="6" spans="1:36" x14ac:dyDescent="0.25">
      <c r="I6" s="4">
        <v>164.25</v>
      </c>
      <c r="J6" s="4">
        <v>80</v>
      </c>
      <c r="L6" s="4">
        <v>0.10543002049180326</v>
      </c>
      <c r="M6" s="4">
        <v>80</v>
      </c>
      <c r="P6" s="4">
        <v>244</v>
      </c>
      <c r="Q6" s="4" t="s">
        <v>111</v>
      </c>
      <c r="W6" s="11">
        <v>8</v>
      </c>
      <c r="X6" s="11">
        <v>5</v>
      </c>
      <c r="Y6" s="165"/>
      <c r="Z6" s="166"/>
      <c r="AA6" s="77">
        <f t="shared" ref="AA6:AA69" si="0">SUM(12.2-(X6*0.05))</f>
        <v>11.95</v>
      </c>
      <c r="AD6">
        <v>2.1269999999999998</v>
      </c>
      <c r="AE6">
        <v>88</v>
      </c>
    </row>
    <row r="7" spans="1:36" x14ac:dyDescent="0.25">
      <c r="B7" t="s">
        <v>11</v>
      </c>
      <c r="C7" t="s">
        <v>10</v>
      </c>
      <c r="I7" s="4">
        <v>123.00000000000001</v>
      </c>
      <c r="J7" s="4">
        <v>120</v>
      </c>
      <c r="L7" s="4">
        <v>8.4689836065573759E-2</v>
      </c>
      <c r="M7" s="4">
        <v>120</v>
      </c>
      <c r="P7" s="4">
        <v>435</v>
      </c>
      <c r="Q7" s="4" t="s">
        <v>112</v>
      </c>
      <c r="W7" s="11">
        <v>0</v>
      </c>
      <c r="X7" s="11">
        <v>6</v>
      </c>
      <c r="Y7" s="165"/>
      <c r="Z7" s="166"/>
      <c r="AA7" s="77">
        <f t="shared" si="0"/>
        <v>11.899999999999999</v>
      </c>
      <c r="AD7" s="12">
        <v>2.1269999999999998</v>
      </c>
      <c r="AE7" s="12">
        <v>128</v>
      </c>
    </row>
    <row r="8" spans="1:36" x14ac:dyDescent="0.25">
      <c r="B8" s="10" t="s">
        <v>9</v>
      </c>
      <c r="C8" t="s">
        <v>8</v>
      </c>
      <c r="I8" s="4">
        <v>110.25000000000001</v>
      </c>
      <c r="J8" s="4">
        <v>160</v>
      </c>
      <c r="L8" s="4">
        <v>7.8318442622950818E-2</v>
      </c>
      <c r="M8" s="4">
        <v>160</v>
      </c>
      <c r="P8" s="4">
        <v>3000000</v>
      </c>
      <c r="Q8" s="4" t="s">
        <v>113</v>
      </c>
      <c r="W8" s="11">
        <v>0</v>
      </c>
      <c r="X8" s="11">
        <v>14</v>
      </c>
      <c r="Y8" s="165"/>
      <c r="Z8" s="166"/>
      <c r="AA8" s="77">
        <f t="shared" si="0"/>
        <v>11.5</v>
      </c>
      <c r="AD8" s="12">
        <v>2.6</v>
      </c>
      <c r="AE8" s="12">
        <v>138</v>
      </c>
    </row>
    <row r="9" spans="1:36" x14ac:dyDescent="0.25">
      <c r="B9" s="9" t="s">
        <v>7</v>
      </c>
      <c r="C9" t="s">
        <v>6</v>
      </c>
      <c r="I9" s="4">
        <v>119.85000000000001</v>
      </c>
      <c r="J9" s="4">
        <v>200</v>
      </c>
      <c r="L9" s="4">
        <v>8.2866639344262291E-2</v>
      </c>
      <c r="M9" s="4">
        <v>200</v>
      </c>
      <c r="W9" s="11">
        <v>8</v>
      </c>
      <c r="X9" s="11">
        <v>15</v>
      </c>
      <c r="Y9" s="165"/>
      <c r="Z9" s="166"/>
      <c r="AA9" s="77">
        <f t="shared" si="0"/>
        <v>11.45</v>
      </c>
      <c r="AD9">
        <v>2.6</v>
      </c>
      <c r="AE9">
        <v>204</v>
      </c>
    </row>
    <row r="10" spans="1:36" x14ac:dyDescent="0.25">
      <c r="B10" s="8" t="s">
        <v>5</v>
      </c>
      <c r="C10" t="s">
        <v>4</v>
      </c>
      <c r="I10" s="4">
        <v>132.75</v>
      </c>
      <c r="J10" s="4">
        <v>242</v>
      </c>
      <c r="L10" s="4">
        <v>8.8978278688524592E-2</v>
      </c>
      <c r="M10" s="4">
        <v>242</v>
      </c>
      <c r="W10" s="11">
        <v>0</v>
      </c>
      <c r="X10" s="11">
        <v>16</v>
      </c>
      <c r="Y10" s="165"/>
      <c r="Z10" s="166"/>
      <c r="AA10" s="77">
        <f t="shared" si="0"/>
        <v>11.399999999999999</v>
      </c>
      <c r="AD10">
        <v>5</v>
      </c>
      <c r="AE10">
        <v>244</v>
      </c>
    </row>
    <row r="11" spans="1:36" x14ac:dyDescent="0.25">
      <c r="B11" s="7" t="s">
        <v>3</v>
      </c>
      <c r="C11" t="s">
        <v>2</v>
      </c>
      <c r="I11" s="4">
        <v>158.70000000000002</v>
      </c>
      <c r="J11" s="4">
        <v>280</v>
      </c>
      <c r="L11" s="4">
        <v>9.9286885245901652E-2</v>
      </c>
      <c r="M11" s="4">
        <v>280</v>
      </c>
      <c r="W11" s="11">
        <v>0</v>
      </c>
      <c r="X11" s="11">
        <v>29</v>
      </c>
      <c r="Y11" s="165"/>
      <c r="Z11" s="166"/>
      <c r="AA11" s="77">
        <f t="shared" si="0"/>
        <v>10.75</v>
      </c>
    </row>
    <row r="12" spans="1:36" x14ac:dyDescent="0.25">
      <c r="B12" s="6" t="s">
        <v>1</v>
      </c>
      <c r="C12" t="s">
        <v>0</v>
      </c>
      <c r="I12" s="4">
        <v>177</v>
      </c>
      <c r="J12" s="4">
        <v>320</v>
      </c>
      <c r="L12" s="4">
        <v>0.10778688524590163</v>
      </c>
      <c r="M12" s="4">
        <v>320</v>
      </c>
      <c r="W12" s="11">
        <v>6.8</v>
      </c>
      <c r="X12" s="11">
        <v>30</v>
      </c>
      <c r="Y12" s="165"/>
      <c r="Z12" s="166"/>
      <c r="AA12" s="77">
        <f t="shared" si="0"/>
        <v>10.7</v>
      </c>
    </row>
    <row r="13" spans="1:36" x14ac:dyDescent="0.25">
      <c r="I13" s="4">
        <v>173.85000000000002</v>
      </c>
      <c r="J13" s="4">
        <v>360</v>
      </c>
      <c r="L13" s="4">
        <v>0.10632377049180329</v>
      </c>
      <c r="M13" s="4">
        <v>360</v>
      </c>
      <c r="W13" s="11">
        <v>0</v>
      </c>
      <c r="X13" s="11">
        <v>31</v>
      </c>
      <c r="Y13" s="165"/>
      <c r="Z13" s="166"/>
      <c r="AA13" s="77">
        <f t="shared" si="0"/>
        <v>10.649999999999999</v>
      </c>
    </row>
    <row r="14" spans="1:36" ht="15.75" thickBot="1" x14ac:dyDescent="0.3">
      <c r="I14" s="4">
        <v>172.8</v>
      </c>
      <c r="J14" s="4">
        <v>367</v>
      </c>
      <c r="L14" s="4">
        <v>0.10583606557377048</v>
      </c>
      <c r="M14" s="4">
        <v>367</v>
      </c>
      <c r="O14" s="50">
        <v>1</v>
      </c>
      <c r="P14" s="50">
        <v>0</v>
      </c>
      <c r="Q14" s="50">
        <v>12.2</v>
      </c>
      <c r="W14" s="11">
        <v>0</v>
      </c>
      <c r="X14" s="11">
        <v>33</v>
      </c>
      <c r="Y14" s="167"/>
      <c r="Z14" s="168"/>
      <c r="AA14" s="77">
        <f t="shared" si="0"/>
        <v>10.549999999999999</v>
      </c>
    </row>
    <row r="15" spans="1:36" ht="15" customHeight="1" x14ac:dyDescent="0.25">
      <c r="I15" s="4">
        <v>165.75</v>
      </c>
      <c r="J15" s="4">
        <v>400</v>
      </c>
      <c r="L15" s="4">
        <v>0.10256147540983607</v>
      </c>
      <c r="M15" s="4">
        <v>400</v>
      </c>
      <c r="O15" s="50">
        <v>1</v>
      </c>
      <c r="P15" s="50">
        <v>0</v>
      </c>
      <c r="Q15" s="50">
        <v>9.5</v>
      </c>
      <c r="W15" s="5">
        <v>5</v>
      </c>
      <c r="X15" s="5">
        <v>34</v>
      </c>
      <c r="Y15" s="169" t="s">
        <v>135</v>
      </c>
      <c r="Z15" s="170"/>
      <c r="AA15" s="76">
        <f t="shared" si="0"/>
        <v>10.5</v>
      </c>
    </row>
    <row r="16" spans="1:36" x14ac:dyDescent="0.25">
      <c r="I16" s="4">
        <v>211.8</v>
      </c>
      <c r="J16" s="4">
        <v>435</v>
      </c>
      <c r="L16" s="4">
        <v>0.12395081967213115</v>
      </c>
      <c r="M16" s="4">
        <v>435</v>
      </c>
      <c r="O16" s="50">
        <v>1</v>
      </c>
      <c r="P16" s="50">
        <v>1</v>
      </c>
      <c r="Q16" s="50">
        <v>9</v>
      </c>
      <c r="W16" s="5">
        <v>0</v>
      </c>
      <c r="X16" s="5">
        <v>35</v>
      </c>
      <c r="Y16" s="171"/>
      <c r="Z16" s="172"/>
      <c r="AA16" s="76">
        <f t="shared" si="0"/>
        <v>10.45</v>
      </c>
    </row>
    <row r="17" spans="1:32" x14ac:dyDescent="0.25">
      <c r="I17" s="22"/>
      <c r="J17" s="22"/>
      <c r="O17" s="50">
        <v>2</v>
      </c>
      <c r="P17" s="50">
        <v>1</v>
      </c>
      <c r="Q17" s="50">
        <v>7.8</v>
      </c>
      <c r="W17" s="5">
        <v>0</v>
      </c>
      <c r="X17" s="5">
        <v>37</v>
      </c>
      <c r="Y17" s="171"/>
      <c r="Z17" s="172"/>
      <c r="AA17" s="76">
        <f t="shared" si="0"/>
        <v>10.35</v>
      </c>
    </row>
    <row r="18" spans="1:32" x14ac:dyDescent="0.25">
      <c r="I18" s="22"/>
      <c r="J18" s="22"/>
      <c r="O18" s="50">
        <v>2</v>
      </c>
      <c r="P18" s="50">
        <v>1</v>
      </c>
      <c r="Q18" s="50">
        <v>2.5</v>
      </c>
      <c r="W18" s="5">
        <v>5</v>
      </c>
      <c r="X18" s="5">
        <v>38</v>
      </c>
      <c r="Y18" s="171"/>
      <c r="Z18" s="172"/>
      <c r="AA18" s="76">
        <f t="shared" si="0"/>
        <v>10.299999999999999</v>
      </c>
    </row>
    <row r="19" spans="1:32" x14ac:dyDescent="0.25">
      <c r="I19" s="22">
        <v>211</v>
      </c>
      <c r="J19" s="4">
        <v>1</v>
      </c>
      <c r="O19" s="50">
        <v>1</v>
      </c>
      <c r="P19" s="50">
        <v>2</v>
      </c>
      <c r="Q19" s="50">
        <v>2</v>
      </c>
      <c r="W19" s="5">
        <v>0</v>
      </c>
      <c r="X19" s="5">
        <v>39</v>
      </c>
      <c r="Y19" s="171"/>
      <c r="Z19" s="172"/>
      <c r="AA19" s="76">
        <f t="shared" si="0"/>
        <v>10.25</v>
      </c>
    </row>
    <row r="20" spans="1:32" x14ac:dyDescent="0.25">
      <c r="I20" s="4">
        <v>150</v>
      </c>
      <c r="J20" s="4">
        <v>40</v>
      </c>
      <c r="L20" t="s">
        <v>118</v>
      </c>
      <c r="O20" s="50">
        <v>1</v>
      </c>
      <c r="P20" s="50">
        <v>2</v>
      </c>
      <c r="Q20" s="50">
        <v>0</v>
      </c>
      <c r="W20" s="5">
        <v>0</v>
      </c>
      <c r="X20" s="5">
        <v>40</v>
      </c>
      <c r="Y20" s="171"/>
      <c r="Z20" s="172"/>
      <c r="AA20" s="76">
        <f t="shared" si="0"/>
        <v>10.199999999999999</v>
      </c>
    </row>
    <row r="21" spans="1:32" x14ac:dyDescent="0.25">
      <c r="I21" s="4">
        <v>120</v>
      </c>
      <c r="J21" s="4">
        <v>80</v>
      </c>
      <c r="L21">
        <v>0.17462325659016395</v>
      </c>
      <c r="M21" s="4">
        <v>1</v>
      </c>
      <c r="W21" s="5">
        <v>5</v>
      </c>
      <c r="X21" s="5">
        <v>41</v>
      </c>
      <c r="Y21" s="171"/>
      <c r="Z21" s="172"/>
      <c r="AA21" s="76">
        <f t="shared" si="0"/>
        <v>10.149999999999999</v>
      </c>
    </row>
    <row r="22" spans="1:32" x14ac:dyDescent="0.25">
      <c r="I22" s="4">
        <v>98.40000000000002</v>
      </c>
      <c r="J22" s="4">
        <v>120</v>
      </c>
      <c r="L22">
        <v>0.11540213552459018</v>
      </c>
      <c r="M22" s="4">
        <v>40</v>
      </c>
      <c r="W22" s="5">
        <v>0</v>
      </c>
      <c r="X22" s="5">
        <v>42</v>
      </c>
      <c r="Y22" s="171"/>
      <c r="Z22" s="172"/>
      <c r="AA22" s="76">
        <f t="shared" si="0"/>
        <v>10.1</v>
      </c>
    </row>
    <row r="23" spans="1:32" ht="15.75" thickBot="1" x14ac:dyDescent="0.3">
      <c r="I23" s="4">
        <v>88.200000000000017</v>
      </c>
      <c r="J23" s="4">
        <v>160</v>
      </c>
      <c r="L23">
        <v>9.1850633852459007E-2</v>
      </c>
      <c r="M23" s="4">
        <v>80</v>
      </c>
      <c r="W23" s="5">
        <v>2.5</v>
      </c>
      <c r="X23" s="5">
        <v>43</v>
      </c>
      <c r="Y23" s="171"/>
      <c r="Z23" s="172"/>
      <c r="AA23" s="76">
        <f t="shared" si="0"/>
        <v>10.049999999999999</v>
      </c>
    </row>
    <row r="24" spans="1:32" ht="22.5" customHeight="1" x14ac:dyDescent="0.25">
      <c r="I24" s="4">
        <v>95.88000000000001</v>
      </c>
      <c r="J24" s="4">
        <v>200</v>
      </c>
      <c r="L24">
        <v>7.7914649180327866E-2</v>
      </c>
      <c r="M24" s="4">
        <v>120</v>
      </c>
      <c r="W24" s="3">
        <v>0</v>
      </c>
      <c r="X24" s="3">
        <v>44</v>
      </c>
      <c r="Y24" s="173" t="s">
        <v>136</v>
      </c>
      <c r="Z24" s="174"/>
      <c r="AA24" s="78">
        <f t="shared" si="0"/>
        <v>10</v>
      </c>
    </row>
    <row r="25" spans="1:32" ht="15" customHeight="1" x14ac:dyDescent="0.25">
      <c r="I25" s="4">
        <v>106.2</v>
      </c>
      <c r="J25" s="4">
        <v>242</v>
      </c>
      <c r="L25">
        <v>7.8318442622950818E-2</v>
      </c>
      <c r="M25" s="4">
        <v>160</v>
      </c>
      <c r="W25" s="3">
        <v>6.7</v>
      </c>
      <c r="X25" s="3">
        <v>45</v>
      </c>
      <c r="Y25" s="175"/>
      <c r="Z25" s="176"/>
      <c r="AA25" s="78">
        <f t="shared" si="0"/>
        <v>9.9499999999999993</v>
      </c>
    </row>
    <row r="26" spans="1:32" ht="15" customHeight="1" x14ac:dyDescent="0.25">
      <c r="B26" s="160"/>
      <c r="C26" s="160"/>
      <c r="D26" s="160"/>
      <c r="E26" s="160"/>
      <c r="F26" s="160"/>
      <c r="G26" s="160"/>
      <c r="I26" s="4">
        <v>158.70000000000002</v>
      </c>
      <c r="J26" s="4">
        <v>280</v>
      </c>
      <c r="L26">
        <v>8.9553977139344265E-2</v>
      </c>
      <c r="M26" s="4">
        <v>200</v>
      </c>
      <c r="W26" s="3">
        <v>1</v>
      </c>
      <c r="X26" s="3">
        <v>46</v>
      </c>
      <c r="Y26" s="175"/>
      <c r="Z26" s="176"/>
      <c r="AA26" s="78">
        <f t="shared" si="0"/>
        <v>9.8999999999999986</v>
      </c>
    </row>
    <row r="27" spans="1:32" ht="15" customHeight="1" x14ac:dyDescent="0.25">
      <c r="B27" s="160"/>
      <c r="C27" s="160"/>
      <c r="D27" s="160"/>
      <c r="E27" s="160"/>
      <c r="F27" s="160"/>
      <c r="G27" s="160"/>
      <c r="I27" s="4">
        <v>175</v>
      </c>
      <c r="J27" s="4">
        <v>320</v>
      </c>
      <c r="L27">
        <v>0.10255636401639344</v>
      </c>
      <c r="M27" s="4">
        <v>242</v>
      </c>
      <c r="W27" s="3">
        <v>0</v>
      </c>
      <c r="X27" s="3">
        <v>47</v>
      </c>
      <c r="Y27" s="175"/>
      <c r="Z27" s="176"/>
      <c r="AA27" s="78">
        <f t="shared" si="0"/>
        <v>9.85</v>
      </c>
    </row>
    <row r="28" spans="1:32" x14ac:dyDescent="0.25">
      <c r="I28" s="4">
        <v>173.85000000000002</v>
      </c>
      <c r="J28" s="4">
        <v>360</v>
      </c>
      <c r="L28">
        <v>0.11848896885245903</v>
      </c>
      <c r="M28" s="4">
        <v>280</v>
      </c>
      <c r="W28" s="3">
        <v>0</v>
      </c>
      <c r="X28" s="3">
        <v>50</v>
      </c>
      <c r="Y28" s="175"/>
      <c r="Z28" s="176"/>
      <c r="AA28" s="78">
        <f t="shared" si="0"/>
        <v>9.6999999999999993</v>
      </c>
    </row>
    <row r="29" spans="1:32" x14ac:dyDescent="0.25">
      <c r="I29" s="4">
        <v>172.8</v>
      </c>
      <c r="J29" s="4">
        <v>367</v>
      </c>
      <c r="L29">
        <v>0.13433479508196722</v>
      </c>
      <c r="M29" s="4">
        <v>320</v>
      </c>
      <c r="W29" s="3">
        <v>0</v>
      </c>
      <c r="X29" s="3">
        <v>51</v>
      </c>
      <c r="Y29" s="175"/>
      <c r="Z29" s="176"/>
      <c r="AA29" s="78">
        <f t="shared" si="0"/>
        <v>9.6499999999999986</v>
      </c>
    </row>
    <row r="30" spans="1:32" ht="15.75" thickBot="1" x14ac:dyDescent="0.3">
      <c r="I30" s="4">
        <v>165.75</v>
      </c>
      <c r="J30" s="4">
        <v>400</v>
      </c>
      <c r="L30">
        <v>0.13908212418032789</v>
      </c>
      <c r="M30" s="4">
        <v>360</v>
      </c>
      <c r="W30" s="3">
        <v>0</v>
      </c>
      <c r="X30" s="3">
        <v>53</v>
      </c>
      <c r="Y30" s="175"/>
      <c r="Z30" s="176"/>
      <c r="AA30" s="78">
        <f t="shared" si="0"/>
        <v>9.5499999999999989</v>
      </c>
      <c r="AF30" s="160"/>
    </row>
    <row r="31" spans="1:32" x14ac:dyDescent="0.25">
      <c r="I31" s="4">
        <v>211.8</v>
      </c>
      <c r="J31" s="4">
        <v>435</v>
      </c>
      <c r="L31">
        <v>0.13953426885245901</v>
      </c>
      <c r="M31" s="4">
        <v>367</v>
      </c>
      <c r="W31" s="23">
        <v>6.5</v>
      </c>
      <c r="X31" s="23">
        <v>54</v>
      </c>
      <c r="Y31" s="177" t="s">
        <v>137</v>
      </c>
      <c r="Z31" s="178"/>
      <c r="AA31" s="79">
        <f t="shared" si="0"/>
        <v>9.5</v>
      </c>
      <c r="AF31" s="160"/>
    </row>
    <row r="32" spans="1:32" x14ac:dyDescent="0.25">
      <c r="L32">
        <v>0.14186303278688525</v>
      </c>
      <c r="M32" s="4">
        <v>400</v>
      </c>
      <c r="W32" s="23">
        <v>5</v>
      </c>
      <c r="X32" s="23">
        <v>55</v>
      </c>
      <c r="Y32" s="179"/>
      <c r="Z32" s="180"/>
      <c r="AA32" s="79">
        <f t="shared" si="0"/>
        <v>9.4499999999999993</v>
      </c>
      <c r="AF32" s="160"/>
    </row>
    <row r="33" spans="2:32" ht="15" customHeight="1" x14ac:dyDescent="0.25">
      <c r="I33" t="s">
        <v>133</v>
      </c>
      <c r="L33">
        <v>0.1685235344262295</v>
      </c>
      <c r="M33" s="4">
        <v>435</v>
      </c>
      <c r="W33" s="23">
        <v>0</v>
      </c>
      <c r="X33" s="23">
        <v>56</v>
      </c>
      <c r="Y33" s="179"/>
      <c r="Z33" s="180"/>
      <c r="AA33" s="79">
        <f t="shared" si="0"/>
        <v>9.3999999999999986</v>
      </c>
      <c r="AF33" s="160"/>
    </row>
    <row r="34" spans="2:32" x14ac:dyDescent="0.25">
      <c r="I34" s="50">
        <v>170</v>
      </c>
      <c r="J34" s="50">
        <v>1</v>
      </c>
      <c r="N34" s="50" t="s">
        <v>150</v>
      </c>
      <c r="O34" s="50" t="s">
        <v>31</v>
      </c>
      <c r="P34" s="50" t="s">
        <v>149</v>
      </c>
      <c r="Q34" s="50" t="s">
        <v>31</v>
      </c>
      <c r="W34" s="23">
        <v>0</v>
      </c>
      <c r="X34" s="23">
        <v>57</v>
      </c>
      <c r="Y34" s="179"/>
      <c r="Z34" s="180"/>
      <c r="AA34" s="79">
        <f t="shared" si="0"/>
        <v>9.35</v>
      </c>
    </row>
    <row r="35" spans="2:32" x14ac:dyDescent="0.25">
      <c r="I35" s="50">
        <v>110</v>
      </c>
      <c r="J35" s="50">
        <v>40</v>
      </c>
      <c r="N35" s="50">
        <v>1</v>
      </c>
      <c r="O35">
        <v>1</v>
      </c>
      <c r="P35" s="50">
        <v>0</v>
      </c>
      <c r="Q35">
        <v>1</v>
      </c>
      <c r="W35" s="23">
        <v>6</v>
      </c>
      <c r="X35" s="23">
        <v>58</v>
      </c>
      <c r="Y35" s="179"/>
      <c r="Z35" s="180"/>
      <c r="AA35" s="79">
        <f t="shared" si="0"/>
        <v>9.2999999999999989</v>
      </c>
    </row>
    <row r="36" spans="2:32" x14ac:dyDescent="0.25">
      <c r="I36" s="50">
        <v>80</v>
      </c>
      <c r="J36" s="50">
        <v>80</v>
      </c>
      <c r="N36" s="50">
        <v>1</v>
      </c>
      <c r="O36">
        <v>88</v>
      </c>
      <c r="P36" s="50">
        <v>0</v>
      </c>
      <c r="Q36">
        <v>60</v>
      </c>
      <c r="W36" s="23">
        <v>6</v>
      </c>
      <c r="X36" s="23">
        <v>59</v>
      </c>
      <c r="Y36" s="179"/>
      <c r="Z36" s="180"/>
      <c r="AA36" s="79">
        <f t="shared" si="0"/>
        <v>9.25</v>
      </c>
    </row>
    <row r="37" spans="2:32" ht="15.75" thickBot="1" x14ac:dyDescent="0.3">
      <c r="I37" s="50">
        <v>70</v>
      </c>
      <c r="J37" s="50">
        <v>120</v>
      </c>
      <c r="N37" s="50">
        <v>2</v>
      </c>
      <c r="O37">
        <v>92</v>
      </c>
      <c r="P37" s="50">
        <v>1</v>
      </c>
      <c r="Q37">
        <v>64</v>
      </c>
      <c r="W37" s="23">
        <v>0</v>
      </c>
      <c r="X37" s="23">
        <v>60</v>
      </c>
      <c r="Y37" s="181"/>
      <c r="Z37" s="182"/>
      <c r="AA37" s="79">
        <f t="shared" si="0"/>
        <v>9.1999999999999993</v>
      </c>
    </row>
    <row r="38" spans="2:32" ht="15" customHeight="1" x14ac:dyDescent="0.25">
      <c r="I38" s="50">
        <v>80</v>
      </c>
      <c r="J38" s="50">
        <v>160</v>
      </c>
      <c r="N38" s="50">
        <v>2</v>
      </c>
      <c r="O38">
        <v>198</v>
      </c>
      <c r="P38" s="50">
        <v>1</v>
      </c>
      <c r="Q38">
        <v>88</v>
      </c>
      <c r="W38" s="24">
        <v>0</v>
      </c>
      <c r="X38" s="24">
        <v>64</v>
      </c>
      <c r="Y38" s="183" t="s">
        <v>138</v>
      </c>
      <c r="Z38" s="185">
        <v>5.0999999999999996</v>
      </c>
      <c r="AA38" s="80">
        <f t="shared" si="0"/>
        <v>9</v>
      </c>
    </row>
    <row r="39" spans="2:32" x14ac:dyDescent="0.25">
      <c r="I39" s="50">
        <v>110</v>
      </c>
      <c r="J39" s="50">
        <v>200</v>
      </c>
      <c r="N39" s="50">
        <v>1</v>
      </c>
      <c r="O39">
        <v>204</v>
      </c>
      <c r="P39" s="50">
        <v>1</v>
      </c>
      <c r="Q39">
        <v>198</v>
      </c>
      <c r="W39" s="24">
        <v>6</v>
      </c>
      <c r="X39" s="24">
        <v>65</v>
      </c>
      <c r="Y39" s="183"/>
      <c r="Z39" s="183"/>
      <c r="AA39" s="80">
        <f t="shared" si="0"/>
        <v>8.9499999999999993</v>
      </c>
    </row>
    <row r="40" spans="2:32" x14ac:dyDescent="0.25">
      <c r="I40" s="50">
        <v>110</v>
      </c>
      <c r="J40" s="50">
        <v>242</v>
      </c>
      <c r="N40" s="50">
        <v>1</v>
      </c>
      <c r="O40">
        <v>244</v>
      </c>
      <c r="P40" s="50">
        <v>2</v>
      </c>
      <c r="Q40">
        <v>204</v>
      </c>
      <c r="W40" s="24">
        <v>4</v>
      </c>
      <c r="X40" s="24">
        <v>69</v>
      </c>
      <c r="Y40" s="183"/>
      <c r="Z40" s="183"/>
      <c r="AA40" s="80">
        <f t="shared" si="0"/>
        <v>8.75</v>
      </c>
    </row>
    <row r="41" spans="2:32" x14ac:dyDescent="0.25">
      <c r="I41" s="50">
        <v>150</v>
      </c>
      <c r="J41" s="50">
        <v>280</v>
      </c>
      <c r="P41" s="50">
        <v>2</v>
      </c>
      <c r="Q41">
        <v>244</v>
      </c>
      <c r="W41" s="24">
        <v>3</v>
      </c>
      <c r="X41" s="24">
        <v>70</v>
      </c>
      <c r="Y41" s="183"/>
      <c r="Z41" s="183"/>
      <c r="AA41" s="80">
        <f t="shared" si="0"/>
        <v>8.6999999999999993</v>
      </c>
    </row>
    <row r="42" spans="2:32" x14ac:dyDescent="0.25">
      <c r="I42" s="50">
        <v>170</v>
      </c>
      <c r="J42" s="50">
        <v>320</v>
      </c>
      <c r="N42" s="50" t="s">
        <v>160</v>
      </c>
      <c r="O42" s="50" t="s">
        <v>31</v>
      </c>
      <c r="P42" s="50" t="s">
        <v>161</v>
      </c>
      <c r="Q42" s="50" t="s">
        <v>31</v>
      </c>
      <c r="W42" s="24">
        <v>2.1</v>
      </c>
      <c r="X42" s="24">
        <v>71</v>
      </c>
      <c r="Y42" s="183"/>
      <c r="Z42" s="183"/>
      <c r="AA42" s="80">
        <f t="shared" si="0"/>
        <v>8.6499999999999986</v>
      </c>
    </row>
    <row r="43" spans="2:32" x14ac:dyDescent="0.25">
      <c r="I43" s="50">
        <v>172.8</v>
      </c>
      <c r="J43" s="50">
        <v>367</v>
      </c>
      <c r="N43" s="50">
        <v>1</v>
      </c>
      <c r="O43" s="50">
        <v>1</v>
      </c>
      <c r="P43" s="50">
        <v>0</v>
      </c>
      <c r="Q43" s="50">
        <v>1</v>
      </c>
      <c r="R43">
        <v>-12.2</v>
      </c>
      <c r="W43" s="24">
        <v>0</v>
      </c>
      <c r="X43" s="24">
        <v>72</v>
      </c>
      <c r="Y43" s="183"/>
      <c r="Z43" s="183"/>
      <c r="AA43" s="80">
        <f t="shared" si="0"/>
        <v>8.6</v>
      </c>
    </row>
    <row r="44" spans="2:32" ht="15" customHeight="1" thickBot="1" x14ac:dyDescent="0.3">
      <c r="I44" s="50">
        <v>170</v>
      </c>
      <c r="J44" s="50">
        <v>400</v>
      </c>
      <c r="K44" s="4"/>
      <c r="L44" s="4"/>
      <c r="M44" s="4"/>
      <c r="N44">
        <v>1</v>
      </c>
      <c r="O44">
        <v>55</v>
      </c>
      <c r="P44" s="50">
        <v>0</v>
      </c>
      <c r="Q44" s="50">
        <v>55</v>
      </c>
      <c r="R44" s="4">
        <v>-8.65</v>
      </c>
      <c r="S44" s="4"/>
      <c r="T44" s="4"/>
      <c r="U44" s="4"/>
      <c r="W44" s="24">
        <v>0</v>
      </c>
      <c r="X44" s="24">
        <v>88</v>
      </c>
      <c r="Y44" s="183"/>
      <c r="Z44" s="183"/>
      <c r="AA44" s="80">
        <f t="shared" si="0"/>
        <v>7.7999999999999989</v>
      </c>
    </row>
    <row r="45" spans="2:32" x14ac:dyDescent="0.25">
      <c r="I45" s="50">
        <v>175</v>
      </c>
      <c r="J45" s="50">
        <v>435</v>
      </c>
      <c r="N45">
        <v>0.5</v>
      </c>
      <c r="O45">
        <v>64</v>
      </c>
      <c r="P45" s="50">
        <v>1</v>
      </c>
      <c r="Q45" s="50">
        <v>75</v>
      </c>
      <c r="R45">
        <v>-7.75</v>
      </c>
      <c r="W45" s="24">
        <v>5</v>
      </c>
      <c r="X45" s="24">
        <v>89</v>
      </c>
      <c r="Y45" s="183"/>
      <c r="Z45" s="185">
        <v>5.2</v>
      </c>
      <c r="AA45" s="80">
        <f t="shared" si="0"/>
        <v>7.7499999999999991</v>
      </c>
    </row>
    <row r="46" spans="2:32" x14ac:dyDescent="0.25">
      <c r="N46">
        <v>0.5</v>
      </c>
      <c r="O46">
        <v>100</v>
      </c>
      <c r="P46" s="50">
        <v>1</v>
      </c>
      <c r="Q46" s="50">
        <v>198</v>
      </c>
      <c r="R46">
        <v>-2.2999999999999998</v>
      </c>
      <c r="W46" s="24">
        <v>5</v>
      </c>
      <c r="X46" s="24">
        <v>92</v>
      </c>
      <c r="Y46" s="183"/>
      <c r="Z46" s="183"/>
      <c r="AA46" s="80">
        <f t="shared" si="0"/>
        <v>7.5999999999999988</v>
      </c>
    </row>
    <row r="47" spans="2:32" ht="15" customHeight="1" x14ac:dyDescent="0.25">
      <c r="B47" s="160"/>
      <c r="C47" s="160"/>
      <c r="D47" s="160"/>
      <c r="E47" s="160"/>
      <c r="F47" s="160"/>
      <c r="G47" s="160"/>
      <c r="I47" s="50" t="s">
        <v>169</v>
      </c>
      <c r="J47" s="50"/>
      <c r="N47" s="50">
        <v>2</v>
      </c>
      <c r="O47" s="50">
        <v>190</v>
      </c>
      <c r="P47" s="50">
        <v>2</v>
      </c>
      <c r="Q47" s="50">
        <v>244</v>
      </c>
      <c r="R47">
        <v>0</v>
      </c>
      <c r="W47" s="24">
        <v>0</v>
      </c>
      <c r="X47" s="24">
        <v>94</v>
      </c>
      <c r="Y47" s="183"/>
      <c r="Z47" s="183"/>
      <c r="AA47" s="80">
        <f t="shared" si="0"/>
        <v>7.4999999999999991</v>
      </c>
    </row>
    <row r="48" spans="2:32" ht="15" customHeight="1" x14ac:dyDescent="0.25">
      <c r="B48" s="160"/>
      <c r="C48" s="160"/>
      <c r="D48" s="160"/>
      <c r="E48" s="160"/>
      <c r="F48" s="160"/>
      <c r="G48" s="160"/>
      <c r="I48" s="50">
        <v>180</v>
      </c>
      <c r="J48" s="50">
        <v>1</v>
      </c>
      <c r="N48" s="50">
        <v>1</v>
      </c>
      <c r="O48" s="50">
        <v>244</v>
      </c>
      <c r="W48" s="24">
        <v>2</v>
      </c>
      <c r="X48" s="24">
        <v>95</v>
      </c>
      <c r="Y48" s="183"/>
      <c r="Z48" s="183"/>
      <c r="AA48" s="80">
        <f t="shared" si="0"/>
        <v>7.4499999999999993</v>
      </c>
    </row>
    <row r="49" spans="9:27" x14ac:dyDescent="0.25">
      <c r="I49" s="50">
        <v>90</v>
      </c>
      <c r="J49" s="50">
        <v>40</v>
      </c>
      <c r="W49" s="24">
        <v>0</v>
      </c>
      <c r="X49" s="24">
        <v>97</v>
      </c>
      <c r="Y49" s="183"/>
      <c r="Z49" s="183"/>
      <c r="AA49" s="80">
        <f t="shared" si="0"/>
        <v>7.3499999999999988</v>
      </c>
    </row>
    <row r="50" spans="9:27" x14ac:dyDescent="0.25">
      <c r="I50" s="50">
        <v>70</v>
      </c>
      <c r="J50" s="50">
        <v>80</v>
      </c>
      <c r="N50" s="50" t="s">
        <v>172</v>
      </c>
      <c r="O50" s="50" t="s">
        <v>31</v>
      </c>
      <c r="P50" s="50" t="s">
        <v>161</v>
      </c>
      <c r="Q50" s="50" t="s">
        <v>31</v>
      </c>
      <c r="W50" s="24">
        <v>0</v>
      </c>
      <c r="X50" s="24">
        <v>109</v>
      </c>
      <c r="Y50" s="183"/>
      <c r="Z50" s="183"/>
      <c r="AA50" s="80">
        <f t="shared" si="0"/>
        <v>6.7499999999999991</v>
      </c>
    </row>
    <row r="51" spans="9:27" x14ac:dyDescent="0.25">
      <c r="I51" s="50">
        <v>65</v>
      </c>
      <c r="J51" s="50">
        <v>120</v>
      </c>
      <c r="N51" s="50">
        <v>1</v>
      </c>
      <c r="O51" s="50">
        <v>1</v>
      </c>
      <c r="P51" s="50">
        <v>0</v>
      </c>
      <c r="Q51" s="50">
        <v>1</v>
      </c>
      <c r="W51" s="24">
        <v>4</v>
      </c>
      <c r="X51" s="24">
        <v>110</v>
      </c>
      <c r="Y51" s="183"/>
      <c r="Z51" s="183"/>
      <c r="AA51" s="80">
        <f t="shared" si="0"/>
        <v>6.6999999999999993</v>
      </c>
    </row>
    <row r="52" spans="9:27" x14ac:dyDescent="0.25">
      <c r="I52" s="50">
        <v>80</v>
      </c>
      <c r="J52" s="50">
        <v>160</v>
      </c>
      <c r="N52" s="50">
        <v>1</v>
      </c>
      <c r="O52" s="50">
        <v>55</v>
      </c>
      <c r="P52" s="50">
        <v>0</v>
      </c>
      <c r="Q52" s="50">
        <v>55</v>
      </c>
      <c r="W52" s="24">
        <v>2.5</v>
      </c>
      <c r="X52" s="24">
        <v>111</v>
      </c>
      <c r="Y52" s="183"/>
      <c r="Z52" s="183"/>
      <c r="AA52" s="80">
        <f t="shared" si="0"/>
        <v>6.6499999999999986</v>
      </c>
    </row>
    <row r="53" spans="9:27" x14ac:dyDescent="0.25">
      <c r="I53" s="50">
        <v>110</v>
      </c>
      <c r="J53" s="50">
        <v>200</v>
      </c>
      <c r="N53">
        <v>0.6</v>
      </c>
      <c r="O53">
        <v>60</v>
      </c>
      <c r="P53">
        <v>0.7</v>
      </c>
      <c r="Q53">
        <v>60</v>
      </c>
      <c r="W53" s="24">
        <v>0</v>
      </c>
      <c r="X53" s="24">
        <v>112</v>
      </c>
      <c r="Y53" s="183"/>
      <c r="Z53" s="183"/>
      <c r="AA53" s="80">
        <f t="shared" si="0"/>
        <v>6.5999999999999988</v>
      </c>
    </row>
    <row r="54" spans="9:27" x14ac:dyDescent="0.25">
      <c r="I54" s="50">
        <v>120</v>
      </c>
      <c r="J54" s="50">
        <v>242</v>
      </c>
      <c r="N54" s="50">
        <v>0.5</v>
      </c>
      <c r="O54" s="50">
        <v>70</v>
      </c>
      <c r="P54" s="50">
        <v>1</v>
      </c>
      <c r="Q54" s="50">
        <v>70</v>
      </c>
      <c r="W54" s="24">
        <v>0</v>
      </c>
      <c r="X54" s="24">
        <v>114</v>
      </c>
      <c r="Y54" s="183"/>
      <c r="Z54" s="183"/>
      <c r="AA54" s="80">
        <f t="shared" si="0"/>
        <v>6.4999999999999991</v>
      </c>
    </row>
    <row r="55" spans="9:27" x14ac:dyDescent="0.25">
      <c r="I55" s="50">
        <v>150</v>
      </c>
      <c r="J55" s="50">
        <v>280</v>
      </c>
      <c r="N55" s="50">
        <v>0.5</v>
      </c>
      <c r="O55" s="50">
        <v>100</v>
      </c>
      <c r="P55" s="50">
        <v>1</v>
      </c>
      <c r="Q55" s="50">
        <v>198</v>
      </c>
      <c r="W55" s="24">
        <v>4</v>
      </c>
      <c r="X55" s="24">
        <v>115</v>
      </c>
      <c r="Y55" s="183"/>
      <c r="Z55" s="183"/>
      <c r="AA55" s="80">
        <f t="shared" si="0"/>
        <v>6.4499999999999993</v>
      </c>
    </row>
    <row r="56" spans="9:27" x14ac:dyDescent="0.25">
      <c r="I56" s="50">
        <v>170</v>
      </c>
      <c r="J56" s="50">
        <v>320</v>
      </c>
      <c r="N56" s="50">
        <v>2</v>
      </c>
      <c r="O56" s="50">
        <v>190</v>
      </c>
      <c r="P56" s="50">
        <v>2</v>
      </c>
      <c r="Q56" s="50">
        <v>244</v>
      </c>
      <c r="W56" s="24">
        <v>0</v>
      </c>
      <c r="X56" s="24">
        <v>116</v>
      </c>
      <c r="Y56" s="183"/>
      <c r="Z56" s="183"/>
      <c r="AA56" s="80">
        <f t="shared" si="0"/>
        <v>6.3999999999999986</v>
      </c>
    </row>
    <row r="57" spans="9:27" x14ac:dyDescent="0.25">
      <c r="I57" s="50">
        <v>172.8</v>
      </c>
      <c r="J57" s="50">
        <v>367</v>
      </c>
      <c r="N57" s="50">
        <v>1</v>
      </c>
      <c r="O57" s="50">
        <v>244</v>
      </c>
      <c r="W57" s="24">
        <v>0</v>
      </c>
      <c r="X57" s="24">
        <v>122</v>
      </c>
      <c r="Y57" s="183"/>
      <c r="Z57" s="183"/>
      <c r="AA57" s="80">
        <f t="shared" si="0"/>
        <v>6.0999999999999988</v>
      </c>
    </row>
    <row r="58" spans="9:27" x14ac:dyDescent="0.25">
      <c r="I58" s="50">
        <v>190</v>
      </c>
      <c r="J58" s="50">
        <v>400</v>
      </c>
      <c r="W58" s="24">
        <v>4.8000000000000007</v>
      </c>
      <c r="X58" s="24">
        <v>124</v>
      </c>
      <c r="Y58" s="183"/>
      <c r="Z58" s="183"/>
      <c r="AA58" s="80">
        <f t="shared" si="0"/>
        <v>5.9999999999999991</v>
      </c>
    </row>
    <row r="59" spans="9:27" x14ac:dyDescent="0.25">
      <c r="I59" s="50">
        <v>260</v>
      </c>
      <c r="J59" s="50">
        <v>435</v>
      </c>
      <c r="N59" s="50" t="s">
        <v>172</v>
      </c>
      <c r="O59" s="50" t="s">
        <v>31</v>
      </c>
      <c r="P59" s="50" t="s">
        <v>161</v>
      </c>
      <c r="Q59" s="50" t="s">
        <v>31</v>
      </c>
      <c r="W59" s="24">
        <v>4</v>
      </c>
      <c r="X59" s="24">
        <v>125</v>
      </c>
      <c r="Y59" s="183"/>
      <c r="Z59" s="183"/>
      <c r="AA59" s="80">
        <f t="shared" si="0"/>
        <v>5.9499999999999993</v>
      </c>
    </row>
    <row r="60" spans="9:27" x14ac:dyDescent="0.25">
      <c r="N60" s="50">
        <v>1</v>
      </c>
      <c r="O60" s="50">
        <v>1</v>
      </c>
      <c r="P60" s="50">
        <v>0</v>
      </c>
      <c r="Q60" s="50">
        <v>1</v>
      </c>
      <c r="W60" s="24">
        <v>1.2000000000000002</v>
      </c>
      <c r="X60" s="24">
        <v>126</v>
      </c>
      <c r="Y60" s="183"/>
      <c r="Z60" s="183"/>
      <c r="AA60" s="80">
        <f t="shared" si="0"/>
        <v>5.8999999999999986</v>
      </c>
    </row>
    <row r="61" spans="9:27" x14ac:dyDescent="0.25">
      <c r="N61" s="50">
        <v>1</v>
      </c>
      <c r="O61" s="50">
        <v>63</v>
      </c>
      <c r="P61" s="50">
        <v>0</v>
      </c>
      <c r="Q61" s="50">
        <v>47</v>
      </c>
      <c r="W61" s="24">
        <v>0</v>
      </c>
      <c r="X61" s="24">
        <v>127</v>
      </c>
      <c r="Y61" s="183"/>
      <c r="Z61" s="183"/>
      <c r="AA61" s="80">
        <f t="shared" si="0"/>
        <v>5.8499999999999988</v>
      </c>
    </row>
    <row r="62" spans="9:27" x14ac:dyDescent="0.25">
      <c r="N62" s="50">
        <v>0.5</v>
      </c>
      <c r="O62" s="50">
        <v>65</v>
      </c>
      <c r="P62" s="50">
        <v>1</v>
      </c>
      <c r="Q62" s="50">
        <v>50</v>
      </c>
      <c r="W62" s="24">
        <v>0</v>
      </c>
      <c r="X62" s="24">
        <v>134</v>
      </c>
      <c r="Y62" s="183"/>
      <c r="Z62" s="183"/>
      <c r="AA62" s="80">
        <f t="shared" si="0"/>
        <v>5.4999999999999991</v>
      </c>
    </row>
    <row r="63" spans="9:27" x14ac:dyDescent="0.25">
      <c r="N63" s="50">
        <v>0.5</v>
      </c>
      <c r="O63" s="50">
        <v>70</v>
      </c>
      <c r="P63" s="50">
        <v>1</v>
      </c>
      <c r="Q63" s="50">
        <v>70</v>
      </c>
      <c r="W63" s="24">
        <v>5</v>
      </c>
      <c r="X63" s="24">
        <v>135</v>
      </c>
      <c r="Y63" s="183"/>
      <c r="Z63" s="183"/>
      <c r="AA63" s="80">
        <f t="shared" si="0"/>
        <v>5.4499999999999993</v>
      </c>
    </row>
    <row r="64" spans="9:27" x14ac:dyDescent="0.25">
      <c r="N64" s="50">
        <v>1</v>
      </c>
      <c r="O64" s="50">
        <v>100</v>
      </c>
      <c r="P64" s="50">
        <v>1</v>
      </c>
      <c r="Q64" s="50">
        <v>198</v>
      </c>
      <c r="W64" s="24">
        <v>0</v>
      </c>
      <c r="X64" s="24">
        <v>136</v>
      </c>
      <c r="Y64" s="183"/>
      <c r="Z64" s="183"/>
      <c r="AA64" s="80">
        <f t="shared" si="0"/>
        <v>5.3999999999999986</v>
      </c>
    </row>
    <row r="65" spans="2:32" ht="15.75" thickBot="1" x14ac:dyDescent="0.3">
      <c r="N65" s="50">
        <v>1.5</v>
      </c>
      <c r="O65" s="50">
        <v>190</v>
      </c>
      <c r="P65" s="50">
        <v>2</v>
      </c>
      <c r="Q65" s="50">
        <v>244</v>
      </c>
      <c r="W65" s="24">
        <v>0</v>
      </c>
      <c r="X65" s="24">
        <v>138</v>
      </c>
      <c r="Y65" s="184"/>
      <c r="Z65" s="184"/>
      <c r="AA65" s="80">
        <f t="shared" si="0"/>
        <v>5.2999999999999989</v>
      </c>
    </row>
    <row r="66" spans="2:32" ht="18.75" x14ac:dyDescent="0.25">
      <c r="N66" s="50">
        <v>1</v>
      </c>
      <c r="O66" s="50">
        <v>244</v>
      </c>
      <c r="P66" s="50"/>
      <c r="Q66" s="50"/>
      <c r="W66" s="25">
        <v>0</v>
      </c>
      <c r="X66" s="26">
        <v>144</v>
      </c>
      <c r="Y66">
        <v>170</v>
      </c>
      <c r="AA66" s="75">
        <f t="shared" si="0"/>
        <v>4.9999999999999991</v>
      </c>
      <c r="AF66" s="160"/>
    </row>
    <row r="67" spans="2:32" ht="18.75" x14ac:dyDescent="0.25">
      <c r="W67" s="25">
        <v>0</v>
      </c>
      <c r="X67" s="26">
        <v>145</v>
      </c>
      <c r="Y67">
        <v>171</v>
      </c>
      <c r="AA67" s="75">
        <f t="shared" si="0"/>
        <v>4.9499999999999993</v>
      </c>
      <c r="AF67" s="160"/>
    </row>
    <row r="68" spans="2:32" ht="18.75" x14ac:dyDescent="0.25">
      <c r="N68" s="50" t="s">
        <v>176</v>
      </c>
      <c r="O68" s="50" t="s">
        <v>31</v>
      </c>
      <c r="P68" s="50" t="s">
        <v>177</v>
      </c>
      <c r="Q68" s="50" t="s">
        <v>31</v>
      </c>
      <c r="W68" s="25">
        <v>7</v>
      </c>
      <c r="X68" s="26">
        <v>146</v>
      </c>
      <c r="Y68">
        <v>172</v>
      </c>
      <c r="AA68" s="75">
        <f t="shared" si="0"/>
        <v>4.8999999999999986</v>
      </c>
      <c r="AF68" s="160"/>
    </row>
    <row r="69" spans="2:32" ht="15" customHeight="1" x14ac:dyDescent="0.25">
      <c r="B69" s="160"/>
      <c r="C69" s="160"/>
      <c r="D69" s="160"/>
      <c r="E69" s="160"/>
      <c r="F69" s="160"/>
      <c r="G69" s="160"/>
      <c r="N69" s="50">
        <v>0.5</v>
      </c>
      <c r="O69" s="50">
        <v>1</v>
      </c>
      <c r="P69" s="50">
        <v>0.2</v>
      </c>
      <c r="Q69" s="50">
        <v>1</v>
      </c>
      <c r="W69" s="26">
        <v>0</v>
      </c>
      <c r="X69" s="25">
        <v>147</v>
      </c>
      <c r="Y69">
        <v>173</v>
      </c>
      <c r="AA69" s="75">
        <f t="shared" si="0"/>
        <v>4.8499999999999988</v>
      </c>
      <c r="AF69" s="160"/>
    </row>
    <row r="70" spans="2:32" ht="15" customHeight="1" x14ac:dyDescent="0.25">
      <c r="B70" s="160"/>
      <c r="C70" s="160"/>
      <c r="D70" s="160"/>
      <c r="E70" s="160"/>
      <c r="F70" s="160"/>
      <c r="G70" s="160"/>
      <c r="N70" s="50">
        <v>1.3</v>
      </c>
      <c r="O70" s="50">
        <v>34</v>
      </c>
      <c r="P70" s="50">
        <v>0.2</v>
      </c>
      <c r="Q70" s="50">
        <v>45</v>
      </c>
      <c r="W70" s="25">
        <v>0</v>
      </c>
      <c r="X70" s="26">
        <v>148</v>
      </c>
      <c r="AA70" s="75">
        <f t="shared" ref="AA70:AA124" si="1">SUM(12.2-(X70*0.05))</f>
        <v>4.7999999999999989</v>
      </c>
    </row>
    <row r="71" spans="2:32" ht="18.75" x14ac:dyDescent="0.25">
      <c r="N71">
        <v>1.3</v>
      </c>
      <c r="O71">
        <v>50</v>
      </c>
      <c r="P71" s="50">
        <v>1.5</v>
      </c>
      <c r="Q71" s="50">
        <v>47</v>
      </c>
      <c r="W71" s="26">
        <v>0</v>
      </c>
      <c r="X71" s="25">
        <v>151</v>
      </c>
      <c r="AA71" s="75">
        <f t="shared" si="1"/>
        <v>4.6499999999999986</v>
      </c>
    </row>
    <row r="72" spans="2:32" ht="18.75" x14ac:dyDescent="0.25">
      <c r="N72" s="50">
        <v>2</v>
      </c>
      <c r="O72" s="50">
        <v>55</v>
      </c>
      <c r="P72" s="74">
        <v>1.5</v>
      </c>
      <c r="Q72" s="50">
        <v>70</v>
      </c>
      <c r="W72" s="26">
        <v>6.5</v>
      </c>
      <c r="X72" s="25">
        <v>152</v>
      </c>
      <c r="AA72" s="75">
        <f t="shared" si="1"/>
        <v>4.5999999999999988</v>
      </c>
    </row>
    <row r="73" spans="2:32" ht="18.75" x14ac:dyDescent="0.25">
      <c r="N73" s="50">
        <v>0.5</v>
      </c>
      <c r="O73" s="50">
        <v>65</v>
      </c>
      <c r="P73" s="74">
        <v>1.5</v>
      </c>
      <c r="Q73" s="50">
        <v>198</v>
      </c>
      <c r="W73" s="26">
        <v>0</v>
      </c>
      <c r="X73" s="25">
        <v>153</v>
      </c>
      <c r="AA73" s="75">
        <f t="shared" si="1"/>
        <v>4.5499999999999989</v>
      </c>
    </row>
    <row r="74" spans="2:32" ht="18.75" x14ac:dyDescent="0.25">
      <c r="N74" s="50">
        <v>0.5</v>
      </c>
      <c r="O74" s="50">
        <v>70</v>
      </c>
      <c r="P74" s="50">
        <v>1.8</v>
      </c>
      <c r="Q74" s="50">
        <v>244</v>
      </c>
      <c r="W74" s="26">
        <v>0</v>
      </c>
      <c r="X74" s="25">
        <v>159</v>
      </c>
      <c r="AA74" s="75">
        <f t="shared" si="1"/>
        <v>4.2499999999999991</v>
      </c>
    </row>
    <row r="75" spans="2:32" ht="18.75" x14ac:dyDescent="0.25">
      <c r="N75" s="50">
        <v>1</v>
      </c>
      <c r="O75" s="50">
        <v>100</v>
      </c>
      <c r="P75" s="50"/>
      <c r="Q75" s="50"/>
      <c r="W75" s="26">
        <v>5.5</v>
      </c>
      <c r="X75" s="25">
        <v>160</v>
      </c>
      <c r="AA75" s="75">
        <f t="shared" si="1"/>
        <v>4.1999999999999993</v>
      </c>
    </row>
    <row r="76" spans="2:32" ht="18.75" x14ac:dyDescent="0.25">
      <c r="N76" s="50">
        <v>1.5</v>
      </c>
      <c r="O76" s="50">
        <v>190</v>
      </c>
      <c r="W76" s="25">
        <v>0</v>
      </c>
      <c r="X76" s="26">
        <v>162</v>
      </c>
      <c r="AA76" s="75">
        <f t="shared" si="1"/>
        <v>4.0999999999999996</v>
      </c>
    </row>
    <row r="77" spans="2:32" ht="18.75" x14ac:dyDescent="0.25">
      <c r="N77" s="50">
        <v>1</v>
      </c>
      <c r="O77" s="50">
        <v>244</v>
      </c>
      <c r="W77" s="25">
        <v>0</v>
      </c>
      <c r="X77" s="26">
        <v>163</v>
      </c>
      <c r="AA77" s="75">
        <f t="shared" si="1"/>
        <v>4.0499999999999989</v>
      </c>
    </row>
    <row r="78" spans="2:32" ht="18.75" x14ac:dyDescent="0.25">
      <c r="W78" s="25">
        <v>4.2</v>
      </c>
      <c r="X78" s="26">
        <v>164</v>
      </c>
      <c r="AA78" s="75">
        <f t="shared" si="1"/>
        <v>3.9999999999999982</v>
      </c>
    </row>
    <row r="79" spans="2:32" ht="18.75" x14ac:dyDescent="0.25">
      <c r="N79" s="74" t="s">
        <v>186</v>
      </c>
      <c r="O79" s="74" t="s">
        <v>31</v>
      </c>
      <c r="P79" s="74" t="s">
        <v>185</v>
      </c>
      <c r="Q79" s="74" t="s">
        <v>31</v>
      </c>
      <c r="W79" s="25">
        <v>0</v>
      </c>
      <c r="X79" s="26">
        <v>165</v>
      </c>
      <c r="AA79" s="75">
        <f t="shared" si="1"/>
        <v>3.9499999999999993</v>
      </c>
    </row>
    <row r="80" spans="2:32" ht="18.75" x14ac:dyDescent="0.25">
      <c r="N80" s="74">
        <v>0.5</v>
      </c>
      <c r="O80" s="74">
        <v>1</v>
      </c>
      <c r="P80" s="74">
        <v>0.2</v>
      </c>
      <c r="Q80" s="74">
        <v>1</v>
      </c>
      <c r="W80" s="25">
        <v>0</v>
      </c>
      <c r="X80" s="26">
        <v>169</v>
      </c>
      <c r="AA80" s="75">
        <f t="shared" si="1"/>
        <v>3.7499999999999982</v>
      </c>
    </row>
    <row r="81" spans="1:27" ht="18.75" x14ac:dyDescent="0.25">
      <c r="N81" s="74">
        <v>0.8</v>
      </c>
      <c r="O81" s="74">
        <v>20</v>
      </c>
      <c r="P81" s="74">
        <v>0.4</v>
      </c>
      <c r="Q81" s="74">
        <v>35</v>
      </c>
      <c r="W81" s="25">
        <v>4.2</v>
      </c>
      <c r="X81" s="26">
        <v>170</v>
      </c>
      <c r="AA81" s="75">
        <f t="shared" si="1"/>
        <v>3.6999999999999993</v>
      </c>
    </row>
    <row r="82" spans="1:27" ht="18.75" x14ac:dyDescent="0.25">
      <c r="N82" s="74">
        <v>1</v>
      </c>
      <c r="O82" s="74">
        <v>40</v>
      </c>
      <c r="P82">
        <v>1.1000000000000001</v>
      </c>
      <c r="Q82">
        <v>42</v>
      </c>
      <c r="W82" s="25">
        <v>0</v>
      </c>
      <c r="X82" s="26">
        <v>172</v>
      </c>
      <c r="AA82" s="75">
        <f t="shared" si="1"/>
        <v>3.5999999999999996</v>
      </c>
    </row>
    <row r="83" spans="1:27" ht="18.75" x14ac:dyDescent="0.25">
      <c r="N83">
        <v>1.5</v>
      </c>
      <c r="O83">
        <v>42</v>
      </c>
      <c r="P83" s="74">
        <v>1.3</v>
      </c>
      <c r="Q83" s="74">
        <v>70</v>
      </c>
      <c r="W83" s="25">
        <v>0</v>
      </c>
      <c r="X83" s="26">
        <v>174</v>
      </c>
      <c r="AA83" s="75">
        <f t="shared" si="1"/>
        <v>3.4999999999999982</v>
      </c>
    </row>
    <row r="84" spans="1:27" ht="18.75" x14ac:dyDescent="0.25">
      <c r="N84" s="74">
        <v>1.7</v>
      </c>
      <c r="O84" s="74">
        <v>55</v>
      </c>
      <c r="P84">
        <v>1.5</v>
      </c>
      <c r="Q84">
        <v>110</v>
      </c>
      <c r="W84" s="25">
        <v>4.2</v>
      </c>
      <c r="X84" s="26">
        <v>175</v>
      </c>
      <c r="AA84" s="75">
        <f t="shared" si="1"/>
        <v>3.4499999999999993</v>
      </c>
    </row>
    <row r="85" spans="1:27" ht="18.75" x14ac:dyDescent="0.25">
      <c r="N85" s="74">
        <v>0</v>
      </c>
      <c r="O85" s="74">
        <v>65</v>
      </c>
      <c r="P85" s="74">
        <v>1.5</v>
      </c>
      <c r="Q85" s="74">
        <v>198</v>
      </c>
      <c r="W85" s="25">
        <v>0</v>
      </c>
      <c r="X85" s="26">
        <v>177</v>
      </c>
      <c r="AA85" s="75">
        <f t="shared" si="1"/>
        <v>3.3499999999999996</v>
      </c>
    </row>
    <row r="86" spans="1:27" ht="18.75" x14ac:dyDescent="0.25">
      <c r="N86" s="74">
        <v>0.5</v>
      </c>
      <c r="O86" s="74">
        <v>70</v>
      </c>
      <c r="P86" s="74">
        <v>1.5</v>
      </c>
      <c r="Q86" s="74">
        <v>244</v>
      </c>
      <c r="W86" s="25">
        <v>0</v>
      </c>
      <c r="X86" s="26">
        <v>180</v>
      </c>
      <c r="AA86" s="75">
        <f t="shared" si="1"/>
        <v>3.1999999999999993</v>
      </c>
    </row>
    <row r="87" spans="1:27" ht="18.75" x14ac:dyDescent="0.25">
      <c r="N87" s="74">
        <v>1.5</v>
      </c>
      <c r="O87" s="74">
        <v>100</v>
      </c>
      <c r="W87" s="25">
        <v>4.2</v>
      </c>
      <c r="X87" s="26">
        <v>181</v>
      </c>
      <c r="AA87" s="75">
        <f t="shared" si="1"/>
        <v>3.1499999999999986</v>
      </c>
    </row>
    <row r="88" spans="1:27" ht="18.75" x14ac:dyDescent="0.25">
      <c r="N88" s="74">
        <v>1.5</v>
      </c>
      <c r="O88" s="74">
        <v>175</v>
      </c>
      <c r="P88" s="74"/>
      <c r="Q88" s="74"/>
      <c r="W88" s="25">
        <v>0</v>
      </c>
      <c r="X88" s="26">
        <v>185</v>
      </c>
      <c r="AA88" s="75">
        <f t="shared" si="1"/>
        <v>2.9499999999999993</v>
      </c>
    </row>
    <row r="89" spans="1:27" ht="18.75" x14ac:dyDescent="0.25">
      <c r="N89" s="74">
        <v>0</v>
      </c>
      <c r="O89" s="74">
        <v>200</v>
      </c>
      <c r="W89" s="25">
        <v>0</v>
      </c>
      <c r="X89" s="26">
        <v>186</v>
      </c>
      <c r="AA89" s="75">
        <f t="shared" si="1"/>
        <v>2.8999999999999986</v>
      </c>
    </row>
    <row r="90" spans="1:27" ht="18.75" x14ac:dyDescent="0.25">
      <c r="N90" s="74">
        <v>0</v>
      </c>
      <c r="O90" s="74">
        <v>244</v>
      </c>
      <c r="W90" s="25">
        <v>12</v>
      </c>
      <c r="X90" s="26">
        <v>187</v>
      </c>
      <c r="AA90" s="75">
        <f t="shared" si="1"/>
        <v>2.8499999999999996</v>
      </c>
    </row>
    <row r="91" spans="1:27" ht="18.75" x14ac:dyDescent="0.25">
      <c r="W91" s="25">
        <v>0</v>
      </c>
      <c r="X91" s="26">
        <v>188</v>
      </c>
      <c r="Y91">
        <v>185</v>
      </c>
      <c r="AA91" s="75">
        <f t="shared" si="1"/>
        <v>2.7999999999999989</v>
      </c>
    </row>
    <row r="92" spans="1:27" ht="18.75" x14ac:dyDescent="0.25">
      <c r="W92" s="25">
        <v>0</v>
      </c>
      <c r="X92" s="26">
        <v>190</v>
      </c>
      <c r="Y92">
        <v>186</v>
      </c>
      <c r="AA92" s="75">
        <f t="shared" si="1"/>
        <v>2.6999999999999993</v>
      </c>
    </row>
    <row r="93" spans="1:27" ht="18.75" x14ac:dyDescent="0.25">
      <c r="N93" s="74" t="s">
        <v>193</v>
      </c>
      <c r="O93" s="74" t="s">
        <v>31</v>
      </c>
      <c r="P93" s="74" t="s">
        <v>194</v>
      </c>
      <c r="Q93" s="74" t="s">
        <v>31</v>
      </c>
      <c r="W93" s="25">
        <v>5</v>
      </c>
      <c r="X93" s="26">
        <v>191</v>
      </c>
      <c r="Y93">
        <v>188</v>
      </c>
      <c r="AA93" s="75">
        <f t="shared" si="1"/>
        <v>2.6499999999999986</v>
      </c>
    </row>
    <row r="94" spans="1:27" ht="15" customHeight="1" x14ac:dyDescent="0.25">
      <c r="B94" s="160"/>
      <c r="C94" s="160"/>
      <c r="D94" s="160"/>
      <c r="E94" s="160"/>
      <c r="F94" s="160"/>
      <c r="G94" s="160"/>
      <c r="N94" s="74">
        <v>0.5</v>
      </c>
      <c r="O94" s="74">
        <v>1</v>
      </c>
      <c r="P94" s="74">
        <v>0.2</v>
      </c>
      <c r="Q94" s="74">
        <v>1</v>
      </c>
      <c r="W94" s="25">
        <v>2</v>
      </c>
      <c r="X94" s="26">
        <v>193</v>
      </c>
      <c r="Y94">
        <v>191</v>
      </c>
      <c r="AA94" s="75">
        <f t="shared" si="1"/>
        <v>2.5499999999999989</v>
      </c>
    </row>
    <row r="95" spans="1:27" ht="15" customHeight="1" x14ac:dyDescent="0.25">
      <c r="B95" s="160"/>
      <c r="C95" s="160"/>
      <c r="D95" s="160"/>
      <c r="E95" s="160"/>
      <c r="F95" s="160"/>
      <c r="G95" s="160"/>
      <c r="N95" s="74">
        <v>0.8</v>
      </c>
      <c r="O95" s="74">
        <v>20</v>
      </c>
      <c r="P95" s="74">
        <v>0.4</v>
      </c>
      <c r="Q95" s="74">
        <v>35</v>
      </c>
      <c r="W95" s="25">
        <v>2</v>
      </c>
      <c r="X95" s="26">
        <v>195</v>
      </c>
      <c r="Y95">
        <v>193</v>
      </c>
      <c r="AA95" s="75">
        <f t="shared" si="1"/>
        <v>2.4499999999999993</v>
      </c>
    </row>
    <row r="96" spans="1:27" ht="18.75" x14ac:dyDescent="0.25">
      <c r="N96" s="74">
        <v>1</v>
      </c>
      <c r="O96" s="74">
        <v>40</v>
      </c>
      <c r="P96" s="74">
        <v>1.1000000000000001</v>
      </c>
      <c r="Q96" s="74">
        <v>42</v>
      </c>
      <c r="W96" s="25">
        <v>0</v>
      </c>
      <c r="X96" s="26">
        <v>196</v>
      </c>
      <c r="Y96">
        <v>196</v>
      </c>
      <c r="AA96" s="75">
        <f t="shared" si="1"/>
        <v>2.3999999999999986</v>
      </c>
    </row>
    <row r="97" spans="2:32" ht="18.75" x14ac:dyDescent="0.25">
      <c r="N97" s="74">
        <v>1.5</v>
      </c>
      <c r="O97" s="74">
        <v>42</v>
      </c>
      <c r="P97">
        <v>1.1499999999999999</v>
      </c>
      <c r="Q97">
        <v>45</v>
      </c>
      <c r="W97" s="25">
        <v>0</v>
      </c>
      <c r="X97" s="26">
        <v>198</v>
      </c>
      <c r="Y97">
        <v>197</v>
      </c>
      <c r="AA97" s="75">
        <f t="shared" si="1"/>
        <v>2.2999999999999989</v>
      </c>
    </row>
    <row r="98" spans="2:32" ht="18.75" x14ac:dyDescent="0.25">
      <c r="N98" s="74">
        <v>1.7</v>
      </c>
      <c r="O98" s="74">
        <v>50</v>
      </c>
      <c r="P98" s="74">
        <v>1.4</v>
      </c>
      <c r="Q98" s="74">
        <v>48</v>
      </c>
      <c r="W98" s="25">
        <v>4</v>
      </c>
      <c r="X98" s="26">
        <v>199</v>
      </c>
      <c r="Y98">
        <v>202</v>
      </c>
      <c r="AA98" s="75">
        <f t="shared" si="1"/>
        <v>2.2499999999999982</v>
      </c>
      <c r="AF98" s="160"/>
    </row>
    <row r="99" spans="2:32" ht="18.75" x14ac:dyDescent="0.25">
      <c r="N99" s="74">
        <v>1.7</v>
      </c>
      <c r="O99" s="74">
        <v>55</v>
      </c>
      <c r="P99" s="74">
        <v>1.45</v>
      </c>
      <c r="Q99" s="74">
        <v>244</v>
      </c>
      <c r="W99" s="25">
        <v>0</v>
      </c>
      <c r="X99" s="26">
        <v>201</v>
      </c>
      <c r="Y99">
        <v>203</v>
      </c>
      <c r="AA99" s="75">
        <f t="shared" si="1"/>
        <v>2.1499999999999986</v>
      </c>
      <c r="AF99" s="160"/>
    </row>
    <row r="100" spans="2:32" ht="18.75" x14ac:dyDescent="0.25">
      <c r="N100">
        <v>0</v>
      </c>
      <c r="O100">
        <v>59</v>
      </c>
      <c r="P100" s="74"/>
      <c r="Q100" s="74"/>
      <c r="W100" s="25">
        <v>0</v>
      </c>
      <c r="X100" s="26">
        <v>202</v>
      </c>
      <c r="Y100">
        <v>205</v>
      </c>
      <c r="AA100" s="75">
        <f t="shared" si="1"/>
        <v>2.0999999999999979</v>
      </c>
      <c r="AF100" s="160"/>
    </row>
    <row r="101" spans="2:32" ht="18.75" x14ac:dyDescent="0.25">
      <c r="N101" s="74">
        <v>1.7</v>
      </c>
      <c r="O101" s="74">
        <v>65</v>
      </c>
      <c r="P101" s="74"/>
      <c r="Q101" s="74"/>
      <c r="W101" s="25">
        <v>0</v>
      </c>
      <c r="X101" s="26">
        <v>203</v>
      </c>
      <c r="Y101">
        <v>206</v>
      </c>
      <c r="AA101" s="75">
        <f t="shared" si="1"/>
        <v>2.0499999999999989</v>
      </c>
      <c r="AF101" s="160"/>
    </row>
    <row r="102" spans="2:32" ht="15" customHeight="1" x14ac:dyDescent="0.25">
      <c r="B102" s="160"/>
      <c r="C102" s="160"/>
      <c r="D102" s="160"/>
      <c r="E102" s="160"/>
      <c r="F102" s="160"/>
      <c r="G102" s="160"/>
      <c r="N102" s="74">
        <v>1</v>
      </c>
      <c r="O102" s="74">
        <v>165</v>
      </c>
      <c r="P102" s="74"/>
      <c r="Q102" s="74"/>
      <c r="W102" s="25">
        <v>7.5</v>
      </c>
      <c r="X102" s="26">
        <v>204</v>
      </c>
      <c r="Y102">
        <v>207</v>
      </c>
      <c r="AA102" s="75">
        <f t="shared" si="1"/>
        <v>1.9999999999999982</v>
      </c>
    </row>
    <row r="103" spans="2:32" ht="15" customHeight="1" x14ac:dyDescent="0.25">
      <c r="B103" s="160"/>
      <c r="C103" s="160"/>
      <c r="D103" s="160"/>
      <c r="E103" s="160"/>
      <c r="F103" s="160"/>
      <c r="G103" s="160"/>
      <c r="N103" s="74">
        <v>0</v>
      </c>
      <c r="O103" s="74">
        <v>190</v>
      </c>
      <c r="P103" s="74"/>
      <c r="Q103" s="74"/>
      <c r="W103" s="25">
        <v>0</v>
      </c>
      <c r="X103" s="26">
        <v>205</v>
      </c>
      <c r="Y103">
        <v>208</v>
      </c>
      <c r="AA103" s="75">
        <f t="shared" si="1"/>
        <v>1.9499999999999993</v>
      </c>
    </row>
    <row r="104" spans="2:32" ht="18.75" x14ac:dyDescent="0.25">
      <c r="N104" s="74">
        <v>0</v>
      </c>
      <c r="O104" s="74">
        <v>244</v>
      </c>
      <c r="P104" s="74"/>
      <c r="Q104" s="74"/>
      <c r="W104" s="25">
        <v>0</v>
      </c>
      <c r="X104" s="26">
        <v>206</v>
      </c>
      <c r="Y104">
        <v>209</v>
      </c>
      <c r="AA104" s="75">
        <f t="shared" si="1"/>
        <v>1.8999999999999986</v>
      </c>
    </row>
    <row r="105" spans="2:32" ht="18.75" x14ac:dyDescent="0.25">
      <c r="N105" s="74"/>
      <c r="O105" s="74"/>
      <c r="P105" s="74"/>
      <c r="Q105" s="74"/>
      <c r="W105" s="25">
        <v>4</v>
      </c>
      <c r="X105" s="26">
        <v>207</v>
      </c>
      <c r="Y105">
        <v>210</v>
      </c>
      <c r="AA105" s="75">
        <f t="shared" si="1"/>
        <v>1.8499999999999979</v>
      </c>
    </row>
    <row r="106" spans="2:32" ht="18.75" x14ac:dyDescent="0.25">
      <c r="N106" s="74" t="s">
        <v>195</v>
      </c>
      <c r="O106" s="74" t="s">
        <v>31</v>
      </c>
      <c r="P106" s="74" t="s">
        <v>196</v>
      </c>
      <c r="Q106" s="74" t="s">
        <v>31</v>
      </c>
      <c r="W106" s="25">
        <v>3</v>
      </c>
      <c r="X106" s="26">
        <v>209</v>
      </c>
      <c r="Y106">
        <v>211</v>
      </c>
      <c r="AA106" s="75">
        <f t="shared" si="1"/>
        <v>1.7499999999999982</v>
      </c>
    </row>
    <row r="107" spans="2:32" ht="18.75" x14ac:dyDescent="0.25">
      <c r="N107" s="74">
        <v>0.5</v>
      </c>
      <c r="O107" s="74">
        <v>1</v>
      </c>
      <c r="P107" s="74">
        <v>0.2</v>
      </c>
      <c r="Q107" s="74">
        <v>0</v>
      </c>
      <c r="W107" s="25">
        <v>0</v>
      </c>
      <c r="X107" s="26">
        <v>210</v>
      </c>
      <c r="Y107">
        <v>244</v>
      </c>
      <c r="AA107" s="75">
        <f t="shared" si="1"/>
        <v>1.6999999999999993</v>
      </c>
    </row>
    <row r="108" spans="2:32" ht="18.75" x14ac:dyDescent="0.25">
      <c r="N108" s="74">
        <v>0.8</v>
      </c>
      <c r="O108" s="74">
        <v>20</v>
      </c>
      <c r="P108" s="74">
        <v>0.4</v>
      </c>
      <c r="Q108" s="74">
        <v>35</v>
      </c>
      <c r="W108" s="25">
        <v>0</v>
      </c>
      <c r="X108" s="26">
        <v>212</v>
      </c>
      <c r="AA108" s="75">
        <f t="shared" si="1"/>
        <v>1.5999999999999979</v>
      </c>
    </row>
    <row r="109" spans="2:32" ht="18.75" x14ac:dyDescent="0.25">
      <c r="N109" s="74">
        <v>1</v>
      </c>
      <c r="O109" s="74">
        <v>40</v>
      </c>
      <c r="P109" s="74">
        <v>1.1000000000000001</v>
      </c>
      <c r="Q109" s="74">
        <v>42</v>
      </c>
      <c r="W109" s="25">
        <v>15</v>
      </c>
      <c r="X109" s="26">
        <v>213</v>
      </c>
      <c r="AA109" s="75">
        <f t="shared" si="1"/>
        <v>1.5499999999999989</v>
      </c>
    </row>
    <row r="110" spans="2:32" ht="18.75" x14ac:dyDescent="0.25">
      <c r="N110" s="74">
        <v>1.5</v>
      </c>
      <c r="O110" s="74">
        <v>42</v>
      </c>
      <c r="P110" s="74">
        <v>1.1499999999999999</v>
      </c>
      <c r="Q110" s="74">
        <v>45</v>
      </c>
      <c r="W110" s="25">
        <v>0</v>
      </c>
      <c r="X110" s="26">
        <v>214</v>
      </c>
      <c r="AA110" s="75">
        <f t="shared" si="1"/>
        <v>1.4999999999999982</v>
      </c>
    </row>
    <row r="111" spans="2:32" ht="18.75" x14ac:dyDescent="0.25">
      <c r="N111" s="74">
        <v>1.7</v>
      </c>
      <c r="O111" s="74">
        <v>50</v>
      </c>
      <c r="P111" s="74">
        <v>1.3</v>
      </c>
      <c r="Q111" s="74">
        <v>55</v>
      </c>
      <c r="W111" s="25">
        <v>0</v>
      </c>
      <c r="X111" s="26">
        <v>215</v>
      </c>
      <c r="AA111" s="75">
        <f t="shared" si="1"/>
        <v>1.4499999999999993</v>
      </c>
    </row>
    <row r="112" spans="2:32" ht="18.75" x14ac:dyDescent="0.25">
      <c r="N112" s="74">
        <v>1.7</v>
      </c>
      <c r="O112" s="74">
        <v>55</v>
      </c>
      <c r="P112" s="74">
        <v>1.49</v>
      </c>
      <c r="Q112" s="74">
        <v>244</v>
      </c>
      <c r="W112" s="25">
        <v>3</v>
      </c>
      <c r="X112" s="26">
        <v>216</v>
      </c>
      <c r="AA112" s="75">
        <f t="shared" si="1"/>
        <v>1.3999999999999986</v>
      </c>
    </row>
    <row r="113" spans="2:27" ht="18.75" x14ac:dyDescent="0.25">
      <c r="N113" s="74">
        <v>1.7</v>
      </c>
      <c r="O113" s="74">
        <v>59</v>
      </c>
      <c r="W113" s="25">
        <v>3</v>
      </c>
      <c r="X113" s="26">
        <v>226</v>
      </c>
      <c r="AA113" s="75">
        <f t="shared" si="1"/>
        <v>0.89999999999999858</v>
      </c>
    </row>
    <row r="114" spans="2:27" ht="18.75" x14ac:dyDescent="0.25">
      <c r="N114" s="74">
        <v>0</v>
      </c>
      <c r="O114" s="74">
        <v>65</v>
      </c>
      <c r="P114" s="74"/>
      <c r="Q114" s="74"/>
      <c r="W114" s="25">
        <v>0</v>
      </c>
      <c r="X114" s="26">
        <v>227</v>
      </c>
      <c r="AA114" s="75">
        <f t="shared" si="1"/>
        <v>0.84999999999999787</v>
      </c>
    </row>
    <row r="115" spans="2:27" ht="18.75" x14ac:dyDescent="0.25">
      <c r="N115">
        <v>0</v>
      </c>
      <c r="O115">
        <v>80</v>
      </c>
      <c r="P115" s="74"/>
      <c r="Q115" s="74"/>
      <c r="W115" s="25">
        <v>0</v>
      </c>
      <c r="X115" s="26">
        <v>231</v>
      </c>
      <c r="AA115" s="75">
        <f t="shared" si="1"/>
        <v>0.64999999999999858</v>
      </c>
    </row>
    <row r="116" spans="2:27" ht="18.75" x14ac:dyDescent="0.25">
      <c r="N116" s="74">
        <v>1.6</v>
      </c>
      <c r="O116" s="74">
        <v>110</v>
      </c>
      <c r="P116" s="74"/>
      <c r="Q116" s="74"/>
      <c r="W116" s="25">
        <v>10</v>
      </c>
      <c r="X116" s="26">
        <v>232</v>
      </c>
      <c r="AA116" s="75">
        <f t="shared" si="1"/>
        <v>0.59999999999999787</v>
      </c>
    </row>
    <row r="117" spans="2:27" ht="18.75" x14ac:dyDescent="0.25">
      <c r="N117" s="74">
        <v>1.6</v>
      </c>
      <c r="O117" s="74">
        <v>180</v>
      </c>
      <c r="P117" s="74"/>
      <c r="Q117" s="74"/>
      <c r="W117" s="25">
        <v>0</v>
      </c>
      <c r="X117" s="26">
        <v>233</v>
      </c>
      <c r="AA117" s="75">
        <f t="shared" si="1"/>
        <v>0.54999999999999893</v>
      </c>
    </row>
    <row r="118" spans="2:27" ht="18.75" x14ac:dyDescent="0.25">
      <c r="N118" s="74">
        <v>0</v>
      </c>
      <c r="O118" s="74">
        <v>190</v>
      </c>
      <c r="W118" s="25">
        <v>5</v>
      </c>
      <c r="X118" s="26">
        <v>234</v>
      </c>
      <c r="AA118" s="75">
        <f t="shared" si="1"/>
        <v>0.49999999999999822</v>
      </c>
    </row>
    <row r="119" spans="2:27" ht="18.75" x14ac:dyDescent="0.25">
      <c r="N119" s="74">
        <v>0</v>
      </c>
      <c r="O119" s="74">
        <v>244</v>
      </c>
      <c r="W119" s="25">
        <v>3</v>
      </c>
      <c r="X119" s="26">
        <v>236</v>
      </c>
      <c r="AA119" s="75">
        <f t="shared" si="1"/>
        <v>0.39999999999999858</v>
      </c>
    </row>
    <row r="120" spans="2:27" ht="18.75" x14ac:dyDescent="0.25">
      <c r="N120" s="74"/>
      <c r="O120" s="74"/>
      <c r="W120" s="25">
        <v>1.25</v>
      </c>
      <c r="X120" s="26">
        <v>237</v>
      </c>
      <c r="AA120" s="75">
        <f t="shared" si="1"/>
        <v>0.34999999999999787</v>
      </c>
    </row>
    <row r="121" spans="2:27" ht="18.75" x14ac:dyDescent="0.25">
      <c r="W121" s="25">
        <v>3</v>
      </c>
      <c r="X121" s="26">
        <v>238</v>
      </c>
      <c r="AA121" s="75">
        <f t="shared" si="1"/>
        <v>0.29999999999999893</v>
      </c>
    </row>
    <row r="122" spans="2:27" ht="18.75" x14ac:dyDescent="0.25">
      <c r="W122" s="25">
        <v>3</v>
      </c>
      <c r="X122" s="26">
        <v>240</v>
      </c>
      <c r="AA122" s="75">
        <f t="shared" si="1"/>
        <v>0.19999999999999929</v>
      </c>
    </row>
    <row r="123" spans="2:27" ht="18.75" x14ac:dyDescent="0.25">
      <c r="W123" s="25">
        <v>6</v>
      </c>
      <c r="X123" s="26">
        <v>241</v>
      </c>
      <c r="AA123" s="75">
        <f t="shared" si="1"/>
        <v>0.14999999999999858</v>
      </c>
    </row>
    <row r="124" spans="2:27" ht="18.75" x14ac:dyDescent="0.25">
      <c r="W124" s="25">
        <v>3</v>
      </c>
      <c r="X124" s="26">
        <v>242</v>
      </c>
      <c r="AA124" s="75">
        <f t="shared" si="1"/>
        <v>9.9999999999997868E-2</v>
      </c>
    </row>
    <row r="125" spans="2:27" ht="18.75" x14ac:dyDescent="0.25">
      <c r="W125" s="25">
        <v>3</v>
      </c>
      <c r="X125" s="26">
        <v>244</v>
      </c>
      <c r="AA125" s="75">
        <v>0</v>
      </c>
    </row>
    <row r="127" spans="2:27" ht="15" customHeight="1" x14ac:dyDescent="0.25">
      <c r="B127" s="160"/>
      <c r="C127" s="160"/>
      <c r="D127" s="160"/>
      <c r="E127" s="160"/>
      <c r="F127" s="160"/>
      <c r="G127" s="160"/>
    </row>
    <row r="128" spans="2:27" ht="15" customHeight="1" x14ac:dyDescent="0.25">
      <c r="B128" s="160"/>
      <c r="C128" s="160"/>
      <c r="D128" s="160"/>
      <c r="E128" s="160"/>
      <c r="F128" s="160"/>
      <c r="G128" s="160"/>
    </row>
    <row r="129" spans="1:32" x14ac:dyDescent="0.25"/>
    <row r="131" spans="1:32" x14ac:dyDescent="0.25">
      <c r="AF131" s="160"/>
    </row>
    <row r="132" spans="1:32" x14ac:dyDescent="0.25">
      <c r="AF132" s="160"/>
    </row>
    <row r="133" spans="1:32" x14ac:dyDescent="0.25">
      <c r="AF133" s="160"/>
    </row>
    <row r="134" spans="1:32" x14ac:dyDescent="0.25">
      <c r="AF134" s="160"/>
    </row>
    <row r="199" spans="1:32" ht="15" customHeight="1" x14ac:dyDescent="0.25">
      <c r="B199" s="160"/>
      <c r="C199" s="160"/>
      <c r="D199" s="160"/>
      <c r="E199" s="160"/>
      <c r="F199" s="160"/>
      <c r="G199" s="160"/>
    </row>
    <row r="200" spans="1:32" ht="15" customHeight="1" x14ac:dyDescent="0.25">
      <c r="B200" s="160"/>
      <c r="C200" s="160"/>
      <c r="D200" s="160"/>
      <c r="E200" s="160"/>
      <c r="F200" s="160"/>
      <c r="G200" s="160"/>
    </row>
    <row r="201" spans="1:32" x14ac:dyDescent="0.25"/>
    <row r="203" spans="1:32" x14ac:dyDescent="0.25">
      <c r="AF203" s="160"/>
    </row>
    <row r="204" spans="1:32" x14ac:dyDescent="0.25">
      <c r="AF204" s="160"/>
    </row>
    <row r="205" spans="1:32" x14ac:dyDescent="0.25">
      <c r="AF205" s="160"/>
    </row>
    <row r="206" spans="1:32" x14ac:dyDescent="0.25">
      <c r="AF206" s="160"/>
    </row>
    <row r="207" spans="1:32" ht="15" customHeight="1" x14ac:dyDescent="0.25">
      <c r="B207" s="160"/>
      <c r="C207" s="160"/>
      <c r="D207" s="160"/>
      <c r="E207" s="160"/>
      <c r="F207" s="160"/>
      <c r="G207" s="160"/>
    </row>
    <row r="208" spans="1:32" ht="15" customHeight="1" x14ac:dyDescent="0.25">
      <c r="B208" s="160"/>
      <c r="C208" s="160"/>
      <c r="D208" s="160"/>
      <c r="E208" s="160"/>
      <c r="F208" s="160"/>
      <c r="G208" s="160"/>
    </row>
    <row r="232" spans="1:32" ht="15" customHeight="1" x14ac:dyDescent="0.25">
      <c r="B232" s="160"/>
      <c r="C232" s="160"/>
      <c r="D232" s="160"/>
      <c r="E232" s="160"/>
      <c r="F232" s="160"/>
      <c r="G232" s="160"/>
    </row>
    <row r="233" spans="1:32" ht="15" customHeight="1" x14ac:dyDescent="0.25">
      <c r="B233" s="160"/>
      <c r="C233" s="160"/>
      <c r="D233" s="160"/>
      <c r="E233" s="160"/>
      <c r="F233" s="160"/>
      <c r="G233" s="160"/>
    </row>
    <row r="234" spans="1:32" x14ac:dyDescent="0.25"/>
    <row r="236" spans="1:32" x14ac:dyDescent="0.25">
      <c r="AF236" s="160"/>
    </row>
    <row r="237" spans="1:32" x14ac:dyDescent="0.25">
      <c r="AF237" s="160"/>
    </row>
    <row r="238" spans="1:32" x14ac:dyDescent="0.25">
      <c r="AF238" s="160"/>
    </row>
    <row r="239" spans="1:32" x14ac:dyDescent="0.25">
      <c r="AF239" s="160"/>
    </row>
    <row r="334" spans="1:36" s="2" customForma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 s="50"/>
      <c r="AA334" s="50"/>
      <c r="AB334"/>
      <c r="AC334"/>
      <c r="AD334"/>
      <c r="AE334"/>
      <c r="AF334"/>
      <c r="AG334"/>
      <c r="AH334"/>
      <c r="AI334"/>
      <c r="AJ334"/>
    </row>
    <row r="335" spans="1:36" s="2" customForma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 s="50"/>
      <c r="AA335" s="50"/>
      <c r="AB335"/>
      <c r="AC335"/>
      <c r="AD335"/>
      <c r="AE335"/>
      <c r="AF335"/>
      <c r="AG335"/>
      <c r="AH335"/>
      <c r="AI335"/>
      <c r="AJ335"/>
    </row>
    <row r="336" spans="1:36" s="2" customForma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 s="50"/>
      <c r="AA336" s="50"/>
      <c r="AB336"/>
      <c r="AC336"/>
      <c r="AD336"/>
      <c r="AE336"/>
      <c r="AF336"/>
      <c r="AG336"/>
      <c r="AH336"/>
      <c r="AI336"/>
      <c r="AJ336"/>
    </row>
    <row r="367" spans="1:36" s="1" customForma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 s="50"/>
      <c r="AA367" s="50"/>
      <c r="AB367"/>
      <c r="AC367"/>
      <c r="AD367"/>
      <c r="AE367"/>
      <c r="AF367"/>
      <c r="AG367"/>
      <c r="AH367"/>
      <c r="AI367"/>
      <c r="AJ367"/>
    </row>
    <row r="368" spans="1:36" s="1" customForma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 s="50"/>
      <c r="AA368" s="50"/>
      <c r="AB368"/>
      <c r="AC368"/>
      <c r="AD368"/>
      <c r="AE368"/>
      <c r="AF368"/>
      <c r="AG368"/>
      <c r="AH368"/>
      <c r="AI368"/>
      <c r="AJ368"/>
    </row>
    <row r="369" spans="1:36" s="1" customForma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 s="50"/>
      <c r="AA369" s="50"/>
      <c r="AB369"/>
      <c r="AC369"/>
      <c r="AD369"/>
      <c r="AE369"/>
      <c r="AF369"/>
      <c r="AG369"/>
      <c r="AH369"/>
      <c r="AI369"/>
      <c r="AJ369"/>
    </row>
    <row r="370" spans="1:36" s="1" customForma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 s="50"/>
      <c r="AA370" s="50"/>
      <c r="AB370"/>
      <c r="AC370"/>
      <c r="AD370"/>
      <c r="AE370"/>
      <c r="AF370"/>
      <c r="AG370"/>
      <c r="AH370"/>
      <c r="AI370"/>
      <c r="AJ370"/>
    </row>
    <row r="371" spans="1:36" s="1" customForma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 s="50"/>
      <c r="AA371" s="50"/>
      <c r="AB371"/>
      <c r="AC371"/>
      <c r="AD371"/>
      <c r="AE371"/>
      <c r="AF371"/>
      <c r="AG371"/>
      <c r="AH371"/>
      <c r="AI371"/>
      <c r="AJ371"/>
    </row>
    <row r="372" spans="1:36" s="1" customForma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 s="50"/>
      <c r="AA372" s="50"/>
      <c r="AB372"/>
      <c r="AC372"/>
      <c r="AD372"/>
      <c r="AE372"/>
      <c r="AF372"/>
      <c r="AG372"/>
      <c r="AH372"/>
      <c r="AI372"/>
      <c r="AJ372"/>
    </row>
    <row r="373" spans="1:36" s="1" customForma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 s="50"/>
      <c r="AA373" s="50"/>
      <c r="AB373"/>
      <c r="AC373"/>
      <c r="AD373"/>
      <c r="AE373"/>
      <c r="AF373"/>
      <c r="AG373"/>
      <c r="AH373"/>
      <c r="AI373"/>
      <c r="AJ373"/>
    </row>
  </sheetData>
  <mergeCells count="29">
    <mergeCell ref="AF98:AF99"/>
    <mergeCell ref="AF100:AF101"/>
    <mergeCell ref="Y24:Z30"/>
    <mergeCell ref="Y31:Z37"/>
    <mergeCell ref="AF131:AF132"/>
    <mergeCell ref="Y38:Y65"/>
    <mergeCell ref="Z38:Z44"/>
    <mergeCell ref="Z45:Z65"/>
    <mergeCell ref="B102:G103"/>
    <mergeCell ref="B127:G128"/>
    <mergeCell ref="B1:G2"/>
    <mergeCell ref="B232:G233"/>
    <mergeCell ref="AF236:AF237"/>
    <mergeCell ref="AF133:AF134"/>
    <mergeCell ref="B26:G27"/>
    <mergeCell ref="AF30:AF31"/>
    <mergeCell ref="AF32:AF33"/>
    <mergeCell ref="B47:G48"/>
    <mergeCell ref="AF66:AF67"/>
    <mergeCell ref="AF68:AF69"/>
    <mergeCell ref="B69:G70"/>
    <mergeCell ref="Y4:Z14"/>
    <mergeCell ref="Y15:Z23"/>
    <mergeCell ref="B94:G95"/>
    <mergeCell ref="AF238:AF239"/>
    <mergeCell ref="B199:G200"/>
    <mergeCell ref="AF203:AF204"/>
    <mergeCell ref="AF205:AF206"/>
    <mergeCell ref="B207:G20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8"/>
  <sheetViews>
    <sheetView tabSelected="1" zoomScale="90" zoomScaleNormal="90" workbookViewId="0">
      <selection activeCell="O25" sqref="O25"/>
    </sheetView>
  </sheetViews>
  <sheetFormatPr defaultRowHeight="15" x14ac:dyDescent="0.25"/>
  <cols>
    <col min="1" max="1" width="28.42578125" style="50" customWidth="1"/>
    <col min="2" max="6" width="9.140625" style="50"/>
    <col min="7" max="7" width="13.42578125" style="50" customWidth="1"/>
    <col min="8" max="8" width="8.42578125" style="50" customWidth="1"/>
    <col min="9" max="13" width="9.140625" style="50"/>
    <col min="14" max="14" width="19.140625" style="50" customWidth="1"/>
    <col min="15" max="15" width="14" style="50" customWidth="1"/>
    <col min="16" max="16" width="11.7109375" style="50" customWidth="1"/>
    <col min="17" max="18" width="9.140625" style="50"/>
    <col min="19" max="19" width="12.85546875" style="50" customWidth="1"/>
    <col min="20" max="20" width="13.85546875" style="50" customWidth="1"/>
    <col min="21" max="23" width="9.140625" style="50"/>
    <col min="24" max="24" width="13" style="50" customWidth="1"/>
    <col min="25" max="25" width="20.140625" style="50" customWidth="1"/>
    <col min="26" max="26" width="25.5703125" style="50" customWidth="1"/>
    <col min="27" max="28" width="9.140625" style="50"/>
    <col min="29" max="29" width="25.28515625" style="50" customWidth="1"/>
    <col min="30" max="30" width="30" style="50" customWidth="1"/>
    <col min="31" max="31" width="12.28515625" style="50" customWidth="1"/>
    <col min="32" max="16384" width="9.140625" style="50"/>
  </cols>
  <sheetData>
    <row r="1" spans="1:31" x14ac:dyDescent="0.25">
      <c r="A1" s="50" t="s">
        <v>119</v>
      </c>
      <c r="H1" s="29"/>
      <c r="K1" s="32" t="s">
        <v>237</v>
      </c>
      <c r="Q1" s="50" t="s">
        <v>53</v>
      </c>
      <c r="U1" s="50">
        <v>54</v>
      </c>
      <c r="V1" s="50">
        <v>63</v>
      </c>
    </row>
    <row r="2" spans="1:31" ht="18.75" x14ac:dyDescent="0.3">
      <c r="A2" s="22" t="s">
        <v>71</v>
      </c>
      <c r="B2" s="58">
        <v>0</v>
      </c>
      <c r="C2" s="58">
        <v>1000</v>
      </c>
      <c r="D2" s="58">
        <v>2000</v>
      </c>
      <c r="E2" s="58">
        <v>3000</v>
      </c>
      <c r="F2" s="58">
        <v>4000</v>
      </c>
      <c r="G2" s="58">
        <v>5000</v>
      </c>
      <c r="H2" s="58">
        <v>6050</v>
      </c>
      <c r="I2" s="148">
        <v>7000</v>
      </c>
      <c r="J2" s="67">
        <v>8000</v>
      </c>
      <c r="K2" s="66">
        <v>9175</v>
      </c>
      <c r="L2" s="67">
        <v>10000</v>
      </c>
      <c r="M2" s="67">
        <v>10850</v>
      </c>
      <c r="Q2" s="50">
        <f>SUM(P1:P171)</f>
        <v>18.937996527126039</v>
      </c>
      <c r="S2" s="50" t="s">
        <v>163</v>
      </c>
      <c r="T2" s="65" t="s">
        <v>162</v>
      </c>
      <c r="X2" s="33" t="s">
        <v>54</v>
      </c>
      <c r="AA2" s="11" t="s">
        <v>55</v>
      </c>
      <c r="AB2" s="5" t="s">
        <v>56</v>
      </c>
    </row>
    <row r="3" spans="1:31" ht="15.75" thickBot="1" x14ac:dyDescent="0.3">
      <c r="A3" s="34" t="s">
        <v>57</v>
      </c>
      <c r="B3" s="57">
        <v>1</v>
      </c>
      <c r="C3" s="57">
        <v>40</v>
      </c>
      <c r="D3" s="57">
        <v>80</v>
      </c>
      <c r="E3" s="57">
        <v>120</v>
      </c>
      <c r="F3" s="57">
        <v>160</v>
      </c>
      <c r="G3" s="57">
        <v>200</v>
      </c>
      <c r="H3" s="153">
        <v>242</v>
      </c>
      <c r="I3" s="142">
        <v>280</v>
      </c>
      <c r="J3" s="68">
        <v>320</v>
      </c>
      <c r="K3" s="66">
        <v>367</v>
      </c>
      <c r="L3" s="68">
        <v>400</v>
      </c>
      <c r="M3" s="68">
        <v>435</v>
      </c>
    </row>
    <row r="4" spans="1:31" ht="16.5" thickTop="1" thickBot="1" x14ac:dyDescent="0.3">
      <c r="A4" s="34" t="s">
        <v>58</v>
      </c>
      <c r="B4" s="56">
        <v>2</v>
      </c>
      <c r="C4" s="56">
        <v>38</v>
      </c>
      <c r="D4" s="56">
        <v>30</v>
      </c>
      <c r="E4" s="56">
        <v>23</v>
      </c>
      <c r="F4" s="56">
        <v>32</v>
      </c>
      <c r="G4" s="56">
        <v>40</v>
      </c>
      <c r="H4" s="145">
        <v>40</v>
      </c>
      <c r="I4" s="143">
        <v>39</v>
      </c>
      <c r="J4" s="56">
        <v>46</v>
      </c>
      <c r="K4" s="55">
        <v>80</v>
      </c>
      <c r="L4" s="56">
        <v>131</v>
      </c>
      <c r="M4" s="56">
        <v>0</v>
      </c>
    </row>
    <row r="5" spans="1:31" ht="16.5" thickTop="1" thickBot="1" x14ac:dyDescent="0.3">
      <c r="A5" s="34" t="s">
        <v>59</v>
      </c>
      <c r="B5" s="35">
        <v>135</v>
      </c>
      <c r="C5" s="35">
        <v>143</v>
      </c>
      <c r="D5" s="35">
        <v>151</v>
      </c>
      <c r="E5" s="35">
        <v>155</v>
      </c>
      <c r="F5" s="35">
        <v>155</v>
      </c>
      <c r="G5" s="35">
        <v>149</v>
      </c>
      <c r="H5" s="145">
        <v>135</v>
      </c>
      <c r="I5" s="144">
        <v>131</v>
      </c>
      <c r="J5" s="71">
        <v>125</v>
      </c>
      <c r="K5" s="55">
        <v>126</v>
      </c>
      <c r="L5" s="71">
        <v>126</v>
      </c>
      <c r="M5" s="71">
        <v>121</v>
      </c>
      <c r="Y5" s="50" t="s">
        <v>60</v>
      </c>
      <c r="Z5" s="50" t="s">
        <v>61</v>
      </c>
      <c r="AC5" s="50" t="s">
        <v>62</v>
      </c>
      <c r="AD5" s="50" t="s">
        <v>63</v>
      </c>
      <c r="AE5" s="50" t="s">
        <v>64</v>
      </c>
    </row>
    <row r="6" spans="1:31" ht="16.5" thickTop="1" thickBot="1" x14ac:dyDescent="0.3">
      <c r="A6" s="34" t="s">
        <v>65</v>
      </c>
      <c r="B6" s="35">
        <f>SUM(B5+$AD$9)</f>
        <v>146</v>
      </c>
      <c r="C6" s="35">
        <f t="shared" ref="C6:L6" si="0">SUM(C5+$AD$9)</f>
        <v>154</v>
      </c>
      <c r="D6" s="35">
        <f t="shared" si="0"/>
        <v>162</v>
      </c>
      <c r="E6" s="35">
        <f t="shared" si="0"/>
        <v>166</v>
      </c>
      <c r="F6" s="35">
        <f t="shared" si="0"/>
        <v>166</v>
      </c>
      <c r="G6" s="35">
        <f t="shared" si="0"/>
        <v>160</v>
      </c>
      <c r="H6" s="145">
        <f t="shared" si="0"/>
        <v>146</v>
      </c>
      <c r="I6" s="150">
        <f t="shared" si="0"/>
        <v>142</v>
      </c>
      <c r="J6" s="35">
        <f t="shared" si="0"/>
        <v>136</v>
      </c>
      <c r="K6" s="35">
        <f t="shared" si="0"/>
        <v>137</v>
      </c>
      <c r="L6" s="35">
        <f t="shared" si="0"/>
        <v>137</v>
      </c>
      <c r="M6" s="35">
        <f>SUM(M5+$AD$9)</f>
        <v>132</v>
      </c>
      <c r="S6" s="50">
        <v>193</v>
      </c>
      <c r="W6" s="50" t="s">
        <v>17</v>
      </c>
      <c r="X6" s="37" t="s">
        <v>66</v>
      </c>
      <c r="Y6" s="50">
        <v>1</v>
      </c>
      <c r="Z6" s="50">
        <f>SUM(3.3*(Y7-Y6))</f>
        <v>108.89999999999999</v>
      </c>
      <c r="AB6" s="37" t="s">
        <v>66</v>
      </c>
      <c r="AC6" s="50">
        <v>34</v>
      </c>
      <c r="AD6" s="50">
        <f t="shared" ref="AD6:AD11" si="1">SUM(AC6*AE6)</f>
        <v>37.400000000000006</v>
      </c>
      <c r="AE6" s="50">
        <v>1.1000000000000001</v>
      </c>
    </row>
    <row r="7" spans="1:31" ht="16.5" thickTop="1" thickBot="1" x14ac:dyDescent="0.3">
      <c r="A7" s="34" t="s">
        <v>67</v>
      </c>
      <c r="B7" s="35">
        <f>SUM(B4-B6)</f>
        <v>-144</v>
      </c>
      <c r="C7" s="35">
        <f t="shared" ref="C7:J7" si="2">SUM(C4-C6)</f>
        <v>-116</v>
      </c>
      <c r="D7" s="35">
        <f t="shared" si="2"/>
        <v>-132</v>
      </c>
      <c r="E7" s="35">
        <f t="shared" si="2"/>
        <v>-143</v>
      </c>
      <c r="F7" s="35">
        <f t="shared" si="2"/>
        <v>-134</v>
      </c>
      <c r="G7" s="35">
        <f t="shared" si="2"/>
        <v>-120</v>
      </c>
      <c r="H7" s="145">
        <f t="shared" si="2"/>
        <v>-106</v>
      </c>
      <c r="I7" s="151">
        <f t="shared" si="2"/>
        <v>-103</v>
      </c>
      <c r="J7" s="70">
        <f t="shared" si="2"/>
        <v>-90</v>
      </c>
      <c r="K7" s="36">
        <f>SUM(K4-K6)</f>
        <v>-57</v>
      </c>
      <c r="L7" s="70">
        <f>SUM(L4-L6)</f>
        <v>-6</v>
      </c>
      <c r="M7" s="70">
        <f>SUM(M4-M6)</f>
        <v>-132</v>
      </c>
      <c r="S7" s="50">
        <v>185</v>
      </c>
      <c r="W7" s="50" t="s">
        <v>16</v>
      </c>
      <c r="X7" s="37" t="s">
        <v>68</v>
      </c>
      <c r="Y7" s="50">
        <v>34</v>
      </c>
      <c r="Z7" s="50">
        <f>SUM(3.3*(Y9-Y7))</f>
        <v>66</v>
      </c>
      <c r="AB7" s="37" t="s">
        <v>68</v>
      </c>
      <c r="AC7" s="50">
        <f>SUM(Y8-Y7)</f>
        <v>10</v>
      </c>
      <c r="AD7" s="50">
        <f t="shared" si="1"/>
        <v>11</v>
      </c>
      <c r="AE7" s="50">
        <v>1.1000000000000001</v>
      </c>
    </row>
    <row r="8" spans="1:31" ht="16.5" thickTop="1" thickBot="1" x14ac:dyDescent="0.3">
      <c r="A8" s="34" t="s">
        <v>69</v>
      </c>
      <c r="B8" s="35">
        <f>SUM(B6/B4)*100</f>
        <v>7300</v>
      </c>
      <c r="C8" s="35">
        <f t="shared" ref="C8:J8" si="3">SUM(C6/C4)*100</f>
        <v>405.26315789473682</v>
      </c>
      <c r="D8" s="35">
        <f t="shared" si="3"/>
        <v>540</v>
      </c>
      <c r="E8" s="35">
        <f t="shared" si="3"/>
        <v>721.73913043478262</v>
      </c>
      <c r="F8" s="35">
        <f t="shared" si="3"/>
        <v>518.75</v>
      </c>
      <c r="G8" s="35">
        <f t="shared" si="3"/>
        <v>400</v>
      </c>
      <c r="H8" s="145">
        <f t="shared" si="3"/>
        <v>365</v>
      </c>
      <c r="I8" s="152">
        <f t="shared" si="3"/>
        <v>364.10256410256409</v>
      </c>
      <c r="J8" s="54">
        <f t="shared" si="3"/>
        <v>295.65217391304344</v>
      </c>
      <c r="K8" s="36">
        <f>SUM(K6/K4)*100</f>
        <v>171.25</v>
      </c>
      <c r="L8" s="54">
        <f>SUM(L6/L4)*100</f>
        <v>104.58015267175573</v>
      </c>
      <c r="M8" s="54" t="e">
        <f>SUM(M6/M4)*100</f>
        <v>#DIV/0!</v>
      </c>
      <c r="W8" s="50" t="s">
        <v>15</v>
      </c>
      <c r="X8" s="50" t="s">
        <v>70</v>
      </c>
      <c r="Y8" s="50">
        <v>44</v>
      </c>
      <c r="Z8" s="50">
        <f>SUM(Z6+Z7)</f>
        <v>174.89999999999998</v>
      </c>
      <c r="AB8" s="50" t="s">
        <v>70</v>
      </c>
      <c r="AC8" s="50">
        <f>SUM(Y9-Y8)</f>
        <v>10</v>
      </c>
      <c r="AD8" s="50">
        <f t="shared" si="1"/>
        <v>11</v>
      </c>
      <c r="AE8" s="50">
        <v>1.1000000000000001</v>
      </c>
    </row>
    <row r="9" spans="1:31" ht="15.75" thickTop="1" x14ac:dyDescent="0.25">
      <c r="H9" s="29"/>
      <c r="W9" s="50" t="s">
        <v>14</v>
      </c>
      <c r="X9" s="37" t="s">
        <v>71</v>
      </c>
      <c r="Y9" s="50">
        <v>54</v>
      </c>
      <c r="Z9" s="50">
        <f>SUM(3.3*(Y10-Y9))</f>
        <v>33</v>
      </c>
      <c r="AB9" s="37" t="s">
        <v>71</v>
      </c>
      <c r="AC9" s="50">
        <f>SUM(Y10-Y9)</f>
        <v>10</v>
      </c>
      <c r="AD9" s="50">
        <f t="shared" si="1"/>
        <v>11</v>
      </c>
      <c r="AE9" s="50">
        <v>1.1000000000000001</v>
      </c>
    </row>
    <row r="10" spans="1:31" ht="15.75" thickBot="1" x14ac:dyDescent="0.3">
      <c r="A10" s="50" t="s">
        <v>164</v>
      </c>
      <c r="H10" s="29"/>
      <c r="K10" s="32" t="s">
        <v>237</v>
      </c>
      <c r="W10" s="50" t="s">
        <v>13</v>
      </c>
      <c r="X10" s="37" t="s">
        <v>72</v>
      </c>
      <c r="Y10" s="50">
        <v>64</v>
      </c>
      <c r="Z10" s="50">
        <f>SUM(3.3*(Y11-Y10))</f>
        <v>244.2</v>
      </c>
      <c r="AB10" s="37" t="s">
        <v>72</v>
      </c>
      <c r="AC10" s="50">
        <f>SUM(Y11-Y10)</f>
        <v>74</v>
      </c>
      <c r="AD10" s="50">
        <f t="shared" si="1"/>
        <v>0</v>
      </c>
    </row>
    <row r="11" spans="1:31" ht="16.5" thickTop="1" thickBot="1" x14ac:dyDescent="0.3">
      <c r="A11" s="22" t="s">
        <v>71</v>
      </c>
      <c r="B11" s="58">
        <v>0</v>
      </c>
      <c r="C11" s="58">
        <v>1000</v>
      </c>
      <c r="D11" s="58">
        <v>2000</v>
      </c>
      <c r="E11" s="58">
        <v>3000</v>
      </c>
      <c r="F11" s="58">
        <v>4000</v>
      </c>
      <c r="G11" s="58">
        <v>5000</v>
      </c>
      <c r="H11" s="58">
        <v>6050</v>
      </c>
      <c r="I11" s="148">
        <v>7000</v>
      </c>
      <c r="J11" s="67">
        <v>8000</v>
      </c>
      <c r="K11" s="66">
        <v>9175</v>
      </c>
      <c r="L11" s="67">
        <v>10000</v>
      </c>
      <c r="M11" s="67">
        <v>10850</v>
      </c>
      <c r="V11" s="50" t="s">
        <v>73</v>
      </c>
      <c r="W11" s="20" t="s">
        <v>12</v>
      </c>
      <c r="X11" s="37" t="s">
        <v>74</v>
      </c>
      <c r="Y11" s="50">
        <v>138</v>
      </c>
      <c r="Z11" s="50">
        <f>SUM(3.3*(Y12-Y11))</f>
        <v>270.59999999999997</v>
      </c>
      <c r="AB11" s="37" t="s">
        <v>74</v>
      </c>
      <c r="AC11" s="50">
        <f>SUM(Y12-Y11)</f>
        <v>82</v>
      </c>
      <c r="AD11" s="50">
        <f t="shared" si="1"/>
        <v>0</v>
      </c>
    </row>
    <row r="12" spans="1:31" ht="16.5" thickTop="1" thickBot="1" x14ac:dyDescent="0.3">
      <c r="A12" s="34" t="s">
        <v>57</v>
      </c>
      <c r="B12" s="57">
        <v>1</v>
      </c>
      <c r="C12" s="57">
        <v>40</v>
      </c>
      <c r="D12" s="57">
        <v>80</v>
      </c>
      <c r="E12" s="57">
        <v>120</v>
      </c>
      <c r="F12" s="57">
        <v>160</v>
      </c>
      <c r="G12" s="57">
        <v>200</v>
      </c>
      <c r="H12" s="153">
        <v>242</v>
      </c>
      <c r="I12" s="142">
        <v>280</v>
      </c>
      <c r="J12" s="68">
        <v>320</v>
      </c>
      <c r="K12" s="66">
        <v>367</v>
      </c>
      <c r="L12" s="68">
        <v>400</v>
      </c>
      <c r="M12" s="68">
        <v>435</v>
      </c>
      <c r="X12" s="37"/>
      <c r="Y12" s="50">
        <v>220</v>
      </c>
      <c r="AB12" s="37"/>
    </row>
    <row r="13" spans="1:31" ht="16.5" thickTop="1" thickBot="1" x14ac:dyDescent="0.3">
      <c r="A13" s="34" t="s">
        <v>58</v>
      </c>
      <c r="B13" s="56">
        <v>2</v>
      </c>
      <c r="C13" s="56">
        <v>38</v>
      </c>
      <c r="D13" s="56">
        <v>30</v>
      </c>
      <c r="E13" s="56">
        <v>23</v>
      </c>
      <c r="F13" s="56">
        <v>32</v>
      </c>
      <c r="G13" s="56">
        <v>40</v>
      </c>
      <c r="H13" s="145">
        <v>40</v>
      </c>
      <c r="I13" s="143">
        <v>39</v>
      </c>
      <c r="J13" s="56">
        <v>46</v>
      </c>
      <c r="K13" s="55">
        <v>80</v>
      </c>
      <c r="L13" s="56">
        <v>131</v>
      </c>
      <c r="M13" s="56">
        <v>0</v>
      </c>
      <c r="X13" s="37" t="s">
        <v>75</v>
      </c>
    </row>
    <row r="14" spans="1:31" ht="16.5" thickTop="1" thickBot="1" x14ac:dyDescent="0.3">
      <c r="A14" s="34" t="s">
        <v>59</v>
      </c>
      <c r="B14" s="35">
        <v>62</v>
      </c>
      <c r="C14" s="35">
        <v>65</v>
      </c>
      <c r="D14" s="35">
        <v>67</v>
      </c>
      <c r="E14" s="35">
        <v>69</v>
      </c>
      <c r="F14" s="35">
        <v>69</v>
      </c>
      <c r="G14" s="35">
        <v>67</v>
      </c>
      <c r="H14" s="145">
        <v>61</v>
      </c>
      <c r="I14" s="144">
        <v>60</v>
      </c>
      <c r="J14" s="71">
        <v>125</v>
      </c>
      <c r="K14" s="55">
        <v>58</v>
      </c>
      <c r="L14" s="71">
        <v>58</v>
      </c>
      <c r="M14" s="71">
        <v>52</v>
      </c>
    </row>
    <row r="15" spans="1:31" ht="16.5" thickTop="1" thickBot="1" x14ac:dyDescent="0.3">
      <c r="A15" s="34" t="s">
        <v>65</v>
      </c>
      <c r="B15" s="35">
        <f>SUM(B14+$AD$8)</f>
        <v>73</v>
      </c>
      <c r="C15" s="35">
        <f t="shared" ref="C15:M15" si="4">SUM(C14+$AD$8)</f>
        <v>76</v>
      </c>
      <c r="D15" s="35">
        <f t="shared" si="4"/>
        <v>78</v>
      </c>
      <c r="E15" s="35">
        <f t="shared" si="4"/>
        <v>80</v>
      </c>
      <c r="F15" s="35">
        <f t="shared" si="4"/>
        <v>80</v>
      </c>
      <c r="G15" s="35">
        <f t="shared" si="4"/>
        <v>78</v>
      </c>
      <c r="H15" s="145">
        <f t="shared" si="4"/>
        <v>72</v>
      </c>
      <c r="I15" s="150">
        <f t="shared" si="4"/>
        <v>71</v>
      </c>
      <c r="J15" s="35">
        <f t="shared" si="4"/>
        <v>136</v>
      </c>
      <c r="K15" s="35">
        <f t="shared" si="4"/>
        <v>69</v>
      </c>
      <c r="L15" s="35">
        <f t="shared" si="4"/>
        <v>69</v>
      </c>
      <c r="M15" s="35">
        <f t="shared" si="4"/>
        <v>63</v>
      </c>
    </row>
    <row r="16" spans="1:31" ht="16.5" thickTop="1" thickBot="1" x14ac:dyDescent="0.3">
      <c r="A16" s="34" t="s">
        <v>67</v>
      </c>
      <c r="B16" s="35">
        <f>SUM(B13-B15)</f>
        <v>-71</v>
      </c>
      <c r="C16" s="35">
        <f t="shared" ref="C16:J16" si="5">SUM(C13-C15)</f>
        <v>-38</v>
      </c>
      <c r="D16" s="35">
        <f t="shared" si="5"/>
        <v>-48</v>
      </c>
      <c r="E16" s="35">
        <f t="shared" si="5"/>
        <v>-57</v>
      </c>
      <c r="F16" s="35">
        <f t="shared" si="5"/>
        <v>-48</v>
      </c>
      <c r="G16" s="35">
        <f t="shared" si="5"/>
        <v>-38</v>
      </c>
      <c r="H16" s="145">
        <f t="shared" si="5"/>
        <v>-32</v>
      </c>
      <c r="I16" s="151">
        <f t="shared" si="5"/>
        <v>-32</v>
      </c>
      <c r="J16" s="70">
        <f t="shared" si="5"/>
        <v>-90</v>
      </c>
      <c r="K16" s="36">
        <f>SUM(K13-K15)</f>
        <v>11</v>
      </c>
      <c r="L16" s="70">
        <f>SUM(L13-L15)</f>
        <v>62</v>
      </c>
      <c r="M16" s="70">
        <f>SUM(M13-M15)</f>
        <v>-63</v>
      </c>
    </row>
    <row r="17" spans="1:25" ht="16.5" thickTop="1" thickBot="1" x14ac:dyDescent="0.3">
      <c r="A17" s="34" t="s">
        <v>69</v>
      </c>
      <c r="B17" s="35">
        <f>SUM(B15/B13)*100</f>
        <v>3650</v>
      </c>
      <c r="C17" s="35">
        <f t="shared" ref="C17:J17" si="6">SUM(C15/C13)*100</f>
        <v>200</v>
      </c>
      <c r="D17" s="35">
        <f t="shared" si="6"/>
        <v>260</v>
      </c>
      <c r="E17" s="35">
        <f t="shared" si="6"/>
        <v>347.82608695652175</v>
      </c>
      <c r="F17" s="35">
        <f t="shared" si="6"/>
        <v>250</v>
      </c>
      <c r="G17" s="35">
        <f t="shared" si="6"/>
        <v>195</v>
      </c>
      <c r="H17" s="145">
        <f t="shared" si="6"/>
        <v>180</v>
      </c>
      <c r="I17" s="152">
        <f t="shared" si="6"/>
        <v>182.05128205128204</v>
      </c>
      <c r="J17" s="54">
        <f t="shared" si="6"/>
        <v>295.65217391304344</v>
      </c>
      <c r="K17" s="36">
        <f>SUM(K15/K13)*100</f>
        <v>86.25</v>
      </c>
      <c r="L17" s="54">
        <f>SUM(L15/L13)*100</f>
        <v>52.671755725190842</v>
      </c>
      <c r="M17" s="54" t="e">
        <f>SUM(M15/M13)*100</f>
        <v>#DIV/0!</v>
      </c>
    </row>
    <row r="18" spans="1:25" ht="15.75" thickTop="1" x14ac:dyDescent="0.25">
      <c r="H18" s="29"/>
      <c r="X18" s="50" t="s">
        <v>17</v>
      </c>
      <c r="Y18" s="50">
        <v>1</v>
      </c>
    </row>
    <row r="19" spans="1:25" x14ac:dyDescent="0.25">
      <c r="A19" s="50" t="s">
        <v>164</v>
      </c>
      <c r="H19" s="29"/>
      <c r="K19" s="32" t="s">
        <v>237</v>
      </c>
      <c r="X19" s="50" t="s">
        <v>16</v>
      </c>
      <c r="Y19" s="50">
        <v>34</v>
      </c>
    </row>
    <row r="20" spans="1:25" x14ac:dyDescent="0.25">
      <c r="A20" s="22" t="s">
        <v>168</v>
      </c>
      <c r="B20" s="58">
        <v>0</v>
      </c>
      <c r="C20" s="58">
        <v>1000</v>
      </c>
      <c r="D20" s="58">
        <v>2000</v>
      </c>
      <c r="E20" s="58">
        <v>3000</v>
      </c>
      <c r="F20" s="58">
        <v>4000</v>
      </c>
      <c r="G20" s="58">
        <v>5000</v>
      </c>
      <c r="H20" s="58">
        <v>6050</v>
      </c>
      <c r="I20" s="148">
        <v>7000</v>
      </c>
      <c r="J20" s="67">
        <v>8000</v>
      </c>
      <c r="K20" s="66">
        <v>9175</v>
      </c>
      <c r="L20" s="67">
        <v>10000</v>
      </c>
      <c r="M20" s="67">
        <v>10850</v>
      </c>
      <c r="X20" s="50" t="s">
        <v>15</v>
      </c>
      <c r="Y20" s="50">
        <v>44</v>
      </c>
    </row>
    <row r="21" spans="1:25" ht="15.75" thickBot="1" x14ac:dyDescent="0.3">
      <c r="A21" s="34" t="s">
        <v>57</v>
      </c>
      <c r="B21" s="57">
        <v>1</v>
      </c>
      <c r="C21" s="57">
        <v>40</v>
      </c>
      <c r="D21" s="57">
        <v>80</v>
      </c>
      <c r="E21" s="57">
        <v>120</v>
      </c>
      <c r="F21" s="57">
        <v>160</v>
      </c>
      <c r="G21" s="57">
        <v>200</v>
      </c>
      <c r="H21" s="153">
        <v>242</v>
      </c>
      <c r="I21" s="142">
        <v>280</v>
      </c>
      <c r="J21" s="68">
        <v>320</v>
      </c>
      <c r="K21" s="66">
        <v>367</v>
      </c>
      <c r="L21" s="68">
        <v>400</v>
      </c>
      <c r="M21" s="68">
        <v>435</v>
      </c>
      <c r="X21" s="50" t="s">
        <v>14</v>
      </c>
      <c r="Y21" s="50">
        <v>54</v>
      </c>
    </row>
    <row r="22" spans="1:25" ht="16.5" thickTop="1" thickBot="1" x14ac:dyDescent="0.3">
      <c r="A22" s="34" t="s">
        <v>58</v>
      </c>
      <c r="B22" s="56">
        <v>52</v>
      </c>
      <c r="C22" s="56">
        <v>240</v>
      </c>
      <c r="D22" s="56">
        <v>328</v>
      </c>
      <c r="E22" s="56">
        <v>360</v>
      </c>
      <c r="F22" s="56">
        <v>350</v>
      </c>
      <c r="G22" s="56">
        <v>289</v>
      </c>
      <c r="H22" s="145">
        <v>280</v>
      </c>
      <c r="I22" s="143">
        <v>205</v>
      </c>
      <c r="J22" s="56">
        <v>165</v>
      </c>
      <c r="K22" s="55">
        <v>160</v>
      </c>
      <c r="L22" s="56">
        <v>131</v>
      </c>
      <c r="M22" s="56">
        <v>0</v>
      </c>
      <c r="N22" s="50" t="s">
        <v>179</v>
      </c>
      <c r="X22" s="50" t="s">
        <v>13</v>
      </c>
      <c r="Y22" s="50">
        <v>64</v>
      </c>
    </row>
    <row r="23" spans="1:25" ht="16.5" thickTop="1" thickBot="1" x14ac:dyDescent="0.3">
      <c r="A23" s="34" t="s">
        <v>59</v>
      </c>
      <c r="B23" s="35">
        <v>221</v>
      </c>
      <c r="C23" s="35">
        <v>337</v>
      </c>
      <c r="D23" s="35">
        <v>404</v>
      </c>
      <c r="E23" s="35">
        <v>430</v>
      </c>
      <c r="F23" s="35">
        <v>421</v>
      </c>
      <c r="G23" s="35">
        <v>359</v>
      </c>
      <c r="H23" s="145">
        <v>157</v>
      </c>
      <c r="I23" s="144">
        <v>111</v>
      </c>
      <c r="J23" s="71">
        <v>70</v>
      </c>
      <c r="K23" s="55">
        <v>72</v>
      </c>
      <c r="L23" s="71">
        <v>75</v>
      </c>
      <c r="M23" s="71">
        <v>52</v>
      </c>
      <c r="X23" s="50" t="s">
        <v>12</v>
      </c>
      <c r="Y23" s="50">
        <v>138</v>
      </c>
    </row>
    <row r="24" spans="1:25" ht="15.75" thickTop="1" x14ac:dyDescent="0.25">
      <c r="A24" s="34" t="s">
        <v>65</v>
      </c>
      <c r="B24" s="35">
        <f>SUM(B23+$AD$8+$AD$7+$AD$6+$AD$9)</f>
        <v>291.39999999999998</v>
      </c>
      <c r="C24" s="35">
        <f t="shared" ref="C24:M24" si="7">SUM(C23+$AD$8+$AD$7+$AD$6+$AD$9)</f>
        <v>407.4</v>
      </c>
      <c r="D24" s="35">
        <f t="shared" si="7"/>
        <v>474.4</v>
      </c>
      <c r="E24" s="35">
        <f t="shared" si="7"/>
        <v>500.4</v>
      </c>
      <c r="F24" s="35">
        <f t="shared" si="7"/>
        <v>491.4</v>
      </c>
      <c r="G24" s="35">
        <f t="shared" si="7"/>
        <v>429.4</v>
      </c>
      <c r="H24" s="145">
        <f t="shared" si="7"/>
        <v>227.4</v>
      </c>
      <c r="I24" s="150">
        <f t="shared" si="7"/>
        <v>181.4</v>
      </c>
      <c r="J24" s="35">
        <f t="shared" si="7"/>
        <v>140.4</v>
      </c>
      <c r="K24" s="35">
        <f t="shared" si="7"/>
        <v>142.4</v>
      </c>
      <c r="L24" s="35">
        <f t="shared" si="7"/>
        <v>145.4</v>
      </c>
      <c r="M24" s="35">
        <f t="shared" si="7"/>
        <v>122.4</v>
      </c>
    </row>
    <row r="25" spans="1:25" ht="15.75" thickBot="1" x14ac:dyDescent="0.3">
      <c r="A25" s="34" t="s">
        <v>67</v>
      </c>
      <c r="B25" s="35">
        <f>SUM(B22-B24)</f>
        <v>-239.39999999999998</v>
      </c>
      <c r="C25" s="35">
        <f t="shared" ref="C25:M25" si="8">SUM(C22-C24)</f>
        <v>-167.39999999999998</v>
      </c>
      <c r="D25" s="35">
        <f t="shared" si="8"/>
        <v>-146.39999999999998</v>
      </c>
      <c r="E25" s="35">
        <f t="shared" si="8"/>
        <v>-140.39999999999998</v>
      </c>
      <c r="F25" s="35">
        <f t="shared" si="8"/>
        <v>-141.39999999999998</v>
      </c>
      <c r="G25" s="35">
        <f t="shared" si="8"/>
        <v>-140.39999999999998</v>
      </c>
      <c r="H25" s="145">
        <f t="shared" si="8"/>
        <v>52.599999999999994</v>
      </c>
      <c r="I25" s="150">
        <f t="shared" si="8"/>
        <v>23.599999999999994</v>
      </c>
      <c r="J25" s="35">
        <f t="shared" si="8"/>
        <v>24.599999999999994</v>
      </c>
      <c r="K25" s="35">
        <f t="shared" si="8"/>
        <v>17.599999999999994</v>
      </c>
      <c r="L25" s="35">
        <f t="shared" si="8"/>
        <v>-14.400000000000006</v>
      </c>
      <c r="M25" s="35">
        <f t="shared" si="8"/>
        <v>-122.4</v>
      </c>
    </row>
    <row r="26" spans="1:25" ht="16.5" thickTop="1" thickBot="1" x14ac:dyDescent="0.3">
      <c r="A26" s="34" t="s">
        <v>69</v>
      </c>
      <c r="B26" s="35">
        <f>SUM(B24/B22)*100</f>
        <v>560.38461538461536</v>
      </c>
      <c r="C26" s="35">
        <f t="shared" ref="C26:J26" si="9">SUM(C24/C22)*100</f>
        <v>169.75</v>
      </c>
      <c r="D26" s="35">
        <f t="shared" si="9"/>
        <v>144.63414634146341</v>
      </c>
      <c r="E26" s="35">
        <f t="shared" si="9"/>
        <v>139</v>
      </c>
      <c r="F26" s="35">
        <f t="shared" si="9"/>
        <v>140.39999999999998</v>
      </c>
      <c r="G26" s="35">
        <f t="shared" si="9"/>
        <v>148.58131487889273</v>
      </c>
      <c r="H26" s="145">
        <f t="shared" si="9"/>
        <v>81.214285714285722</v>
      </c>
      <c r="I26" s="152">
        <f t="shared" si="9"/>
        <v>88.487804878048777</v>
      </c>
      <c r="J26" s="54">
        <f t="shared" si="9"/>
        <v>85.090909090909093</v>
      </c>
      <c r="K26" s="36">
        <f>SUM(K24/K22)*100</f>
        <v>89</v>
      </c>
      <c r="L26" s="54">
        <f>SUM(L24/L22)*100</f>
        <v>110.99236641221376</v>
      </c>
      <c r="M26" s="54" t="e">
        <f>SUM(M24/M22)*100</f>
        <v>#DIV/0!</v>
      </c>
    </row>
    <row r="27" spans="1:25" ht="15.75" thickTop="1" x14ac:dyDescent="0.25">
      <c r="H27" s="29"/>
    </row>
    <row r="28" spans="1:25" x14ac:dyDescent="0.25">
      <c r="A28" s="50" t="s">
        <v>175</v>
      </c>
      <c r="H28" s="29"/>
      <c r="K28" s="32" t="s">
        <v>237</v>
      </c>
    </row>
    <row r="29" spans="1:25" x14ac:dyDescent="0.25">
      <c r="A29" s="22" t="s">
        <v>71</v>
      </c>
      <c r="B29" s="58">
        <v>0</v>
      </c>
      <c r="C29" s="58">
        <v>1000</v>
      </c>
      <c r="D29" s="58">
        <v>2000</v>
      </c>
      <c r="E29" s="58">
        <v>3000</v>
      </c>
      <c r="F29" s="58">
        <v>4000</v>
      </c>
      <c r="G29" s="58">
        <v>5000</v>
      </c>
      <c r="H29" s="58">
        <v>6050</v>
      </c>
      <c r="I29" s="148">
        <v>7000</v>
      </c>
      <c r="J29" s="67">
        <v>8000</v>
      </c>
      <c r="K29" s="66">
        <v>9175</v>
      </c>
      <c r="L29" s="67">
        <v>10000</v>
      </c>
      <c r="M29" s="67">
        <v>10850</v>
      </c>
    </row>
    <row r="30" spans="1:25" ht="15.75" thickBot="1" x14ac:dyDescent="0.3">
      <c r="A30" s="34" t="s">
        <v>57</v>
      </c>
      <c r="B30" s="57">
        <v>1</v>
      </c>
      <c r="C30" s="57">
        <v>40</v>
      </c>
      <c r="D30" s="57">
        <v>80</v>
      </c>
      <c r="E30" s="57">
        <v>120</v>
      </c>
      <c r="F30" s="57">
        <v>160</v>
      </c>
      <c r="G30" s="57">
        <v>200</v>
      </c>
      <c r="H30" s="153">
        <v>242</v>
      </c>
      <c r="I30" s="142">
        <v>280</v>
      </c>
      <c r="J30" s="68">
        <v>320</v>
      </c>
      <c r="K30" s="66">
        <v>367</v>
      </c>
      <c r="L30" s="68">
        <v>400</v>
      </c>
      <c r="M30" s="68">
        <v>435</v>
      </c>
    </row>
    <row r="31" spans="1:25" ht="16.5" thickTop="1" thickBot="1" x14ac:dyDescent="0.3">
      <c r="A31" s="34" t="s">
        <v>58</v>
      </c>
      <c r="B31" s="56">
        <v>2</v>
      </c>
      <c r="C31" s="56">
        <v>38</v>
      </c>
      <c r="D31" s="56">
        <v>30</v>
      </c>
      <c r="E31" s="56">
        <v>23</v>
      </c>
      <c r="F31" s="56">
        <v>32</v>
      </c>
      <c r="G31" s="56">
        <v>40</v>
      </c>
      <c r="H31" s="145">
        <v>40</v>
      </c>
      <c r="I31" s="143">
        <v>39</v>
      </c>
      <c r="J31" s="56">
        <v>46</v>
      </c>
      <c r="K31" s="55">
        <v>80</v>
      </c>
      <c r="L31" s="56">
        <v>131</v>
      </c>
      <c r="M31" s="56">
        <v>0</v>
      </c>
    </row>
    <row r="32" spans="1:25" ht="16.5" thickTop="1" thickBot="1" x14ac:dyDescent="0.3">
      <c r="A32" s="34" t="s">
        <v>59</v>
      </c>
      <c r="B32" s="35">
        <v>125</v>
      </c>
      <c r="C32" s="35">
        <v>137</v>
      </c>
      <c r="D32" s="35">
        <v>147</v>
      </c>
      <c r="E32" s="35">
        <v>152</v>
      </c>
      <c r="F32" s="35">
        <v>152</v>
      </c>
      <c r="G32" s="35">
        <v>146</v>
      </c>
      <c r="H32" s="145">
        <v>132</v>
      </c>
      <c r="I32" s="144">
        <v>126</v>
      </c>
      <c r="J32" s="71">
        <v>122</v>
      </c>
      <c r="K32" s="55">
        <v>122</v>
      </c>
      <c r="L32" s="71">
        <v>123</v>
      </c>
      <c r="M32" s="71">
        <v>123</v>
      </c>
    </row>
    <row r="33" spans="1:14" ht="16.5" thickTop="1" thickBot="1" x14ac:dyDescent="0.3">
      <c r="A33" s="34" t="s">
        <v>65</v>
      </c>
      <c r="B33" s="35">
        <f t="shared" ref="B33:M33" si="10">SUM(B32+$AD$8)</f>
        <v>136</v>
      </c>
      <c r="C33" s="35">
        <f t="shared" si="10"/>
        <v>148</v>
      </c>
      <c r="D33" s="35">
        <f t="shared" si="10"/>
        <v>158</v>
      </c>
      <c r="E33" s="35">
        <f t="shared" si="10"/>
        <v>163</v>
      </c>
      <c r="F33" s="35">
        <f t="shared" si="10"/>
        <v>163</v>
      </c>
      <c r="G33" s="35">
        <f t="shared" si="10"/>
        <v>157</v>
      </c>
      <c r="H33" s="145">
        <f t="shared" si="10"/>
        <v>143</v>
      </c>
      <c r="I33" s="150">
        <f t="shared" si="10"/>
        <v>137</v>
      </c>
      <c r="J33" s="35">
        <f t="shared" si="10"/>
        <v>133</v>
      </c>
      <c r="K33" s="35">
        <f t="shared" si="10"/>
        <v>133</v>
      </c>
      <c r="L33" s="35">
        <f t="shared" si="10"/>
        <v>134</v>
      </c>
      <c r="M33" s="35">
        <f t="shared" si="10"/>
        <v>134</v>
      </c>
    </row>
    <row r="34" spans="1:14" ht="16.5" thickTop="1" thickBot="1" x14ac:dyDescent="0.3">
      <c r="A34" s="34" t="s">
        <v>67</v>
      </c>
      <c r="B34" s="35">
        <f>SUM(B31-B33)</f>
        <v>-134</v>
      </c>
      <c r="C34" s="35">
        <f t="shared" ref="C34:J34" si="11">SUM(C31-C33)</f>
        <v>-110</v>
      </c>
      <c r="D34" s="35">
        <f t="shared" si="11"/>
        <v>-128</v>
      </c>
      <c r="E34" s="35">
        <f t="shared" si="11"/>
        <v>-140</v>
      </c>
      <c r="F34" s="35">
        <f t="shared" si="11"/>
        <v>-131</v>
      </c>
      <c r="G34" s="35">
        <f t="shared" si="11"/>
        <v>-117</v>
      </c>
      <c r="H34" s="145">
        <f t="shared" si="11"/>
        <v>-103</v>
      </c>
      <c r="I34" s="151">
        <f t="shared" si="11"/>
        <v>-98</v>
      </c>
      <c r="J34" s="70">
        <f t="shared" si="11"/>
        <v>-87</v>
      </c>
      <c r="K34" s="36">
        <f>SUM(K31-K33)</f>
        <v>-53</v>
      </c>
      <c r="L34" s="70">
        <f>SUM(L31-L33)</f>
        <v>-3</v>
      </c>
      <c r="M34" s="70">
        <f>SUM(M31-M33)</f>
        <v>-134</v>
      </c>
    </row>
    <row r="35" spans="1:14" ht="16.5" thickTop="1" thickBot="1" x14ac:dyDescent="0.3">
      <c r="A35" s="34" t="s">
        <v>69</v>
      </c>
      <c r="B35" s="35">
        <f>SUM(B33/B31)*100</f>
        <v>6800</v>
      </c>
      <c r="C35" s="35">
        <f t="shared" ref="C35:J35" si="12">SUM(C33/C31)*100</f>
        <v>389.4736842105263</v>
      </c>
      <c r="D35" s="35">
        <f t="shared" si="12"/>
        <v>526.66666666666663</v>
      </c>
      <c r="E35" s="35">
        <f t="shared" si="12"/>
        <v>708.69565217391312</v>
      </c>
      <c r="F35" s="35">
        <f t="shared" si="12"/>
        <v>509.375</v>
      </c>
      <c r="G35" s="35">
        <f t="shared" si="12"/>
        <v>392.5</v>
      </c>
      <c r="H35" s="145">
        <f t="shared" si="12"/>
        <v>357.5</v>
      </c>
      <c r="I35" s="152">
        <f t="shared" si="12"/>
        <v>351.28205128205127</v>
      </c>
      <c r="J35" s="54">
        <f t="shared" si="12"/>
        <v>289.13043478260869</v>
      </c>
      <c r="K35" s="36">
        <f>SUM(K33/K31)*100</f>
        <v>166.25</v>
      </c>
      <c r="L35" s="54">
        <f>SUM(L33/L31)*100</f>
        <v>102.29007633587786</v>
      </c>
      <c r="M35" s="54" t="e">
        <f>SUM(M33/M31)*100</f>
        <v>#DIV/0!</v>
      </c>
    </row>
    <row r="36" spans="1:14" ht="15.75" thickTop="1" x14ac:dyDescent="0.25">
      <c r="H36" s="29"/>
    </row>
    <row r="37" spans="1:14" x14ac:dyDescent="0.25">
      <c r="A37" s="50" t="s">
        <v>182</v>
      </c>
      <c r="H37" s="29"/>
      <c r="K37" s="32" t="s">
        <v>237</v>
      </c>
    </row>
    <row r="38" spans="1:14" x14ac:dyDescent="0.25">
      <c r="A38" s="22" t="s">
        <v>71</v>
      </c>
      <c r="B38" s="58">
        <v>0</v>
      </c>
      <c r="C38" s="58">
        <v>1000</v>
      </c>
      <c r="D38" s="58">
        <v>2000</v>
      </c>
      <c r="E38" s="58">
        <v>3000</v>
      </c>
      <c r="F38" s="58">
        <v>4000</v>
      </c>
      <c r="G38" s="58">
        <v>5000</v>
      </c>
      <c r="H38" s="58">
        <v>6050</v>
      </c>
      <c r="I38" s="148">
        <v>7000</v>
      </c>
      <c r="J38" s="67">
        <v>8000</v>
      </c>
      <c r="K38" s="66">
        <v>9175</v>
      </c>
      <c r="L38" s="67">
        <v>10000</v>
      </c>
      <c r="M38" s="67">
        <v>10850</v>
      </c>
    </row>
    <row r="39" spans="1:14" ht="15.75" thickBot="1" x14ac:dyDescent="0.3">
      <c r="A39" s="34" t="s">
        <v>57</v>
      </c>
      <c r="B39" s="57">
        <v>1</v>
      </c>
      <c r="C39" s="57">
        <v>40</v>
      </c>
      <c r="D39" s="57">
        <v>80</v>
      </c>
      <c r="E39" s="57">
        <v>120</v>
      </c>
      <c r="F39" s="57">
        <v>160</v>
      </c>
      <c r="G39" s="57">
        <v>200</v>
      </c>
      <c r="H39" s="153">
        <v>242</v>
      </c>
      <c r="I39" s="142">
        <v>280</v>
      </c>
      <c r="J39" s="68">
        <v>320</v>
      </c>
      <c r="K39" s="66">
        <v>367</v>
      </c>
      <c r="L39" s="68">
        <v>400</v>
      </c>
      <c r="M39" s="68">
        <v>435</v>
      </c>
    </row>
    <row r="40" spans="1:14" ht="16.5" thickTop="1" thickBot="1" x14ac:dyDescent="0.3">
      <c r="A40" s="34" t="s">
        <v>58</v>
      </c>
      <c r="B40" s="56">
        <v>15</v>
      </c>
      <c r="C40" s="56">
        <v>28</v>
      </c>
      <c r="D40" s="56">
        <v>30</v>
      </c>
      <c r="E40" s="56">
        <v>32</v>
      </c>
      <c r="F40" s="56">
        <v>32</v>
      </c>
      <c r="G40" s="56">
        <v>40</v>
      </c>
      <c r="H40" s="145">
        <v>40</v>
      </c>
      <c r="I40" s="143">
        <v>39</v>
      </c>
      <c r="J40" s="56">
        <v>46</v>
      </c>
      <c r="K40" s="55">
        <v>80</v>
      </c>
      <c r="L40" s="56">
        <v>90</v>
      </c>
      <c r="M40" s="56">
        <v>0</v>
      </c>
    </row>
    <row r="41" spans="1:14" ht="16.5" thickTop="1" thickBot="1" x14ac:dyDescent="0.3">
      <c r="A41" s="34" t="s">
        <v>59</v>
      </c>
      <c r="B41" s="35">
        <v>6</v>
      </c>
      <c r="C41" s="35">
        <v>31</v>
      </c>
      <c r="D41" s="35">
        <v>60</v>
      </c>
      <c r="E41" s="35">
        <v>86</v>
      </c>
      <c r="F41" s="35">
        <v>96</v>
      </c>
      <c r="G41" s="35">
        <v>96</v>
      </c>
      <c r="H41" s="145">
        <v>96</v>
      </c>
      <c r="I41" s="144">
        <v>85</v>
      </c>
      <c r="J41" s="71">
        <v>78</v>
      </c>
      <c r="K41" s="55">
        <v>67</v>
      </c>
      <c r="L41" s="71">
        <v>91</v>
      </c>
      <c r="M41" s="71">
        <v>24</v>
      </c>
    </row>
    <row r="42" spans="1:14" ht="16.5" thickTop="1" thickBot="1" x14ac:dyDescent="0.3">
      <c r="A42" s="34" t="s">
        <v>65</v>
      </c>
      <c r="B42" s="35">
        <f t="shared" ref="B42:M42" si="13">SUM(B41+$AD$8)</f>
        <v>17</v>
      </c>
      <c r="C42" s="35">
        <f t="shared" si="13"/>
        <v>42</v>
      </c>
      <c r="D42" s="35">
        <f t="shared" si="13"/>
        <v>71</v>
      </c>
      <c r="E42" s="35">
        <f t="shared" si="13"/>
        <v>97</v>
      </c>
      <c r="F42" s="35">
        <f t="shared" si="13"/>
        <v>107</v>
      </c>
      <c r="G42" s="35">
        <f t="shared" si="13"/>
        <v>107</v>
      </c>
      <c r="H42" s="145">
        <f t="shared" si="13"/>
        <v>107</v>
      </c>
      <c r="I42" s="150">
        <f t="shared" si="13"/>
        <v>96</v>
      </c>
      <c r="J42" s="35">
        <f t="shared" si="13"/>
        <v>89</v>
      </c>
      <c r="K42" s="35">
        <f t="shared" si="13"/>
        <v>78</v>
      </c>
      <c r="L42" s="35">
        <f t="shared" si="13"/>
        <v>102</v>
      </c>
      <c r="M42" s="35">
        <f t="shared" si="13"/>
        <v>35</v>
      </c>
    </row>
    <row r="43" spans="1:14" ht="16.5" thickTop="1" thickBot="1" x14ac:dyDescent="0.3">
      <c r="A43" s="34" t="s">
        <v>67</v>
      </c>
      <c r="B43" s="35">
        <f>SUM(B40-B42)</f>
        <v>-2</v>
      </c>
      <c r="C43" s="35">
        <f t="shared" ref="C43:J43" si="14">SUM(C40-C42)</f>
        <v>-14</v>
      </c>
      <c r="D43" s="35">
        <f t="shared" si="14"/>
        <v>-41</v>
      </c>
      <c r="E43" s="35">
        <f t="shared" si="14"/>
        <v>-65</v>
      </c>
      <c r="F43" s="35">
        <f t="shared" si="14"/>
        <v>-75</v>
      </c>
      <c r="G43" s="35">
        <f t="shared" si="14"/>
        <v>-67</v>
      </c>
      <c r="H43" s="145">
        <f t="shared" si="14"/>
        <v>-67</v>
      </c>
      <c r="I43" s="151">
        <f t="shared" si="14"/>
        <v>-57</v>
      </c>
      <c r="J43" s="70">
        <f t="shared" si="14"/>
        <v>-43</v>
      </c>
      <c r="K43" s="36">
        <f>SUM(K40-K42)</f>
        <v>2</v>
      </c>
      <c r="L43" s="70">
        <f>SUM(L40-L42)</f>
        <v>-12</v>
      </c>
      <c r="M43" s="70">
        <f>SUM(M40-M42)</f>
        <v>-35</v>
      </c>
    </row>
    <row r="44" spans="1:14" ht="16.5" thickTop="1" thickBot="1" x14ac:dyDescent="0.3">
      <c r="A44" s="34" t="s">
        <v>69</v>
      </c>
      <c r="B44" s="35">
        <f>SUM(B42/B40)*100</f>
        <v>113.33333333333333</v>
      </c>
      <c r="C44" s="35">
        <f t="shared" ref="C44:J44" si="15">SUM(C42/C40)*100</f>
        <v>150</v>
      </c>
      <c r="D44" s="35">
        <f t="shared" si="15"/>
        <v>236.66666666666666</v>
      </c>
      <c r="E44" s="35">
        <f t="shared" si="15"/>
        <v>303.125</v>
      </c>
      <c r="F44" s="35">
        <f t="shared" si="15"/>
        <v>334.375</v>
      </c>
      <c r="G44" s="35">
        <f t="shared" si="15"/>
        <v>267.5</v>
      </c>
      <c r="H44" s="145">
        <f t="shared" si="15"/>
        <v>267.5</v>
      </c>
      <c r="I44" s="152">
        <f t="shared" si="15"/>
        <v>246.15384615384616</v>
      </c>
      <c r="J44" s="54">
        <f t="shared" si="15"/>
        <v>193.47826086956522</v>
      </c>
      <c r="K44" s="36">
        <f>SUM(K42/K40)*100</f>
        <v>97.5</v>
      </c>
      <c r="L44" s="54">
        <f>SUM(L42/L40)*100</f>
        <v>113.33333333333333</v>
      </c>
      <c r="M44" s="54" t="e">
        <f>SUM(M42/M40)*100</f>
        <v>#DIV/0!</v>
      </c>
    </row>
    <row r="45" spans="1:14" ht="15.75" thickTop="1" x14ac:dyDescent="0.25">
      <c r="H45" s="29"/>
    </row>
    <row r="46" spans="1:14" x14ac:dyDescent="0.25">
      <c r="H46" s="29"/>
    </row>
    <row r="47" spans="1:14" x14ac:dyDescent="0.25">
      <c r="A47" s="50" t="s">
        <v>182</v>
      </c>
      <c r="H47" s="29"/>
      <c r="K47" s="32" t="s">
        <v>237</v>
      </c>
      <c r="N47" s="19"/>
    </row>
    <row r="48" spans="1:14" x14ac:dyDescent="0.25">
      <c r="A48" s="22" t="s">
        <v>168</v>
      </c>
      <c r="B48" s="58">
        <v>0</v>
      </c>
      <c r="C48" s="58">
        <v>1000</v>
      </c>
      <c r="D48" s="58">
        <v>2000</v>
      </c>
      <c r="E48" s="58">
        <v>3000</v>
      </c>
      <c r="F48" s="58">
        <v>4000</v>
      </c>
      <c r="G48" s="58">
        <v>5000</v>
      </c>
      <c r="H48" s="58">
        <v>6050</v>
      </c>
      <c r="I48" s="148">
        <v>7000</v>
      </c>
      <c r="J48" s="67">
        <v>8000</v>
      </c>
      <c r="K48" s="66">
        <v>9175</v>
      </c>
      <c r="L48" s="67">
        <v>10000</v>
      </c>
      <c r="M48" s="67">
        <v>10850</v>
      </c>
      <c r="N48" s="19"/>
    </row>
    <row r="49" spans="1:17" ht="15.75" thickBot="1" x14ac:dyDescent="0.3">
      <c r="A49" s="34" t="s">
        <v>57</v>
      </c>
      <c r="B49" s="57">
        <v>1</v>
      </c>
      <c r="C49" s="57">
        <v>40</v>
      </c>
      <c r="D49" s="57">
        <v>80</v>
      </c>
      <c r="E49" s="57">
        <v>120</v>
      </c>
      <c r="F49" s="57">
        <v>160</v>
      </c>
      <c r="G49" s="57">
        <v>200</v>
      </c>
      <c r="H49" s="153">
        <v>242</v>
      </c>
      <c r="I49" s="142">
        <v>280</v>
      </c>
      <c r="J49" s="68">
        <v>320</v>
      </c>
      <c r="K49" s="66">
        <v>367</v>
      </c>
      <c r="L49" s="68">
        <v>400</v>
      </c>
      <c r="M49" s="68">
        <v>435</v>
      </c>
      <c r="N49" s="19"/>
    </row>
    <row r="50" spans="1:17" ht="19.5" customHeight="1" thickTop="1" thickBot="1" x14ac:dyDescent="0.3">
      <c r="A50" s="34" t="s">
        <v>58</v>
      </c>
      <c r="B50" s="56">
        <v>65</v>
      </c>
      <c r="C50" s="56">
        <v>230</v>
      </c>
      <c r="D50" s="56">
        <v>328</v>
      </c>
      <c r="E50" s="56">
        <v>369</v>
      </c>
      <c r="F50" s="56">
        <v>350</v>
      </c>
      <c r="G50" s="56">
        <v>289</v>
      </c>
      <c r="H50" s="145">
        <v>280</v>
      </c>
      <c r="I50" s="143">
        <v>205</v>
      </c>
      <c r="J50" s="56">
        <v>165</v>
      </c>
      <c r="K50" s="55">
        <v>160</v>
      </c>
      <c r="L50" s="56">
        <v>131</v>
      </c>
      <c r="M50" s="56">
        <v>0</v>
      </c>
    </row>
    <row r="51" spans="1:17" ht="15.75" customHeight="1" thickTop="1" thickBot="1" x14ac:dyDescent="0.3">
      <c r="A51" s="34" t="s">
        <v>59</v>
      </c>
      <c r="B51" s="35">
        <v>28</v>
      </c>
      <c r="C51" s="35">
        <v>198</v>
      </c>
      <c r="D51" s="35">
        <v>279</v>
      </c>
      <c r="E51" s="35">
        <v>333</v>
      </c>
      <c r="F51" s="35">
        <v>345</v>
      </c>
      <c r="G51" s="35">
        <v>282</v>
      </c>
      <c r="H51" s="145">
        <v>248</v>
      </c>
      <c r="I51" s="144">
        <v>164</v>
      </c>
      <c r="J51" s="71">
        <v>120</v>
      </c>
      <c r="K51" s="55">
        <v>118</v>
      </c>
      <c r="L51" s="71">
        <v>122</v>
      </c>
      <c r="M51" s="71">
        <v>24</v>
      </c>
    </row>
    <row r="52" spans="1:17" ht="15.75" customHeight="1" thickTop="1" x14ac:dyDescent="0.25">
      <c r="A52" s="34" t="s">
        <v>65</v>
      </c>
      <c r="B52" s="35">
        <f t="shared" ref="B52:M52" si="16">SUM(B51+$AD$8+$AD$7+$AD$6+$AD$9)</f>
        <v>98.4</v>
      </c>
      <c r="C52" s="35">
        <f t="shared" si="16"/>
        <v>268.39999999999998</v>
      </c>
      <c r="D52" s="35">
        <f t="shared" si="16"/>
        <v>349.4</v>
      </c>
      <c r="E52" s="35">
        <f t="shared" si="16"/>
        <v>403.4</v>
      </c>
      <c r="F52" s="35">
        <f t="shared" si="16"/>
        <v>415.4</v>
      </c>
      <c r="G52" s="35">
        <f t="shared" si="16"/>
        <v>352.4</v>
      </c>
      <c r="H52" s="145">
        <f t="shared" si="16"/>
        <v>318.39999999999998</v>
      </c>
      <c r="I52" s="150">
        <f t="shared" si="16"/>
        <v>234.4</v>
      </c>
      <c r="J52" s="35">
        <f t="shared" si="16"/>
        <v>190.4</v>
      </c>
      <c r="K52" s="35">
        <f t="shared" si="16"/>
        <v>188.4</v>
      </c>
      <c r="L52" s="35">
        <f t="shared" si="16"/>
        <v>192.4</v>
      </c>
      <c r="M52" s="35">
        <f t="shared" si="16"/>
        <v>94.4</v>
      </c>
    </row>
    <row r="53" spans="1:17" ht="15.75" customHeight="1" thickBot="1" x14ac:dyDescent="0.3">
      <c r="A53" s="34" t="s">
        <v>67</v>
      </c>
      <c r="B53" s="35">
        <f t="shared" ref="B53:M53" si="17">SUM(B50-B52)</f>
        <v>-33.400000000000006</v>
      </c>
      <c r="C53" s="35">
        <f t="shared" si="17"/>
        <v>-38.399999999999977</v>
      </c>
      <c r="D53" s="35">
        <f t="shared" si="17"/>
        <v>-21.399999999999977</v>
      </c>
      <c r="E53" s="35">
        <f t="shared" si="17"/>
        <v>-34.399999999999977</v>
      </c>
      <c r="F53" s="35">
        <f t="shared" si="17"/>
        <v>-65.399999999999977</v>
      </c>
      <c r="G53" s="35">
        <f t="shared" si="17"/>
        <v>-63.399999999999977</v>
      </c>
      <c r="H53" s="145">
        <f t="shared" si="17"/>
        <v>-38.399999999999977</v>
      </c>
      <c r="I53" s="150">
        <f t="shared" si="17"/>
        <v>-29.400000000000006</v>
      </c>
      <c r="J53" s="35">
        <f t="shared" si="17"/>
        <v>-25.400000000000006</v>
      </c>
      <c r="K53" s="35">
        <f t="shared" si="17"/>
        <v>-28.400000000000006</v>
      </c>
      <c r="L53" s="35">
        <f t="shared" si="17"/>
        <v>-61.400000000000006</v>
      </c>
      <c r="M53" s="35">
        <f t="shared" si="17"/>
        <v>-94.4</v>
      </c>
    </row>
    <row r="54" spans="1:17" ht="15" customHeight="1" thickTop="1" thickBot="1" x14ac:dyDescent="0.3">
      <c r="A54" s="34" t="s">
        <v>69</v>
      </c>
      <c r="B54" s="35">
        <f>SUM(B52/B50)*100</f>
        <v>151.38461538461539</v>
      </c>
      <c r="C54" s="35">
        <f t="shared" ref="C54:J54" si="18">SUM(C52/C50)*100</f>
        <v>116.69565217391302</v>
      </c>
      <c r="D54" s="35">
        <f t="shared" si="18"/>
        <v>106.52439024390243</v>
      </c>
      <c r="E54" s="35">
        <f t="shared" si="18"/>
        <v>109.32249322493223</v>
      </c>
      <c r="F54" s="35">
        <f t="shared" si="18"/>
        <v>118.68571428571428</v>
      </c>
      <c r="G54" s="35">
        <f t="shared" si="18"/>
        <v>121.93771626297578</v>
      </c>
      <c r="H54" s="145">
        <f t="shared" si="18"/>
        <v>113.71428571428569</v>
      </c>
      <c r="I54" s="152">
        <f t="shared" si="18"/>
        <v>114.34146341463416</v>
      </c>
      <c r="J54" s="54">
        <f t="shared" si="18"/>
        <v>115.39393939393941</v>
      </c>
      <c r="K54" s="36">
        <f>SUM(K52/K50)*100</f>
        <v>117.75</v>
      </c>
      <c r="L54" s="54">
        <f>SUM(L52/L50)*100</f>
        <v>146.87022900763361</v>
      </c>
      <c r="M54" s="54" t="e">
        <f>SUM(M52/M50)*100</f>
        <v>#DIV/0!</v>
      </c>
    </row>
    <row r="55" spans="1:17" ht="15" customHeight="1" thickTop="1" x14ac:dyDescent="0.25">
      <c r="H55" s="29"/>
    </row>
    <row r="56" spans="1:17" ht="15" customHeight="1" x14ac:dyDescent="0.25">
      <c r="H56" s="29"/>
    </row>
    <row r="57" spans="1:17" ht="15" customHeight="1" x14ac:dyDescent="0.25">
      <c r="A57" s="74" t="s">
        <v>190</v>
      </c>
      <c r="B57" s="74"/>
      <c r="C57" s="74"/>
      <c r="D57" s="74"/>
      <c r="E57" s="74"/>
      <c r="F57" s="74"/>
      <c r="G57" s="74"/>
      <c r="H57" s="29"/>
      <c r="I57" s="74"/>
      <c r="J57" s="74"/>
      <c r="K57" s="32" t="s">
        <v>237</v>
      </c>
      <c r="L57" s="74"/>
      <c r="M57" s="74"/>
    </row>
    <row r="58" spans="1:17" ht="15" customHeight="1" x14ac:dyDescent="0.25">
      <c r="A58" s="22" t="s">
        <v>168</v>
      </c>
      <c r="B58" s="58">
        <v>0</v>
      </c>
      <c r="C58" s="58">
        <v>1000</v>
      </c>
      <c r="D58" s="58">
        <v>2000</v>
      </c>
      <c r="E58" s="58">
        <v>3000</v>
      </c>
      <c r="F58" s="58">
        <v>4000</v>
      </c>
      <c r="G58" s="58">
        <v>5000</v>
      </c>
      <c r="H58" s="58">
        <v>6050</v>
      </c>
      <c r="I58" s="148">
        <v>7000</v>
      </c>
      <c r="J58" s="67">
        <v>8000</v>
      </c>
      <c r="K58" s="66">
        <v>9175</v>
      </c>
      <c r="L58" s="67">
        <v>10000</v>
      </c>
      <c r="M58" s="67">
        <v>10850</v>
      </c>
    </row>
    <row r="59" spans="1:17" ht="15" customHeight="1" thickBot="1" x14ac:dyDescent="0.3">
      <c r="A59" s="34" t="s">
        <v>57</v>
      </c>
      <c r="B59" s="57">
        <v>1</v>
      </c>
      <c r="C59" s="57">
        <v>40</v>
      </c>
      <c r="D59" s="57">
        <v>80</v>
      </c>
      <c r="E59" s="57">
        <v>120</v>
      </c>
      <c r="F59" s="57">
        <v>160</v>
      </c>
      <c r="G59" s="57">
        <v>200</v>
      </c>
      <c r="H59" s="153">
        <v>242</v>
      </c>
      <c r="I59" s="142">
        <v>280</v>
      </c>
      <c r="J59" s="68">
        <v>320</v>
      </c>
      <c r="K59" s="66">
        <v>367</v>
      </c>
      <c r="L59" s="68">
        <v>400</v>
      </c>
      <c r="M59" s="68">
        <v>435</v>
      </c>
    </row>
    <row r="60" spans="1:17" ht="15" customHeight="1" thickTop="1" thickBot="1" x14ac:dyDescent="0.3">
      <c r="A60" s="34" t="s">
        <v>58</v>
      </c>
      <c r="B60" s="56">
        <v>65</v>
      </c>
      <c r="C60" s="56">
        <v>230</v>
      </c>
      <c r="D60" s="56">
        <v>328</v>
      </c>
      <c r="E60" s="56">
        <v>369</v>
      </c>
      <c r="F60" s="56">
        <v>350</v>
      </c>
      <c r="G60" s="56">
        <v>289</v>
      </c>
      <c r="H60" s="145">
        <v>280</v>
      </c>
      <c r="I60" s="143">
        <v>205</v>
      </c>
      <c r="J60" s="56">
        <v>165</v>
      </c>
      <c r="K60" s="55">
        <v>160</v>
      </c>
      <c r="L60" s="56">
        <v>131</v>
      </c>
      <c r="M60" s="56">
        <v>0</v>
      </c>
    </row>
    <row r="61" spans="1:17" ht="15" customHeight="1" thickTop="1" thickBot="1" x14ac:dyDescent="0.3">
      <c r="A61" s="34" t="s">
        <v>59</v>
      </c>
      <c r="B61" s="35">
        <v>29</v>
      </c>
      <c r="C61" s="35">
        <v>221</v>
      </c>
      <c r="D61" s="35">
        <v>297</v>
      </c>
      <c r="E61" s="35">
        <v>342</v>
      </c>
      <c r="F61" s="35">
        <v>331</v>
      </c>
      <c r="G61" s="35">
        <v>272</v>
      </c>
      <c r="H61" s="145">
        <v>232</v>
      </c>
      <c r="I61" s="144">
        <v>151</v>
      </c>
      <c r="J61" s="71">
        <v>99</v>
      </c>
      <c r="K61" s="55">
        <v>92</v>
      </c>
      <c r="L61" s="71">
        <v>93</v>
      </c>
      <c r="M61" s="71">
        <v>26</v>
      </c>
      <c r="Q61" s="74" t="s">
        <v>53</v>
      </c>
    </row>
    <row r="62" spans="1:17" ht="15.75" thickTop="1" x14ac:dyDescent="0.25">
      <c r="A62" s="34" t="s">
        <v>65</v>
      </c>
      <c r="B62" s="35">
        <f>SUM(B61+$AD$8+$AD$7+$AD$6+$AD$9)</f>
        <v>99.4</v>
      </c>
      <c r="C62" s="35">
        <f t="shared" ref="C62:M62" si="19">SUM(C61+$AD$8+$AD$7+$AD$6+$AD$9)</f>
        <v>291.39999999999998</v>
      </c>
      <c r="D62" s="35">
        <f t="shared" si="19"/>
        <v>367.4</v>
      </c>
      <c r="E62" s="35">
        <f t="shared" si="19"/>
        <v>412.4</v>
      </c>
      <c r="F62" s="35">
        <f t="shared" si="19"/>
        <v>401.4</v>
      </c>
      <c r="G62" s="35">
        <f t="shared" si="19"/>
        <v>342.4</v>
      </c>
      <c r="H62" s="145">
        <f t="shared" si="19"/>
        <v>302.39999999999998</v>
      </c>
      <c r="I62" s="150">
        <f t="shared" si="19"/>
        <v>221.4</v>
      </c>
      <c r="J62" s="35">
        <f t="shared" si="19"/>
        <v>169.4</v>
      </c>
      <c r="K62" s="35">
        <f t="shared" si="19"/>
        <v>162.4</v>
      </c>
      <c r="L62" s="35">
        <f t="shared" si="19"/>
        <v>163.4</v>
      </c>
      <c r="M62" s="35">
        <f t="shared" si="19"/>
        <v>96.4</v>
      </c>
      <c r="Q62" s="74">
        <f>SUM(P1:P171)</f>
        <v>18.937996527126039</v>
      </c>
    </row>
    <row r="63" spans="1:17" ht="15.75" thickBot="1" x14ac:dyDescent="0.3">
      <c r="A63" s="34" t="s">
        <v>67</v>
      </c>
      <c r="B63" s="35">
        <f>SUM(B60-B62)</f>
        <v>-34.400000000000006</v>
      </c>
      <c r="C63" s="35">
        <f t="shared" ref="C63:M63" si="20">SUM(C60-C62)</f>
        <v>-61.399999999999977</v>
      </c>
      <c r="D63" s="35">
        <f t="shared" si="20"/>
        <v>-39.399999999999977</v>
      </c>
      <c r="E63" s="35">
        <f t="shared" si="20"/>
        <v>-43.399999999999977</v>
      </c>
      <c r="F63" s="35">
        <f t="shared" si="20"/>
        <v>-51.399999999999977</v>
      </c>
      <c r="G63" s="35">
        <f t="shared" si="20"/>
        <v>-53.399999999999977</v>
      </c>
      <c r="H63" s="145">
        <f t="shared" si="20"/>
        <v>-22.399999999999977</v>
      </c>
      <c r="I63" s="150">
        <f t="shared" si="20"/>
        <v>-16.400000000000006</v>
      </c>
      <c r="J63" s="35">
        <f t="shared" si="20"/>
        <v>-4.4000000000000057</v>
      </c>
      <c r="K63" s="35">
        <f t="shared" si="20"/>
        <v>-2.4000000000000057</v>
      </c>
      <c r="L63" s="35">
        <f t="shared" si="20"/>
        <v>-32.400000000000006</v>
      </c>
      <c r="M63" s="35">
        <f t="shared" si="20"/>
        <v>-96.4</v>
      </c>
    </row>
    <row r="64" spans="1:17" ht="16.5" thickTop="1" thickBot="1" x14ac:dyDescent="0.3">
      <c r="A64" s="34" t="s">
        <v>69</v>
      </c>
      <c r="B64" s="35">
        <f>SUM(B62/B60)*100</f>
        <v>152.92307692307693</v>
      </c>
      <c r="C64" s="35">
        <f t="shared" ref="C64:J64" si="21">SUM(C62/C60)*100</f>
        <v>126.69565217391303</v>
      </c>
      <c r="D64" s="35">
        <f t="shared" si="21"/>
        <v>112.01219512195122</v>
      </c>
      <c r="E64" s="35">
        <f t="shared" si="21"/>
        <v>111.76151761517615</v>
      </c>
      <c r="F64" s="35">
        <f t="shared" si="21"/>
        <v>114.68571428571428</v>
      </c>
      <c r="G64" s="35">
        <f t="shared" si="21"/>
        <v>118.47750865051903</v>
      </c>
      <c r="H64" s="145">
        <f t="shared" si="21"/>
        <v>107.99999999999999</v>
      </c>
      <c r="I64" s="152">
        <f t="shared" si="21"/>
        <v>108</v>
      </c>
      <c r="J64" s="54">
        <f t="shared" si="21"/>
        <v>102.66666666666666</v>
      </c>
      <c r="K64" s="36">
        <f>SUM(K62/K60)*100</f>
        <v>101.50000000000001</v>
      </c>
      <c r="L64" s="54">
        <f>SUM(L62/L60)*100</f>
        <v>124.73282442748092</v>
      </c>
      <c r="M64" s="54" t="e">
        <f>SUM(M62/M60)*100</f>
        <v>#DIV/0!</v>
      </c>
    </row>
    <row r="65" spans="1:26" ht="15.75" thickTop="1" x14ac:dyDescent="0.25">
      <c r="H65" s="29"/>
    </row>
    <row r="66" spans="1:26" x14ac:dyDescent="0.25">
      <c r="A66" s="74">
        <v>2.6</v>
      </c>
      <c r="B66" s="74"/>
      <c r="C66" s="74"/>
      <c r="D66" s="74"/>
      <c r="E66" s="74"/>
      <c r="F66" s="74"/>
      <c r="G66" s="74"/>
      <c r="H66" s="29"/>
      <c r="I66" s="74"/>
      <c r="J66" s="74"/>
      <c r="K66" s="32" t="s">
        <v>237</v>
      </c>
      <c r="L66" s="74"/>
      <c r="M66" s="74"/>
    </row>
    <row r="67" spans="1:26" x14ac:dyDescent="0.25">
      <c r="A67" s="22" t="s">
        <v>71</v>
      </c>
      <c r="B67" s="58">
        <v>0</v>
      </c>
      <c r="C67" s="58">
        <v>1000</v>
      </c>
      <c r="D67" s="58">
        <v>2000</v>
      </c>
      <c r="E67" s="58">
        <v>3000</v>
      </c>
      <c r="F67" s="58">
        <v>4000</v>
      </c>
      <c r="G67" s="58">
        <v>5000</v>
      </c>
      <c r="H67" s="58">
        <v>6050</v>
      </c>
      <c r="I67" s="148">
        <v>7000</v>
      </c>
      <c r="J67" s="67">
        <v>8000</v>
      </c>
      <c r="K67" s="66">
        <v>9175</v>
      </c>
      <c r="L67" s="67">
        <v>10000</v>
      </c>
      <c r="M67" s="67">
        <v>10850</v>
      </c>
    </row>
    <row r="68" spans="1:26" ht="15.75" thickBot="1" x14ac:dyDescent="0.3">
      <c r="A68" s="34" t="s">
        <v>57</v>
      </c>
      <c r="B68" s="57">
        <v>1</v>
      </c>
      <c r="C68" s="57">
        <v>40</v>
      </c>
      <c r="D68" s="57">
        <v>80</v>
      </c>
      <c r="E68" s="57">
        <v>120</v>
      </c>
      <c r="F68" s="57">
        <v>160</v>
      </c>
      <c r="G68" s="57">
        <v>200</v>
      </c>
      <c r="H68" s="153">
        <v>242</v>
      </c>
      <c r="I68" s="142">
        <v>280</v>
      </c>
      <c r="J68" s="68">
        <v>320</v>
      </c>
      <c r="K68" s="66">
        <v>367</v>
      </c>
      <c r="L68" s="68">
        <v>400</v>
      </c>
      <c r="M68" s="68">
        <v>435</v>
      </c>
      <c r="P68" s="50">
        <v>7.6030935839387404</v>
      </c>
    </row>
    <row r="69" spans="1:26" ht="16.5" thickTop="1" thickBot="1" x14ac:dyDescent="0.3">
      <c r="A69" s="34" t="s">
        <v>58</v>
      </c>
      <c r="B69" s="56">
        <v>15</v>
      </c>
      <c r="C69" s="56">
        <v>28</v>
      </c>
      <c r="D69" s="56">
        <v>30</v>
      </c>
      <c r="E69" s="56">
        <v>32</v>
      </c>
      <c r="F69" s="56">
        <v>32</v>
      </c>
      <c r="G69" s="56">
        <v>40</v>
      </c>
      <c r="H69" s="145">
        <v>40</v>
      </c>
      <c r="I69" s="143">
        <v>39</v>
      </c>
      <c r="J69" s="56">
        <v>46</v>
      </c>
      <c r="K69" s="55">
        <v>80</v>
      </c>
      <c r="L69" s="56">
        <v>90</v>
      </c>
      <c r="M69" s="56">
        <v>0</v>
      </c>
      <c r="P69" s="50">
        <v>11.3349029431873</v>
      </c>
    </row>
    <row r="70" spans="1:26" ht="16.5" thickTop="1" thickBot="1" x14ac:dyDescent="0.3">
      <c r="A70" s="34" t="s">
        <v>59</v>
      </c>
      <c r="B70" s="35">
        <v>7</v>
      </c>
      <c r="C70" s="35">
        <v>56</v>
      </c>
      <c r="D70" s="35">
        <v>81</v>
      </c>
      <c r="E70" s="35">
        <v>99</v>
      </c>
      <c r="F70" s="35">
        <v>101</v>
      </c>
      <c r="G70" s="35">
        <v>93</v>
      </c>
      <c r="H70" s="145">
        <v>84</v>
      </c>
      <c r="I70" s="144">
        <v>66</v>
      </c>
      <c r="J70" s="71">
        <v>54</v>
      </c>
      <c r="K70" s="55">
        <v>83</v>
      </c>
      <c r="L70" s="71">
        <v>60</v>
      </c>
      <c r="M70" s="71">
        <v>28</v>
      </c>
    </row>
    <row r="71" spans="1:26" ht="16.5" thickTop="1" thickBot="1" x14ac:dyDescent="0.3">
      <c r="A71" s="34" t="s">
        <v>65</v>
      </c>
      <c r="B71" s="35">
        <f t="shared" ref="B71:M71" si="22">SUM(B70+$AD$8)</f>
        <v>18</v>
      </c>
      <c r="C71" s="35">
        <f t="shared" si="22"/>
        <v>67</v>
      </c>
      <c r="D71" s="35">
        <f t="shared" si="22"/>
        <v>92</v>
      </c>
      <c r="E71" s="35">
        <f t="shared" si="22"/>
        <v>110</v>
      </c>
      <c r="F71" s="35">
        <f t="shared" si="22"/>
        <v>112</v>
      </c>
      <c r="G71" s="35">
        <f t="shared" si="22"/>
        <v>104</v>
      </c>
      <c r="H71" s="145">
        <f t="shared" si="22"/>
        <v>95</v>
      </c>
      <c r="I71" s="150">
        <f t="shared" si="22"/>
        <v>77</v>
      </c>
      <c r="J71" s="35">
        <f t="shared" si="22"/>
        <v>65</v>
      </c>
      <c r="K71" s="35">
        <f t="shared" si="22"/>
        <v>94</v>
      </c>
      <c r="L71" s="35">
        <f t="shared" si="22"/>
        <v>71</v>
      </c>
      <c r="M71" s="35">
        <f t="shared" si="22"/>
        <v>39</v>
      </c>
    </row>
    <row r="72" spans="1:26" ht="16.5" thickTop="1" thickBot="1" x14ac:dyDescent="0.3">
      <c r="A72" s="34" t="s">
        <v>67</v>
      </c>
      <c r="B72" s="35">
        <f>SUM(B69-B71)</f>
        <v>-3</v>
      </c>
      <c r="C72" s="35">
        <f t="shared" ref="C72:J72" si="23">SUM(C69-C71)</f>
        <v>-39</v>
      </c>
      <c r="D72" s="35">
        <f t="shared" si="23"/>
        <v>-62</v>
      </c>
      <c r="E72" s="35">
        <f t="shared" si="23"/>
        <v>-78</v>
      </c>
      <c r="F72" s="35">
        <f t="shared" si="23"/>
        <v>-80</v>
      </c>
      <c r="G72" s="35">
        <f t="shared" si="23"/>
        <v>-64</v>
      </c>
      <c r="H72" s="145">
        <f t="shared" si="23"/>
        <v>-55</v>
      </c>
      <c r="I72" s="151">
        <f t="shared" si="23"/>
        <v>-38</v>
      </c>
      <c r="J72" s="70">
        <f t="shared" si="23"/>
        <v>-19</v>
      </c>
      <c r="K72" s="36">
        <f>SUM(K69-K71)</f>
        <v>-14</v>
      </c>
      <c r="L72" s="70">
        <f>SUM(L69-L71)</f>
        <v>19</v>
      </c>
      <c r="M72" s="70">
        <f>SUM(M69-M71)</f>
        <v>-39</v>
      </c>
    </row>
    <row r="73" spans="1:26" ht="16.5" thickTop="1" thickBot="1" x14ac:dyDescent="0.3">
      <c r="A73" s="34" t="s">
        <v>69</v>
      </c>
      <c r="B73" s="35">
        <f>SUM(B71/B69)*100</f>
        <v>120</v>
      </c>
      <c r="C73" s="35">
        <f t="shared" ref="C73:J73" si="24">SUM(C71/C69)*100</f>
        <v>239.28571428571428</v>
      </c>
      <c r="D73" s="35">
        <f t="shared" si="24"/>
        <v>306.66666666666669</v>
      </c>
      <c r="E73" s="35">
        <f t="shared" si="24"/>
        <v>343.75</v>
      </c>
      <c r="F73" s="35">
        <f t="shared" si="24"/>
        <v>350</v>
      </c>
      <c r="G73" s="35">
        <f t="shared" si="24"/>
        <v>260</v>
      </c>
      <c r="H73" s="145">
        <f t="shared" si="24"/>
        <v>237.5</v>
      </c>
      <c r="I73" s="152">
        <f t="shared" si="24"/>
        <v>197.43589743589746</v>
      </c>
      <c r="J73" s="54">
        <f t="shared" si="24"/>
        <v>141.30434782608697</v>
      </c>
      <c r="K73" s="36">
        <f>SUM(K71/K69)*100</f>
        <v>117.5</v>
      </c>
      <c r="L73" s="54">
        <f>SUM(L71/L69)*100</f>
        <v>78.888888888888886</v>
      </c>
      <c r="M73" s="54" t="e">
        <f>SUM(M71/M69)*100</f>
        <v>#DIV/0!</v>
      </c>
      <c r="Z73" s="50">
        <v>0</v>
      </c>
    </row>
    <row r="74" spans="1:26" ht="15.75" thickTop="1" x14ac:dyDescent="0.25">
      <c r="H74" s="29"/>
    </row>
    <row r="75" spans="1:26" x14ac:dyDescent="0.25">
      <c r="A75" s="74" t="s">
        <v>219</v>
      </c>
      <c r="B75" s="74"/>
      <c r="C75" s="74"/>
      <c r="D75" s="74"/>
      <c r="E75" s="74"/>
      <c r="F75" s="74"/>
      <c r="G75" s="74"/>
      <c r="H75" s="29"/>
      <c r="I75" s="74"/>
      <c r="J75" s="74"/>
      <c r="K75" s="32" t="s">
        <v>237</v>
      </c>
      <c r="L75" s="74"/>
      <c r="M75" s="74"/>
    </row>
    <row r="76" spans="1:26" x14ac:dyDescent="0.25">
      <c r="A76" s="22" t="s">
        <v>168</v>
      </c>
      <c r="B76" s="58">
        <v>0</v>
      </c>
      <c r="C76" s="58">
        <v>1000</v>
      </c>
      <c r="D76" s="58">
        <v>2000</v>
      </c>
      <c r="E76" s="58">
        <v>3000</v>
      </c>
      <c r="F76" s="58">
        <v>4000</v>
      </c>
      <c r="G76" s="58">
        <v>5000</v>
      </c>
      <c r="H76" s="58">
        <v>6050</v>
      </c>
      <c r="I76" s="148">
        <v>7000</v>
      </c>
      <c r="J76" s="67">
        <v>8000</v>
      </c>
      <c r="K76" s="66">
        <v>9175</v>
      </c>
      <c r="L76" s="67">
        <v>10000</v>
      </c>
      <c r="M76" s="67">
        <v>10850</v>
      </c>
    </row>
    <row r="77" spans="1:26" ht="15.75" thickBot="1" x14ac:dyDescent="0.3">
      <c r="A77" s="34" t="s">
        <v>57</v>
      </c>
      <c r="B77" s="57">
        <v>1</v>
      </c>
      <c r="C77" s="57">
        <v>40</v>
      </c>
      <c r="D77" s="57">
        <v>80</v>
      </c>
      <c r="E77" s="57">
        <v>120</v>
      </c>
      <c r="F77" s="57">
        <v>160</v>
      </c>
      <c r="G77" s="57">
        <v>200</v>
      </c>
      <c r="H77" s="153">
        <v>242</v>
      </c>
      <c r="I77" s="142">
        <v>280</v>
      </c>
      <c r="J77" s="68">
        <v>320</v>
      </c>
      <c r="K77" s="66">
        <v>367</v>
      </c>
      <c r="L77" s="68">
        <v>400</v>
      </c>
      <c r="M77" s="68">
        <v>435</v>
      </c>
    </row>
    <row r="78" spans="1:26" ht="16.5" thickTop="1" thickBot="1" x14ac:dyDescent="0.3">
      <c r="A78" s="34" t="s">
        <v>58</v>
      </c>
      <c r="B78" s="56">
        <v>65</v>
      </c>
      <c r="C78" s="56">
        <v>230</v>
      </c>
      <c r="D78" s="56">
        <v>328</v>
      </c>
      <c r="E78" s="56">
        <v>369</v>
      </c>
      <c r="F78" s="56">
        <v>350</v>
      </c>
      <c r="G78" s="56">
        <v>289</v>
      </c>
      <c r="H78" s="145">
        <v>280</v>
      </c>
      <c r="I78" s="143">
        <v>205</v>
      </c>
      <c r="J78" s="56">
        <v>165</v>
      </c>
      <c r="K78" s="55">
        <v>160</v>
      </c>
      <c r="L78" s="56">
        <v>131</v>
      </c>
      <c r="M78" s="56">
        <v>0</v>
      </c>
    </row>
    <row r="79" spans="1:26" ht="16.5" thickTop="1" thickBot="1" x14ac:dyDescent="0.3">
      <c r="A79" s="34" t="s">
        <v>59</v>
      </c>
      <c r="B79" s="35">
        <v>29</v>
      </c>
      <c r="C79" s="35">
        <v>221</v>
      </c>
      <c r="D79" s="35">
        <v>297</v>
      </c>
      <c r="E79" s="35">
        <v>342</v>
      </c>
      <c r="F79" s="35">
        <v>331</v>
      </c>
      <c r="G79" s="35">
        <v>272</v>
      </c>
      <c r="H79" s="145">
        <v>232</v>
      </c>
      <c r="I79" s="144">
        <v>151</v>
      </c>
      <c r="J79" s="71">
        <v>99</v>
      </c>
      <c r="K79" s="55">
        <v>92</v>
      </c>
      <c r="L79" s="71">
        <v>93</v>
      </c>
      <c r="M79" s="71">
        <v>26</v>
      </c>
    </row>
    <row r="80" spans="1:26" ht="15.75" thickTop="1" x14ac:dyDescent="0.25">
      <c r="A80" s="34" t="s">
        <v>65</v>
      </c>
      <c r="B80" s="35">
        <f>SUM(B79+$AD$8+$AD$7+$AD$6+$AD$9)</f>
        <v>99.4</v>
      </c>
      <c r="C80" s="35">
        <f t="shared" ref="C80:M80" si="25">SUM(C79+$AD$8+$AD$7+$AD$6+$AD$9)</f>
        <v>291.39999999999998</v>
      </c>
      <c r="D80" s="35">
        <f t="shared" si="25"/>
        <v>367.4</v>
      </c>
      <c r="E80" s="35">
        <f t="shared" si="25"/>
        <v>412.4</v>
      </c>
      <c r="F80" s="35">
        <f t="shared" si="25"/>
        <v>401.4</v>
      </c>
      <c r="G80" s="35">
        <f t="shared" si="25"/>
        <v>342.4</v>
      </c>
      <c r="H80" s="145">
        <f t="shared" si="25"/>
        <v>302.39999999999998</v>
      </c>
      <c r="I80" s="150">
        <f t="shared" si="25"/>
        <v>221.4</v>
      </c>
      <c r="J80" s="35">
        <f t="shared" si="25"/>
        <v>169.4</v>
      </c>
      <c r="K80" s="35">
        <f t="shared" si="25"/>
        <v>162.4</v>
      </c>
      <c r="L80" s="35">
        <f t="shared" si="25"/>
        <v>163.4</v>
      </c>
      <c r="M80" s="35">
        <f t="shared" si="25"/>
        <v>96.4</v>
      </c>
    </row>
    <row r="81" spans="1:13" ht="15.75" thickBot="1" x14ac:dyDescent="0.3">
      <c r="A81" s="34" t="s">
        <v>67</v>
      </c>
      <c r="B81" s="35">
        <f>SUM(B78-B80)</f>
        <v>-34.400000000000006</v>
      </c>
      <c r="C81" s="35">
        <f t="shared" ref="C81:M81" si="26">SUM(C78-C80)</f>
        <v>-61.399999999999977</v>
      </c>
      <c r="D81" s="35">
        <f t="shared" si="26"/>
        <v>-39.399999999999977</v>
      </c>
      <c r="E81" s="35">
        <f t="shared" si="26"/>
        <v>-43.399999999999977</v>
      </c>
      <c r="F81" s="35">
        <f t="shared" si="26"/>
        <v>-51.399999999999977</v>
      </c>
      <c r="G81" s="35">
        <f t="shared" si="26"/>
        <v>-53.399999999999977</v>
      </c>
      <c r="H81" s="145">
        <f t="shared" si="26"/>
        <v>-22.399999999999977</v>
      </c>
      <c r="I81" s="150">
        <f t="shared" si="26"/>
        <v>-16.400000000000006</v>
      </c>
      <c r="J81" s="35">
        <f t="shared" si="26"/>
        <v>-4.4000000000000057</v>
      </c>
      <c r="K81" s="35">
        <f t="shared" si="26"/>
        <v>-2.4000000000000057</v>
      </c>
      <c r="L81" s="35">
        <f t="shared" si="26"/>
        <v>-32.400000000000006</v>
      </c>
      <c r="M81" s="35">
        <f t="shared" si="26"/>
        <v>-96.4</v>
      </c>
    </row>
    <row r="82" spans="1:13" ht="16.5" thickTop="1" thickBot="1" x14ac:dyDescent="0.3">
      <c r="A82" s="34" t="s">
        <v>69</v>
      </c>
      <c r="B82" s="35">
        <f>SUM(B80/B78)*100</f>
        <v>152.92307692307693</v>
      </c>
      <c r="C82" s="35">
        <f t="shared" ref="C82:J82" si="27">SUM(C80/C78)*100</f>
        <v>126.69565217391303</v>
      </c>
      <c r="D82" s="35">
        <f t="shared" si="27"/>
        <v>112.01219512195122</v>
      </c>
      <c r="E82" s="35">
        <f t="shared" si="27"/>
        <v>111.76151761517615</v>
      </c>
      <c r="F82" s="35">
        <f t="shared" si="27"/>
        <v>114.68571428571428</v>
      </c>
      <c r="G82" s="35">
        <f t="shared" si="27"/>
        <v>118.47750865051903</v>
      </c>
      <c r="H82" s="145">
        <f t="shared" si="27"/>
        <v>107.99999999999999</v>
      </c>
      <c r="I82" s="152">
        <f t="shared" si="27"/>
        <v>108</v>
      </c>
      <c r="J82" s="54">
        <f t="shared" si="27"/>
        <v>102.66666666666666</v>
      </c>
      <c r="K82" s="36">
        <f>SUM(K80/K78)*100</f>
        <v>101.50000000000001</v>
      </c>
      <c r="L82" s="54">
        <f>SUM(L80/L78)*100</f>
        <v>124.73282442748092</v>
      </c>
      <c r="M82" s="54" t="e">
        <f>SUM(M80/M78)*100</f>
        <v>#DIV/0!</v>
      </c>
    </row>
    <row r="83" spans="1:13" ht="15.75" thickTop="1" x14ac:dyDescent="0.25">
      <c r="A83" s="74"/>
      <c r="B83" s="74"/>
      <c r="C83" s="74"/>
      <c r="D83" s="74"/>
      <c r="E83" s="74"/>
      <c r="F83" s="74"/>
      <c r="G83" s="74"/>
      <c r="H83" s="29"/>
      <c r="I83" s="74"/>
      <c r="J83" s="74"/>
      <c r="K83" s="74"/>
      <c r="L83" s="74"/>
      <c r="M83" s="74"/>
    </row>
    <row r="84" spans="1:13" x14ac:dyDescent="0.25">
      <c r="A84" s="74" t="s">
        <v>216</v>
      </c>
      <c r="B84" s="74"/>
      <c r="C84" s="74"/>
      <c r="D84" s="74"/>
      <c r="E84" s="74"/>
      <c r="F84" s="74"/>
      <c r="G84" s="74"/>
      <c r="H84" s="29"/>
      <c r="I84" s="74"/>
      <c r="J84" s="74"/>
      <c r="K84" s="32" t="s">
        <v>237</v>
      </c>
      <c r="L84" s="74"/>
      <c r="M84" s="74"/>
    </row>
    <row r="85" spans="1:13" x14ac:dyDescent="0.25">
      <c r="A85" s="22" t="s">
        <v>71</v>
      </c>
      <c r="B85" s="58">
        <v>0</v>
      </c>
      <c r="C85" s="58">
        <v>1000</v>
      </c>
      <c r="D85" s="58">
        <v>2000</v>
      </c>
      <c r="E85" s="58">
        <v>3000</v>
      </c>
      <c r="F85" s="58">
        <v>4000</v>
      </c>
      <c r="G85" s="58">
        <v>5000</v>
      </c>
      <c r="H85" s="58">
        <v>6050</v>
      </c>
      <c r="I85" s="148">
        <v>7000</v>
      </c>
      <c r="J85" s="67">
        <v>8000</v>
      </c>
      <c r="K85" s="66">
        <v>9175</v>
      </c>
      <c r="L85" s="67">
        <v>10000</v>
      </c>
      <c r="M85" s="67">
        <v>10850</v>
      </c>
    </row>
    <row r="86" spans="1:13" ht="15.75" thickBot="1" x14ac:dyDescent="0.3">
      <c r="A86" s="34" t="s">
        <v>57</v>
      </c>
      <c r="B86" s="57">
        <v>1</v>
      </c>
      <c r="C86" s="57">
        <v>40</v>
      </c>
      <c r="D86" s="57">
        <v>80</v>
      </c>
      <c r="E86" s="57">
        <v>120</v>
      </c>
      <c r="F86" s="57">
        <v>160</v>
      </c>
      <c r="G86" s="57">
        <v>200</v>
      </c>
      <c r="H86" s="153">
        <v>242</v>
      </c>
      <c r="I86" s="142">
        <v>280</v>
      </c>
      <c r="J86" s="68">
        <v>320</v>
      </c>
      <c r="K86" s="66">
        <v>367</v>
      </c>
      <c r="L86" s="68">
        <v>400</v>
      </c>
      <c r="M86" s="68">
        <v>435</v>
      </c>
    </row>
    <row r="87" spans="1:13" ht="16.5" thickTop="1" thickBot="1" x14ac:dyDescent="0.3">
      <c r="A87" s="34" t="s">
        <v>58</v>
      </c>
      <c r="B87" s="56">
        <v>15</v>
      </c>
      <c r="C87" s="56">
        <v>28</v>
      </c>
      <c r="D87" s="56">
        <v>30</v>
      </c>
      <c r="E87" s="56">
        <v>32</v>
      </c>
      <c r="F87" s="56">
        <v>32</v>
      </c>
      <c r="G87" s="56">
        <v>40</v>
      </c>
      <c r="H87" s="145">
        <v>40</v>
      </c>
      <c r="I87" s="143">
        <v>39</v>
      </c>
      <c r="J87" s="56">
        <v>46</v>
      </c>
      <c r="K87" s="55">
        <v>80</v>
      </c>
      <c r="L87" s="56">
        <v>90</v>
      </c>
      <c r="M87" s="56">
        <v>0</v>
      </c>
    </row>
    <row r="88" spans="1:13" ht="16.5" thickTop="1" thickBot="1" x14ac:dyDescent="0.3">
      <c r="A88" s="34" t="s">
        <v>59</v>
      </c>
      <c r="B88" s="35">
        <v>67</v>
      </c>
      <c r="C88" s="35">
        <v>96</v>
      </c>
      <c r="D88" s="35">
        <v>112</v>
      </c>
      <c r="E88" s="35">
        <v>123</v>
      </c>
      <c r="F88" s="35">
        <v>122</v>
      </c>
      <c r="G88" s="35">
        <v>112</v>
      </c>
      <c r="H88" s="145">
        <v>101</v>
      </c>
      <c r="I88" s="144">
        <v>83</v>
      </c>
      <c r="J88" s="71">
        <v>72</v>
      </c>
      <c r="K88" s="55">
        <v>71</v>
      </c>
      <c r="L88" s="71">
        <v>76</v>
      </c>
      <c r="M88" s="71">
        <v>53</v>
      </c>
    </row>
    <row r="89" spans="1:13" ht="16.5" thickTop="1" thickBot="1" x14ac:dyDescent="0.3">
      <c r="A89" s="34" t="s">
        <v>65</v>
      </c>
      <c r="B89" s="35">
        <f t="shared" ref="B89:M89" si="28">SUM(B88+$AD$8)</f>
        <v>78</v>
      </c>
      <c r="C89" s="35">
        <f t="shared" si="28"/>
        <v>107</v>
      </c>
      <c r="D89" s="35">
        <f t="shared" si="28"/>
        <v>123</v>
      </c>
      <c r="E89" s="35">
        <f t="shared" si="28"/>
        <v>134</v>
      </c>
      <c r="F89" s="35">
        <f t="shared" si="28"/>
        <v>133</v>
      </c>
      <c r="G89" s="35">
        <f t="shared" si="28"/>
        <v>123</v>
      </c>
      <c r="H89" s="145">
        <f t="shared" si="28"/>
        <v>112</v>
      </c>
      <c r="I89" s="150">
        <f t="shared" si="28"/>
        <v>94</v>
      </c>
      <c r="J89" s="35">
        <f t="shared" si="28"/>
        <v>83</v>
      </c>
      <c r="K89" s="35">
        <f t="shared" si="28"/>
        <v>82</v>
      </c>
      <c r="L89" s="35">
        <f t="shared" si="28"/>
        <v>87</v>
      </c>
      <c r="M89" s="35">
        <f t="shared" si="28"/>
        <v>64</v>
      </c>
    </row>
    <row r="90" spans="1:13" ht="16.5" thickTop="1" thickBot="1" x14ac:dyDescent="0.3">
      <c r="A90" s="34" t="s">
        <v>67</v>
      </c>
      <c r="B90" s="35">
        <f>SUM(B87-B89)</f>
        <v>-63</v>
      </c>
      <c r="C90" s="35">
        <f t="shared" ref="C90:J90" si="29">SUM(C87-C89)</f>
        <v>-79</v>
      </c>
      <c r="D90" s="35">
        <f t="shared" si="29"/>
        <v>-93</v>
      </c>
      <c r="E90" s="35">
        <f t="shared" si="29"/>
        <v>-102</v>
      </c>
      <c r="F90" s="35">
        <f t="shared" si="29"/>
        <v>-101</v>
      </c>
      <c r="G90" s="35">
        <f t="shared" si="29"/>
        <v>-83</v>
      </c>
      <c r="H90" s="145">
        <f t="shared" si="29"/>
        <v>-72</v>
      </c>
      <c r="I90" s="151">
        <f t="shared" si="29"/>
        <v>-55</v>
      </c>
      <c r="J90" s="70">
        <f t="shared" si="29"/>
        <v>-37</v>
      </c>
      <c r="K90" s="36">
        <f>SUM(K87-K89)</f>
        <v>-2</v>
      </c>
      <c r="L90" s="70">
        <f>SUM(L87-L89)</f>
        <v>3</v>
      </c>
      <c r="M90" s="70">
        <f>SUM(M87-M89)</f>
        <v>-64</v>
      </c>
    </row>
    <row r="91" spans="1:13" ht="16.5" thickTop="1" thickBot="1" x14ac:dyDescent="0.3">
      <c r="A91" s="34" t="s">
        <v>69</v>
      </c>
      <c r="B91" s="35">
        <f>SUM(B89/B87)*100</f>
        <v>520</v>
      </c>
      <c r="C91" s="35">
        <f t="shared" ref="C91:J91" si="30">SUM(C89/C87)*100</f>
        <v>382.14285714285717</v>
      </c>
      <c r="D91" s="35">
        <f t="shared" si="30"/>
        <v>409.99999999999994</v>
      </c>
      <c r="E91" s="35">
        <f t="shared" si="30"/>
        <v>418.75</v>
      </c>
      <c r="F91" s="35">
        <f t="shared" si="30"/>
        <v>415.625</v>
      </c>
      <c r="G91" s="35">
        <f t="shared" si="30"/>
        <v>307.5</v>
      </c>
      <c r="H91" s="145">
        <f t="shared" si="30"/>
        <v>280</v>
      </c>
      <c r="I91" s="152">
        <f t="shared" si="30"/>
        <v>241.02564102564102</v>
      </c>
      <c r="J91" s="54">
        <f t="shared" si="30"/>
        <v>180.43478260869566</v>
      </c>
      <c r="K91" s="36">
        <f>SUM(K89/K87)*100</f>
        <v>102.49999999999999</v>
      </c>
      <c r="L91" s="54">
        <f>SUM(L89/L87)*100</f>
        <v>96.666666666666671</v>
      </c>
      <c r="M91" s="54" t="e">
        <f>SUM(M89/M87)*100</f>
        <v>#DIV/0!</v>
      </c>
    </row>
    <row r="92" spans="1:13" ht="15.75" thickTop="1" x14ac:dyDescent="0.25">
      <c r="H92" s="29"/>
    </row>
    <row r="93" spans="1:13" x14ac:dyDescent="0.25">
      <c r="A93" s="22" t="s">
        <v>221</v>
      </c>
      <c r="B93" s="58">
        <v>0</v>
      </c>
      <c r="C93" s="58">
        <v>1000</v>
      </c>
      <c r="D93" s="58">
        <v>2000</v>
      </c>
      <c r="E93" s="58">
        <v>3000</v>
      </c>
      <c r="F93" s="58">
        <v>4000</v>
      </c>
      <c r="G93" s="58">
        <v>5000</v>
      </c>
      <c r="H93" s="58">
        <v>6050</v>
      </c>
      <c r="I93" s="148">
        <v>7000</v>
      </c>
      <c r="J93" s="67">
        <v>8000</v>
      </c>
      <c r="K93" s="66">
        <v>9175</v>
      </c>
      <c r="L93" s="67">
        <v>10000</v>
      </c>
      <c r="M93" s="67">
        <v>10850</v>
      </c>
    </row>
    <row r="94" spans="1:13" ht="15.75" thickBot="1" x14ac:dyDescent="0.3">
      <c r="A94" s="34" t="s">
        <v>57</v>
      </c>
      <c r="B94" s="57">
        <v>1</v>
      </c>
      <c r="C94" s="57">
        <v>40</v>
      </c>
      <c r="D94" s="57">
        <v>80</v>
      </c>
      <c r="E94" s="57">
        <v>120</v>
      </c>
      <c r="F94" s="57">
        <v>160</v>
      </c>
      <c r="G94" s="57">
        <v>200</v>
      </c>
      <c r="H94" s="153">
        <v>242</v>
      </c>
      <c r="I94" s="142">
        <v>280</v>
      </c>
      <c r="J94" s="68">
        <v>320</v>
      </c>
      <c r="K94" s="66">
        <v>367</v>
      </c>
      <c r="L94" s="68">
        <v>400</v>
      </c>
      <c r="M94" s="68">
        <v>435</v>
      </c>
    </row>
    <row r="95" spans="1:13" ht="16.5" thickTop="1" thickBot="1" x14ac:dyDescent="0.3">
      <c r="A95" s="34" t="s">
        <v>58</v>
      </c>
      <c r="B95" s="56">
        <v>15</v>
      </c>
      <c r="C95" s="56">
        <v>28</v>
      </c>
      <c r="D95" s="56">
        <v>30</v>
      </c>
      <c r="E95" s="56">
        <v>32</v>
      </c>
      <c r="F95" s="56">
        <v>32</v>
      </c>
      <c r="G95" s="56">
        <v>40</v>
      </c>
      <c r="H95" s="145">
        <v>40</v>
      </c>
      <c r="I95" s="143">
        <v>39</v>
      </c>
      <c r="J95" s="56">
        <v>46</v>
      </c>
      <c r="K95" s="55">
        <v>80</v>
      </c>
      <c r="L95" s="56">
        <v>90</v>
      </c>
      <c r="M95" s="56">
        <v>0</v>
      </c>
    </row>
    <row r="96" spans="1:13" ht="16.5" thickTop="1" thickBot="1" x14ac:dyDescent="0.3">
      <c r="A96" s="34" t="s">
        <v>59</v>
      </c>
      <c r="B96" s="35">
        <v>67</v>
      </c>
      <c r="C96" s="35">
        <v>84</v>
      </c>
      <c r="D96" s="35">
        <v>98</v>
      </c>
      <c r="E96" s="35">
        <v>107</v>
      </c>
      <c r="F96" s="35">
        <v>106</v>
      </c>
      <c r="G96" s="35">
        <v>97</v>
      </c>
      <c r="H96" s="145">
        <v>87</v>
      </c>
      <c r="I96" s="144">
        <v>71</v>
      </c>
      <c r="J96" s="71">
        <v>61</v>
      </c>
      <c r="K96" s="55">
        <v>61</v>
      </c>
      <c r="L96" s="71">
        <v>65</v>
      </c>
      <c r="M96" s="71">
        <v>42</v>
      </c>
    </row>
    <row r="97" spans="1:13" ht="16.5" thickTop="1" thickBot="1" x14ac:dyDescent="0.3">
      <c r="A97" s="34" t="s">
        <v>65</v>
      </c>
      <c r="B97" s="35">
        <f t="shared" ref="B97:M97" si="31">SUM(B96+$AD$8)</f>
        <v>78</v>
      </c>
      <c r="C97" s="35">
        <f t="shared" si="31"/>
        <v>95</v>
      </c>
      <c r="D97" s="35">
        <f t="shared" si="31"/>
        <v>109</v>
      </c>
      <c r="E97" s="35">
        <f t="shared" si="31"/>
        <v>118</v>
      </c>
      <c r="F97" s="35">
        <f t="shared" si="31"/>
        <v>117</v>
      </c>
      <c r="G97" s="35">
        <f t="shared" si="31"/>
        <v>108</v>
      </c>
      <c r="H97" s="145">
        <f t="shared" si="31"/>
        <v>98</v>
      </c>
      <c r="I97" s="150">
        <f t="shared" si="31"/>
        <v>82</v>
      </c>
      <c r="J97" s="35">
        <f t="shared" si="31"/>
        <v>72</v>
      </c>
      <c r="K97" s="35">
        <f t="shared" si="31"/>
        <v>72</v>
      </c>
      <c r="L97" s="35">
        <f t="shared" si="31"/>
        <v>76</v>
      </c>
      <c r="M97" s="35">
        <f t="shared" si="31"/>
        <v>53</v>
      </c>
    </row>
    <row r="98" spans="1:13" ht="16.5" thickTop="1" thickBot="1" x14ac:dyDescent="0.3">
      <c r="A98" s="34" t="s">
        <v>67</v>
      </c>
      <c r="B98" s="35">
        <f>SUM(B95-B97)</f>
        <v>-63</v>
      </c>
      <c r="C98" s="35">
        <f t="shared" ref="C98:J98" si="32">SUM(C95-C97)</f>
        <v>-67</v>
      </c>
      <c r="D98" s="35">
        <f t="shared" si="32"/>
        <v>-79</v>
      </c>
      <c r="E98" s="35">
        <f t="shared" si="32"/>
        <v>-86</v>
      </c>
      <c r="F98" s="35">
        <f t="shared" si="32"/>
        <v>-85</v>
      </c>
      <c r="G98" s="35">
        <f t="shared" si="32"/>
        <v>-68</v>
      </c>
      <c r="H98" s="145">
        <f t="shared" si="32"/>
        <v>-58</v>
      </c>
      <c r="I98" s="151">
        <f t="shared" si="32"/>
        <v>-43</v>
      </c>
      <c r="J98" s="70">
        <f t="shared" si="32"/>
        <v>-26</v>
      </c>
      <c r="K98" s="36">
        <f>SUM(K95-K97)</f>
        <v>8</v>
      </c>
      <c r="L98" s="70">
        <f>SUM(L95-L97)</f>
        <v>14</v>
      </c>
      <c r="M98" s="70">
        <f>SUM(M95-M97)</f>
        <v>-53</v>
      </c>
    </row>
    <row r="99" spans="1:13" ht="16.5" thickTop="1" thickBot="1" x14ac:dyDescent="0.3">
      <c r="A99" s="34" t="s">
        <v>69</v>
      </c>
      <c r="B99" s="35">
        <f>SUM(B97/B95)*100</f>
        <v>520</v>
      </c>
      <c r="C99" s="35">
        <f t="shared" ref="C99:J99" si="33">SUM(C97/C95)*100</f>
        <v>339.28571428571428</v>
      </c>
      <c r="D99" s="35">
        <f t="shared" si="33"/>
        <v>363.33333333333331</v>
      </c>
      <c r="E99" s="35">
        <f t="shared" si="33"/>
        <v>368.75</v>
      </c>
      <c r="F99" s="35">
        <f t="shared" si="33"/>
        <v>365.625</v>
      </c>
      <c r="G99" s="35">
        <f t="shared" si="33"/>
        <v>270</v>
      </c>
      <c r="H99" s="145">
        <f t="shared" si="33"/>
        <v>245.00000000000003</v>
      </c>
      <c r="I99" s="152">
        <f t="shared" si="33"/>
        <v>210.25641025641028</v>
      </c>
      <c r="J99" s="54">
        <f t="shared" si="33"/>
        <v>156.52173913043478</v>
      </c>
      <c r="K99" s="36">
        <f>SUM(K97/K95)*100</f>
        <v>90</v>
      </c>
      <c r="L99" s="54">
        <f>SUM(L97/L95)*100</f>
        <v>84.444444444444443</v>
      </c>
      <c r="M99" s="54" t="e">
        <f>SUM(M97/M95)*100</f>
        <v>#DIV/0!</v>
      </c>
    </row>
    <row r="100" spans="1:13" ht="15.75" thickTop="1" x14ac:dyDescent="0.25">
      <c r="H100" s="29"/>
    </row>
    <row r="101" spans="1:13" x14ac:dyDescent="0.25">
      <c r="A101" s="22" t="s">
        <v>222</v>
      </c>
      <c r="B101" s="58">
        <v>0</v>
      </c>
      <c r="C101" s="58">
        <v>1000</v>
      </c>
      <c r="D101" s="58">
        <v>2000</v>
      </c>
      <c r="E101" s="58">
        <v>3000</v>
      </c>
      <c r="F101" s="58">
        <v>4000</v>
      </c>
      <c r="G101" s="58">
        <v>5000</v>
      </c>
      <c r="H101" s="58">
        <v>6050</v>
      </c>
      <c r="I101" s="148">
        <v>7000</v>
      </c>
      <c r="J101" s="67">
        <v>8000</v>
      </c>
      <c r="K101" s="66">
        <v>9175</v>
      </c>
      <c r="L101" s="67">
        <v>10000</v>
      </c>
      <c r="M101" s="67">
        <v>10850</v>
      </c>
    </row>
    <row r="102" spans="1:13" ht="15.75" thickBot="1" x14ac:dyDescent="0.3">
      <c r="A102" s="34" t="s">
        <v>57</v>
      </c>
      <c r="B102" s="57">
        <v>1</v>
      </c>
      <c r="C102" s="57">
        <v>40</v>
      </c>
      <c r="D102" s="57">
        <v>80</v>
      </c>
      <c r="E102" s="57">
        <v>120</v>
      </c>
      <c r="F102" s="57">
        <v>160</v>
      </c>
      <c r="G102" s="57">
        <v>200</v>
      </c>
      <c r="H102" s="153">
        <v>242</v>
      </c>
      <c r="I102" s="142">
        <v>280</v>
      </c>
      <c r="J102" s="68">
        <v>320</v>
      </c>
      <c r="K102" s="66">
        <v>367</v>
      </c>
      <c r="L102" s="68">
        <v>400</v>
      </c>
      <c r="M102" s="68">
        <v>435</v>
      </c>
    </row>
    <row r="103" spans="1:13" ht="16.5" thickTop="1" thickBot="1" x14ac:dyDescent="0.3">
      <c r="A103" s="34" t="s">
        <v>58</v>
      </c>
      <c r="B103" s="56">
        <v>15</v>
      </c>
      <c r="C103" s="56">
        <v>28</v>
      </c>
      <c r="D103" s="56">
        <v>30</v>
      </c>
      <c r="E103" s="56">
        <v>32</v>
      </c>
      <c r="F103" s="56">
        <v>32</v>
      </c>
      <c r="G103" s="56">
        <v>40</v>
      </c>
      <c r="H103" s="145">
        <v>40</v>
      </c>
      <c r="I103" s="143">
        <v>39</v>
      </c>
      <c r="J103" s="56">
        <v>46</v>
      </c>
      <c r="K103" s="55">
        <v>80</v>
      </c>
      <c r="L103" s="56">
        <v>90</v>
      </c>
      <c r="M103" s="56">
        <v>0</v>
      </c>
    </row>
    <row r="104" spans="1:13" ht="16.5" thickTop="1" thickBot="1" x14ac:dyDescent="0.3">
      <c r="A104" s="34" t="s">
        <v>59</v>
      </c>
      <c r="B104" s="35">
        <v>0</v>
      </c>
      <c r="C104" s="35">
        <v>14</v>
      </c>
      <c r="D104" s="35">
        <v>30</v>
      </c>
      <c r="E104" s="35">
        <v>41</v>
      </c>
      <c r="F104" s="35">
        <v>40</v>
      </c>
      <c r="G104" s="35">
        <v>30</v>
      </c>
      <c r="H104" s="145">
        <v>19</v>
      </c>
      <c r="I104" s="144">
        <v>2</v>
      </c>
      <c r="J104" s="71">
        <v>0</v>
      </c>
      <c r="K104" s="55">
        <v>0</v>
      </c>
      <c r="L104" s="71">
        <v>4</v>
      </c>
      <c r="M104" s="71">
        <v>0</v>
      </c>
    </row>
    <row r="105" spans="1:13" ht="16.5" thickTop="1" thickBot="1" x14ac:dyDescent="0.3">
      <c r="A105" s="34" t="s">
        <v>65</v>
      </c>
      <c r="B105" s="35">
        <f t="shared" ref="B105:M105" si="34">SUM(B104+$AD$8)</f>
        <v>11</v>
      </c>
      <c r="C105" s="35">
        <f t="shared" si="34"/>
        <v>25</v>
      </c>
      <c r="D105" s="35">
        <f t="shared" si="34"/>
        <v>41</v>
      </c>
      <c r="E105" s="35">
        <f t="shared" si="34"/>
        <v>52</v>
      </c>
      <c r="F105" s="35">
        <f t="shared" si="34"/>
        <v>51</v>
      </c>
      <c r="G105" s="35">
        <f t="shared" si="34"/>
        <v>41</v>
      </c>
      <c r="H105" s="145">
        <f t="shared" si="34"/>
        <v>30</v>
      </c>
      <c r="I105" s="150">
        <f t="shared" si="34"/>
        <v>13</v>
      </c>
      <c r="J105" s="35">
        <f t="shared" si="34"/>
        <v>11</v>
      </c>
      <c r="K105" s="35">
        <f t="shared" si="34"/>
        <v>11</v>
      </c>
      <c r="L105" s="35">
        <f t="shared" si="34"/>
        <v>15</v>
      </c>
      <c r="M105" s="35">
        <f t="shared" si="34"/>
        <v>11</v>
      </c>
    </row>
    <row r="106" spans="1:13" ht="16.5" thickTop="1" thickBot="1" x14ac:dyDescent="0.3">
      <c r="A106" s="34" t="s">
        <v>67</v>
      </c>
      <c r="B106" s="35">
        <f>SUM(B103-B105)</f>
        <v>4</v>
      </c>
      <c r="C106" s="35">
        <f t="shared" ref="C106:J106" si="35">SUM(C103-C105)</f>
        <v>3</v>
      </c>
      <c r="D106" s="35">
        <f t="shared" si="35"/>
        <v>-11</v>
      </c>
      <c r="E106" s="35">
        <f t="shared" si="35"/>
        <v>-20</v>
      </c>
      <c r="F106" s="35">
        <f t="shared" si="35"/>
        <v>-19</v>
      </c>
      <c r="G106" s="35">
        <f t="shared" si="35"/>
        <v>-1</v>
      </c>
      <c r="H106" s="145">
        <f t="shared" si="35"/>
        <v>10</v>
      </c>
      <c r="I106" s="151">
        <f t="shared" si="35"/>
        <v>26</v>
      </c>
      <c r="J106" s="70">
        <f t="shared" si="35"/>
        <v>35</v>
      </c>
      <c r="K106" s="36">
        <f>SUM(K103-K105)</f>
        <v>69</v>
      </c>
      <c r="L106" s="70">
        <f>SUM(L103-L105)</f>
        <v>75</v>
      </c>
      <c r="M106" s="70">
        <f>SUM(M103-M105)</f>
        <v>-11</v>
      </c>
    </row>
    <row r="107" spans="1:13" ht="16.5" thickTop="1" thickBot="1" x14ac:dyDescent="0.3">
      <c r="A107" s="34" t="s">
        <v>69</v>
      </c>
      <c r="B107" s="35">
        <f>SUM(B105/B103)*100</f>
        <v>73.333333333333329</v>
      </c>
      <c r="C107" s="35">
        <f t="shared" ref="C107:J107" si="36">SUM(C105/C103)*100</f>
        <v>89.285714285714292</v>
      </c>
      <c r="D107" s="35">
        <f t="shared" si="36"/>
        <v>136.66666666666666</v>
      </c>
      <c r="E107" s="35">
        <f t="shared" si="36"/>
        <v>162.5</v>
      </c>
      <c r="F107" s="35">
        <f t="shared" si="36"/>
        <v>159.375</v>
      </c>
      <c r="G107" s="35">
        <f t="shared" si="36"/>
        <v>102.49999999999999</v>
      </c>
      <c r="H107" s="145">
        <f t="shared" si="36"/>
        <v>75</v>
      </c>
      <c r="I107" s="152">
        <f t="shared" si="36"/>
        <v>33.333333333333329</v>
      </c>
      <c r="J107" s="54">
        <f t="shared" si="36"/>
        <v>23.913043478260871</v>
      </c>
      <c r="K107" s="36">
        <f>SUM(K105/K103)*100</f>
        <v>13.750000000000002</v>
      </c>
      <c r="L107" s="54">
        <f>SUM(L105/L103)*100</f>
        <v>16.666666666666664</v>
      </c>
      <c r="M107" s="54" t="e">
        <f>SUM(M105/M103)*100</f>
        <v>#DIV/0!</v>
      </c>
    </row>
    <row r="108" spans="1:13" ht="15.75" thickTop="1" x14ac:dyDescent="0.25">
      <c r="H108" s="29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89"/>
  <sheetViews>
    <sheetView zoomScale="90" zoomScaleNormal="90" workbookViewId="0">
      <selection activeCell="O23" sqref="O23"/>
    </sheetView>
  </sheetViews>
  <sheetFormatPr defaultRowHeight="15" x14ac:dyDescent="0.25"/>
  <cols>
    <col min="1" max="1" width="30.28515625" style="50" customWidth="1"/>
    <col min="2" max="6" width="9.140625" style="50"/>
    <col min="7" max="7" width="13.42578125" style="50" customWidth="1"/>
    <col min="8" max="8" width="8.42578125" style="50" customWidth="1"/>
    <col min="9" max="13" width="9.140625" style="50"/>
    <col min="14" max="14" width="19.140625" style="50" customWidth="1"/>
    <col min="15" max="15" width="14" style="50" customWidth="1"/>
    <col min="16" max="16" width="11.7109375" style="50" customWidth="1"/>
    <col min="17" max="18" width="9.140625" style="50"/>
    <col min="19" max="19" width="12.85546875" style="50" customWidth="1"/>
    <col min="20" max="20" width="13.85546875" style="50" customWidth="1"/>
    <col min="21" max="23" width="9.140625" style="50"/>
    <col min="24" max="24" width="13" style="50" customWidth="1"/>
    <col min="25" max="25" width="20.140625" style="50" customWidth="1"/>
    <col min="26" max="26" width="25.5703125" style="50" customWidth="1"/>
    <col min="27" max="27" width="16.5703125" style="50" customWidth="1"/>
    <col min="28" max="28" width="23.140625" style="50" customWidth="1"/>
    <col min="29" max="29" width="25.28515625" style="50" customWidth="1"/>
    <col min="30" max="30" width="30" style="50" customWidth="1"/>
    <col min="31" max="31" width="24" style="50" customWidth="1"/>
    <col min="32" max="32" width="22.28515625" style="50" customWidth="1"/>
    <col min="33" max="33" width="12.85546875" style="50" customWidth="1"/>
    <col min="34" max="34" width="14.5703125" style="50" customWidth="1"/>
    <col min="35" max="35" width="9.140625" style="50" customWidth="1"/>
    <col min="36" max="16384" width="9.140625" style="50"/>
  </cols>
  <sheetData>
    <row r="1" spans="1:33" ht="16.5" thickTop="1" thickBot="1" x14ac:dyDescent="0.3">
      <c r="A1" s="50" t="s">
        <v>119</v>
      </c>
      <c r="H1" s="29"/>
      <c r="K1" s="20" t="s">
        <v>237</v>
      </c>
      <c r="O1" s="74"/>
      <c r="P1" s="74"/>
      <c r="Q1" s="50" t="s">
        <v>53</v>
      </c>
      <c r="U1" s="50">
        <v>64</v>
      </c>
      <c r="V1" s="50">
        <v>138</v>
      </c>
    </row>
    <row r="2" spans="1:33" ht="20.25" thickTop="1" thickBot="1" x14ac:dyDescent="0.35">
      <c r="A2" s="22" t="s">
        <v>72</v>
      </c>
      <c r="B2" s="58">
        <v>0</v>
      </c>
      <c r="C2" s="58">
        <v>1000</v>
      </c>
      <c r="D2" s="58">
        <v>2000</v>
      </c>
      <c r="E2" s="58">
        <v>3000</v>
      </c>
      <c r="F2" s="58">
        <v>4000</v>
      </c>
      <c r="G2" s="156">
        <v>5000</v>
      </c>
      <c r="H2" s="58">
        <v>6050</v>
      </c>
      <c r="I2" s="148">
        <v>7000</v>
      </c>
      <c r="J2" s="67">
        <v>8000</v>
      </c>
      <c r="K2" s="52">
        <v>9175</v>
      </c>
      <c r="L2" s="67">
        <v>10000</v>
      </c>
      <c r="M2" s="67">
        <v>10850</v>
      </c>
      <c r="O2" s="74"/>
      <c r="P2" s="74"/>
      <c r="Q2" s="50">
        <f>SUM(P1:P171)</f>
        <v>72.409583982453071</v>
      </c>
      <c r="T2" s="65"/>
      <c r="X2" s="33" t="s">
        <v>54</v>
      </c>
      <c r="AA2" s="11" t="s">
        <v>55</v>
      </c>
      <c r="AB2" s="5" t="s">
        <v>56</v>
      </c>
      <c r="AF2" s="50" t="s">
        <v>225</v>
      </c>
      <c r="AG2" s="50" t="s">
        <v>228</v>
      </c>
    </row>
    <row r="3" spans="1:33" ht="16.5" thickTop="1" thickBot="1" x14ac:dyDescent="0.3">
      <c r="A3" s="34" t="s">
        <v>57</v>
      </c>
      <c r="B3" s="57">
        <v>1</v>
      </c>
      <c r="C3" s="57">
        <v>40</v>
      </c>
      <c r="D3" s="57">
        <v>80</v>
      </c>
      <c r="E3" s="57">
        <v>120</v>
      </c>
      <c r="F3" s="57">
        <v>160</v>
      </c>
      <c r="G3" s="157">
        <v>200</v>
      </c>
      <c r="H3" s="153">
        <v>242</v>
      </c>
      <c r="I3" s="142">
        <v>280</v>
      </c>
      <c r="J3" s="68">
        <v>320</v>
      </c>
      <c r="K3" s="52">
        <v>367</v>
      </c>
      <c r="L3" s="68">
        <v>400</v>
      </c>
      <c r="M3" s="68">
        <v>435</v>
      </c>
      <c r="O3" s="74"/>
      <c r="P3" s="74"/>
    </row>
    <row r="4" spans="1:33" ht="16.5" thickTop="1" thickBot="1" x14ac:dyDescent="0.3">
      <c r="A4" s="34" t="s">
        <v>58</v>
      </c>
      <c r="B4" s="56">
        <v>257</v>
      </c>
      <c r="C4" s="56">
        <v>446</v>
      </c>
      <c r="D4" s="56">
        <v>458</v>
      </c>
      <c r="E4" s="56">
        <v>459</v>
      </c>
      <c r="F4" s="56">
        <v>471</v>
      </c>
      <c r="G4" s="158">
        <v>445</v>
      </c>
      <c r="H4" s="145">
        <v>416</v>
      </c>
      <c r="I4" s="143">
        <v>343</v>
      </c>
      <c r="J4" s="56">
        <v>339</v>
      </c>
      <c r="K4" s="55">
        <v>358</v>
      </c>
      <c r="L4" s="56">
        <v>373</v>
      </c>
      <c r="M4" s="56">
        <v>257</v>
      </c>
      <c r="O4" s="74"/>
      <c r="P4" s="74"/>
      <c r="S4" s="74"/>
      <c r="AG4" s="50">
        <v>2.3397000000000001</v>
      </c>
    </row>
    <row r="5" spans="1:33" ht="16.5" thickTop="1" thickBot="1" x14ac:dyDescent="0.3">
      <c r="A5" s="34" t="s">
        <v>59</v>
      </c>
      <c r="B5" s="35">
        <v>121</v>
      </c>
      <c r="C5" s="35">
        <v>156</v>
      </c>
      <c r="D5" s="35">
        <v>197</v>
      </c>
      <c r="E5" s="35">
        <v>238</v>
      </c>
      <c r="F5" s="35">
        <v>258</v>
      </c>
      <c r="G5" s="159">
        <v>266</v>
      </c>
      <c r="H5" s="145">
        <v>268</v>
      </c>
      <c r="I5" s="144">
        <v>265</v>
      </c>
      <c r="J5" s="71">
        <v>259</v>
      </c>
      <c r="K5" s="55">
        <v>265</v>
      </c>
      <c r="L5" s="71">
        <v>271</v>
      </c>
      <c r="M5" s="71">
        <v>221</v>
      </c>
      <c r="O5" s="74"/>
      <c r="P5" s="74"/>
      <c r="S5" s="50" t="s">
        <v>198</v>
      </c>
      <c r="T5" s="50" t="s">
        <v>199</v>
      </c>
      <c r="Y5" s="50" t="s">
        <v>60</v>
      </c>
      <c r="Z5" s="50" t="s">
        <v>61</v>
      </c>
      <c r="AC5" s="50" t="s">
        <v>62</v>
      </c>
      <c r="AD5" s="50" t="s">
        <v>63</v>
      </c>
      <c r="AE5" s="50" t="s">
        <v>64</v>
      </c>
      <c r="AF5" s="50">
        <v>1.1000000000000001</v>
      </c>
      <c r="AG5" s="50">
        <v>2.3397000000000001</v>
      </c>
    </row>
    <row r="6" spans="1:33" ht="16.5" thickTop="1" thickBot="1" x14ac:dyDescent="0.3">
      <c r="A6" s="34" t="s">
        <v>65</v>
      </c>
      <c r="B6" s="35">
        <f>SUM(B5+$AD$12)</f>
        <v>269.96529999999996</v>
      </c>
      <c r="C6" s="35">
        <f t="shared" ref="C6:M6" si="0">SUM(C5+$AD$12)</f>
        <v>304.96529999999996</v>
      </c>
      <c r="D6" s="35">
        <f t="shared" si="0"/>
        <v>345.96529999999996</v>
      </c>
      <c r="E6" s="35">
        <f t="shared" si="0"/>
        <v>386.96529999999996</v>
      </c>
      <c r="F6" s="35">
        <f t="shared" si="0"/>
        <v>406.96529999999996</v>
      </c>
      <c r="G6" s="159">
        <f t="shared" si="0"/>
        <v>414.96529999999996</v>
      </c>
      <c r="H6" s="145">
        <f t="shared" si="0"/>
        <v>416.96529999999996</v>
      </c>
      <c r="I6" s="150">
        <f t="shared" si="0"/>
        <v>413.96529999999996</v>
      </c>
      <c r="J6" s="35">
        <f t="shared" si="0"/>
        <v>407.96529999999996</v>
      </c>
      <c r="K6" s="35">
        <f t="shared" si="0"/>
        <v>413.96529999999996</v>
      </c>
      <c r="L6" s="35">
        <f t="shared" si="0"/>
        <v>419.96529999999996</v>
      </c>
      <c r="M6" s="35">
        <f t="shared" si="0"/>
        <v>369.96529999999996</v>
      </c>
      <c r="O6" s="74"/>
      <c r="P6" s="74"/>
      <c r="S6" s="121">
        <v>120</v>
      </c>
      <c r="T6" s="121">
        <v>320</v>
      </c>
      <c r="U6" s="121">
        <v>367</v>
      </c>
      <c r="W6" s="50" t="s">
        <v>17</v>
      </c>
      <c r="X6" s="37" t="s">
        <v>66</v>
      </c>
      <c r="Y6" s="50">
        <v>1</v>
      </c>
      <c r="Z6" s="50">
        <f>SUM(3.3*(Y7-Y6))</f>
        <v>108.89999999999999</v>
      </c>
      <c r="AB6" s="37" t="s">
        <v>66</v>
      </c>
      <c r="AC6" s="50">
        <v>34</v>
      </c>
      <c r="AD6" s="50">
        <f t="shared" ref="AD6:AD11" si="1">SUM(AC6*AE6)</f>
        <v>37.400000000000006</v>
      </c>
      <c r="AE6" s="50">
        <v>1.1000000000000001</v>
      </c>
      <c r="AF6" s="50">
        <v>1.1000000000000001</v>
      </c>
      <c r="AG6" s="50">
        <v>2.3397000000000001</v>
      </c>
    </row>
    <row r="7" spans="1:33" ht="16.5" thickTop="1" thickBot="1" x14ac:dyDescent="0.3">
      <c r="A7" s="34" t="s">
        <v>67</v>
      </c>
      <c r="B7" s="35">
        <f>SUM(B4-B6)</f>
        <v>-12.965299999999957</v>
      </c>
      <c r="C7" s="35">
        <f t="shared" ref="C7:M7" si="2">SUM(C4-C6)</f>
        <v>141.03470000000004</v>
      </c>
      <c r="D7" s="35">
        <f t="shared" si="2"/>
        <v>112.03470000000004</v>
      </c>
      <c r="E7" s="35">
        <f t="shared" si="2"/>
        <v>72.034700000000043</v>
      </c>
      <c r="F7" s="35">
        <f t="shared" si="2"/>
        <v>64.034700000000043</v>
      </c>
      <c r="G7" s="159">
        <f t="shared" si="2"/>
        <v>30.034700000000043</v>
      </c>
      <c r="H7" s="145">
        <f t="shared" si="2"/>
        <v>-0.96529999999995653</v>
      </c>
      <c r="I7" s="150">
        <f t="shared" si="2"/>
        <v>-70.965299999999957</v>
      </c>
      <c r="J7" s="35">
        <f t="shared" si="2"/>
        <v>-68.965299999999957</v>
      </c>
      <c r="K7" s="36">
        <f t="shared" si="2"/>
        <v>-55.965299999999957</v>
      </c>
      <c r="L7" s="35">
        <f t="shared" si="2"/>
        <v>-46.965299999999957</v>
      </c>
      <c r="M7" s="35">
        <f t="shared" si="2"/>
        <v>-112.96529999999996</v>
      </c>
      <c r="O7" s="74"/>
      <c r="P7" s="74"/>
      <c r="S7" s="50">
        <v>186</v>
      </c>
      <c r="T7" s="50">
        <v>205</v>
      </c>
      <c r="W7" s="50" t="s">
        <v>16</v>
      </c>
      <c r="X7" s="37" t="s">
        <v>68</v>
      </c>
      <c r="Y7" s="50">
        <v>34</v>
      </c>
      <c r="Z7" s="50">
        <f>SUM(3.3*(Y9-Y7))</f>
        <v>66</v>
      </c>
      <c r="AB7" s="37" t="s">
        <v>68</v>
      </c>
      <c r="AC7" s="50">
        <f>SUM(Y8-Y7)</f>
        <v>10</v>
      </c>
      <c r="AD7" s="50">
        <f t="shared" si="1"/>
        <v>11</v>
      </c>
      <c r="AE7" s="50">
        <v>1.1000000000000001</v>
      </c>
      <c r="AF7" s="50">
        <v>1.1000000000000001</v>
      </c>
      <c r="AG7" s="50">
        <v>2.3397000000000001</v>
      </c>
    </row>
    <row r="8" spans="1:33" ht="16.5" thickTop="1" thickBot="1" x14ac:dyDescent="0.3">
      <c r="A8" s="34" t="s">
        <v>69</v>
      </c>
      <c r="B8" s="35">
        <f>SUM(B6/B4)*100</f>
        <v>105.04486381322955</v>
      </c>
      <c r="C8" s="35">
        <f t="shared" ref="C8:J8" si="3">SUM(C6/C4)*100</f>
        <v>68.377869955156939</v>
      </c>
      <c r="D8" s="35">
        <f t="shared" si="3"/>
        <v>75.5382751091703</v>
      </c>
      <c r="E8" s="35">
        <f t="shared" si="3"/>
        <v>84.306165577342043</v>
      </c>
      <c r="F8" s="35">
        <f t="shared" si="3"/>
        <v>86.404522292993619</v>
      </c>
      <c r="G8" s="159">
        <f t="shared" si="3"/>
        <v>93.250629213483137</v>
      </c>
      <c r="H8" s="145">
        <f t="shared" si="3"/>
        <v>100.23204326923076</v>
      </c>
      <c r="I8" s="152">
        <f t="shared" si="3"/>
        <v>120.68959183673469</v>
      </c>
      <c r="J8" s="54">
        <f t="shared" si="3"/>
        <v>120.34374631268436</v>
      </c>
      <c r="K8" s="36">
        <f>SUM(K6/K4)*100</f>
        <v>115.63276536312847</v>
      </c>
      <c r="L8" s="54">
        <f>SUM(L6/L4)*100</f>
        <v>112.59123324396782</v>
      </c>
      <c r="M8" s="54">
        <f>SUM(M6/M4)*100</f>
        <v>143.95536964980542</v>
      </c>
      <c r="O8" s="74"/>
      <c r="P8" s="74"/>
      <c r="S8" s="74">
        <v>179</v>
      </c>
      <c r="T8" s="50">
        <v>181</v>
      </c>
      <c r="W8" s="50" t="s">
        <v>15</v>
      </c>
      <c r="X8" s="50" t="s">
        <v>70</v>
      </c>
      <c r="Y8" s="50">
        <v>44</v>
      </c>
      <c r="Z8" s="50">
        <f>SUM(Z6+Z7)</f>
        <v>174.89999999999998</v>
      </c>
      <c r="AB8" s="50" t="s">
        <v>70</v>
      </c>
      <c r="AC8" s="50">
        <f>SUM(Y9-Y8)</f>
        <v>10</v>
      </c>
      <c r="AD8" s="50">
        <f t="shared" si="1"/>
        <v>11</v>
      </c>
      <c r="AE8" s="50">
        <v>1.1000000000000001</v>
      </c>
      <c r="AF8" s="50">
        <v>1.1000000000000001</v>
      </c>
      <c r="AG8" s="50">
        <v>2.3397000000000001</v>
      </c>
    </row>
    <row r="9" spans="1:33" ht="16.5" thickTop="1" thickBot="1" x14ac:dyDescent="0.3">
      <c r="H9" s="29"/>
      <c r="O9" s="74"/>
      <c r="P9" s="74"/>
      <c r="S9" s="50">
        <v>175</v>
      </c>
      <c r="T9" s="50">
        <v>167</v>
      </c>
      <c r="W9" s="50" t="s">
        <v>14</v>
      </c>
      <c r="X9" s="37" t="s">
        <v>71</v>
      </c>
      <c r="Y9" s="50">
        <v>54</v>
      </c>
      <c r="Z9" s="50">
        <f>SUM(3.3*(Y10-Y9))</f>
        <v>33</v>
      </c>
      <c r="AB9" s="37" t="s">
        <v>71</v>
      </c>
      <c r="AC9" s="50">
        <f>SUM(Y10-Y9)</f>
        <v>10</v>
      </c>
      <c r="AD9" s="50">
        <f t="shared" si="1"/>
        <v>11</v>
      </c>
      <c r="AE9" s="50">
        <v>1.1000000000000001</v>
      </c>
      <c r="AF9" s="50">
        <v>1.1000000000000001</v>
      </c>
      <c r="AG9" s="50">
        <v>2.3397000000000001</v>
      </c>
    </row>
    <row r="10" spans="1:33" ht="16.5" thickTop="1" thickBot="1" x14ac:dyDescent="0.3">
      <c r="A10" s="74" t="s">
        <v>204</v>
      </c>
      <c r="B10" s="74"/>
      <c r="C10" s="74"/>
      <c r="D10" s="74"/>
      <c r="E10" s="74"/>
      <c r="F10" s="74"/>
      <c r="G10" s="74"/>
      <c r="H10" s="29"/>
      <c r="I10" s="74"/>
      <c r="J10" s="74"/>
      <c r="K10" s="20" t="s">
        <v>237</v>
      </c>
      <c r="L10" s="74"/>
      <c r="M10" s="74"/>
      <c r="O10" s="74"/>
      <c r="P10" s="74"/>
      <c r="S10" s="50">
        <v>168</v>
      </c>
      <c r="T10" s="50">
        <v>142</v>
      </c>
      <c r="W10" s="50" t="s">
        <v>13</v>
      </c>
      <c r="X10" s="37" t="s">
        <v>72</v>
      </c>
      <c r="Y10" s="50">
        <v>64</v>
      </c>
      <c r="Z10" s="50">
        <f>SUM(3.3*(Y11-Y10))</f>
        <v>244.2</v>
      </c>
      <c r="AB10" s="37" t="s">
        <v>72</v>
      </c>
      <c r="AC10" s="50">
        <f>SUM(Y11-Y10)</f>
        <v>74</v>
      </c>
      <c r="AD10" s="50">
        <f t="shared" si="1"/>
        <v>0</v>
      </c>
      <c r="AF10" s="50">
        <v>1.1000000000000001</v>
      </c>
      <c r="AG10" s="50">
        <v>2.3397000000000001</v>
      </c>
    </row>
    <row r="11" spans="1:33" ht="16.5" thickTop="1" thickBot="1" x14ac:dyDescent="0.3">
      <c r="A11" s="22" t="s">
        <v>72</v>
      </c>
      <c r="B11" s="58">
        <v>0</v>
      </c>
      <c r="C11" s="58">
        <v>1000</v>
      </c>
      <c r="D11" s="58">
        <v>2000</v>
      </c>
      <c r="E11" s="58">
        <v>3000</v>
      </c>
      <c r="F11" s="58">
        <v>4000</v>
      </c>
      <c r="G11" s="156">
        <v>5000</v>
      </c>
      <c r="H11" s="58">
        <v>6050</v>
      </c>
      <c r="I11" s="148">
        <v>7000</v>
      </c>
      <c r="J11" s="67">
        <v>8000</v>
      </c>
      <c r="K11" s="52">
        <v>9175</v>
      </c>
      <c r="L11" s="67">
        <v>10000</v>
      </c>
      <c r="M11" s="67">
        <v>10850</v>
      </c>
      <c r="O11" s="74"/>
      <c r="P11" s="74"/>
      <c r="S11" s="50">
        <v>182</v>
      </c>
      <c r="T11" s="50">
        <v>193</v>
      </c>
      <c r="V11" s="50" t="s">
        <v>73</v>
      </c>
      <c r="W11" s="20" t="s">
        <v>12</v>
      </c>
      <c r="X11" s="37" t="s">
        <v>74</v>
      </c>
      <c r="Y11" s="50">
        <v>138</v>
      </c>
      <c r="Z11" s="50">
        <f>SUM(3.3*(Y12-Y11))</f>
        <v>270.59999999999997</v>
      </c>
      <c r="AB11" s="37" t="s">
        <v>74</v>
      </c>
      <c r="AC11" s="50">
        <f>SUM(Y12-Y11)</f>
        <v>82</v>
      </c>
      <c r="AD11" s="50">
        <f t="shared" si="1"/>
        <v>0</v>
      </c>
      <c r="AF11" s="50">
        <v>1.1000000000000001</v>
      </c>
      <c r="AG11" s="50">
        <v>2.3397000000000001</v>
      </c>
    </row>
    <row r="12" spans="1:33" ht="16.5" thickTop="1" thickBot="1" x14ac:dyDescent="0.3">
      <c r="A12" s="34" t="s">
        <v>57</v>
      </c>
      <c r="B12" s="57">
        <v>1</v>
      </c>
      <c r="C12" s="57">
        <v>40</v>
      </c>
      <c r="D12" s="57">
        <v>80</v>
      </c>
      <c r="E12" s="57">
        <v>120</v>
      </c>
      <c r="F12" s="57">
        <v>160</v>
      </c>
      <c r="G12" s="157">
        <v>200</v>
      </c>
      <c r="H12" s="153">
        <v>242</v>
      </c>
      <c r="I12" s="142">
        <v>280</v>
      </c>
      <c r="J12" s="68">
        <v>320</v>
      </c>
      <c r="K12" s="52">
        <v>367</v>
      </c>
      <c r="L12" s="68">
        <v>400</v>
      </c>
      <c r="M12" s="68">
        <v>435</v>
      </c>
      <c r="O12" s="74"/>
      <c r="P12" s="74"/>
      <c r="S12" s="50">
        <v>183</v>
      </c>
      <c r="T12" s="50">
        <v>193</v>
      </c>
      <c r="X12" s="37"/>
      <c r="Y12" s="50">
        <v>220</v>
      </c>
      <c r="AB12" s="37" t="s">
        <v>173</v>
      </c>
      <c r="AC12" s="50">
        <v>73</v>
      </c>
      <c r="AD12" s="50">
        <v>148.96529999999998</v>
      </c>
      <c r="AF12" s="50">
        <v>1.1000000000000001</v>
      </c>
      <c r="AG12" s="50">
        <v>2.3397000000000001</v>
      </c>
    </row>
    <row r="13" spans="1:33" ht="16.5" thickTop="1" thickBot="1" x14ac:dyDescent="0.3">
      <c r="A13" s="34" t="s">
        <v>58</v>
      </c>
      <c r="B13" s="56">
        <v>257</v>
      </c>
      <c r="C13" s="56">
        <v>446</v>
      </c>
      <c r="D13" s="56">
        <v>458</v>
      </c>
      <c r="E13" s="56">
        <v>459</v>
      </c>
      <c r="F13" s="56">
        <v>471</v>
      </c>
      <c r="G13" s="158">
        <v>445</v>
      </c>
      <c r="H13" s="145">
        <v>416</v>
      </c>
      <c r="I13" s="143">
        <v>343</v>
      </c>
      <c r="J13" s="56">
        <v>339</v>
      </c>
      <c r="K13" s="55">
        <v>359</v>
      </c>
      <c r="L13" s="56">
        <v>373</v>
      </c>
      <c r="M13" s="56">
        <v>257</v>
      </c>
      <c r="O13" s="74"/>
      <c r="P13" s="74"/>
      <c r="S13" s="50" t="s">
        <v>197</v>
      </c>
      <c r="X13" s="37" t="s">
        <v>75</v>
      </c>
      <c r="AF13" s="50">
        <v>1.1000000000000001</v>
      </c>
      <c r="AG13" s="50">
        <v>2.3397000000000001</v>
      </c>
    </row>
    <row r="14" spans="1:33" ht="16.5" thickTop="1" thickBot="1" x14ac:dyDescent="0.3">
      <c r="A14" s="34" t="s">
        <v>59</v>
      </c>
      <c r="B14" s="35">
        <v>92</v>
      </c>
      <c r="C14" s="35">
        <v>198</v>
      </c>
      <c r="D14" s="35">
        <v>247</v>
      </c>
      <c r="E14" s="35">
        <v>288</v>
      </c>
      <c r="F14" s="35">
        <v>304</v>
      </c>
      <c r="G14" s="159">
        <v>305</v>
      </c>
      <c r="H14" s="145">
        <v>301</v>
      </c>
      <c r="I14" s="144">
        <v>289</v>
      </c>
      <c r="J14" s="71">
        <v>280</v>
      </c>
      <c r="K14" s="55">
        <v>285</v>
      </c>
      <c r="L14" s="71">
        <v>291</v>
      </c>
      <c r="M14" s="71">
        <v>282</v>
      </c>
      <c r="O14" s="74"/>
      <c r="P14" s="74"/>
      <c r="S14" s="50">
        <v>135</v>
      </c>
      <c r="T14" s="50">
        <v>156</v>
      </c>
      <c r="U14" s="50">
        <v>161</v>
      </c>
      <c r="X14" s="132" t="s">
        <v>225</v>
      </c>
      <c r="Y14" s="50">
        <v>64</v>
      </c>
      <c r="Z14" s="50">
        <f>SUM(AF5:AF29)</f>
        <v>33.078649999999996</v>
      </c>
      <c r="AF14" s="50">
        <v>1.1000000000000001</v>
      </c>
      <c r="AG14" s="50">
        <v>2.3397000000000001</v>
      </c>
    </row>
    <row r="15" spans="1:33" ht="16.5" thickTop="1" thickBot="1" x14ac:dyDescent="0.3">
      <c r="A15" s="34" t="s">
        <v>65</v>
      </c>
      <c r="B15" s="35">
        <f t="shared" ref="B15:M15" si="4">SUM(B14+$AD$12)</f>
        <v>240.96529999999998</v>
      </c>
      <c r="C15" s="35">
        <f t="shared" si="4"/>
        <v>346.96529999999996</v>
      </c>
      <c r="D15" s="35">
        <f t="shared" si="4"/>
        <v>395.96529999999996</v>
      </c>
      <c r="E15" s="35">
        <f t="shared" si="4"/>
        <v>436.96529999999996</v>
      </c>
      <c r="F15" s="35">
        <f t="shared" si="4"/>
        <v>452.96529999999996</v>
      </c>
      <c r="G15" s="159">
        <f t="shared" si="4"/>
        <v>453.96529999999996</v>
      </c>
      <c r="H15" s="145">
        <f t="shared" si="4"/>
        <v>449.96529999999996</v>
      </c>
      <c r="I15" s="150">
        <f t="shared" si="4"/>
        <v>437.96529999999996</v>
      </c>
      <c r="J15" s="35">
        <f t="shared" si="4"/>
        <v>428.96529999999996</v>
      </c>
      <c r="K15" s="35">
        <f t="shared" si="4"/>
        <v>433.96529999999996</v>
      </c>
      <c r="L15" s="35">
        <f t="shared" si="4"/>
        <v>439.96529999999996</v>
      </c>
      <c r="M15" s="35">
        <f t="shared" si="4"/>
        <v>430.96529999999996</v>
      </c>
      <c r="O15" s="74"/>
      <c r="P15" s="74"/>
      <c r="S15" s="50">
        <v>196</v>
      </c>
      <c r="T15" s="74">
        <v>197</v>
      </c>
      <c r="U15" s="50">
        <v>199</v>
      </c>
      <c r="X15" s="132" t="s">
        <v>228</v>
      </c>
      <c r="Y15" s="50">
        <v>88</v>
      </c>
      <c r="Z15" s="50">
        <f>SUM(AG4:AG54)</f>
        <v>122.1863499999999</v>
      </c>
      <c r="AF15" s="50">
        <v>1.1000000000000001</v>
      </c>
      <c r="AG15" s="50">
        <v>2.3397000000000001</v>
      </c>
    </row>
    <row r="16" spans="1:33" ht="16.5" thickTop="1" thickBot="1" x14ac:dyDescent="0.3">
      <c r="A16" s="34" t="s">
        <v>67</v>
      </c>
      <c r="B16" s="35">
        <f>SUM(B13-B15)</f>
        <v>16.034700000000015</v>
      </c>
      <c r="C16" s="35">
        <f t="shared" ref="C16:M16" si="5">SUM(C13-C15)</f>
        <v>99.034700000000043</v>
      </c>
      <c r="D16" s="35">
        <f t="shared" si="5"/>
        <v>62.034700000000043</v>
      </c>
      <c r="E16" s="35">
        <f t="shared" si="5"/>
        <v>22.034700000000043</v>
      </c>
      <c r="F16" s="35">
        <f t="shared" si="5"/>
        <v>18.034700000000043</v>
      </c>
      <c r="G16" s="159">
        <f t="shared" si="5"/>
        <v>-8.9652999999999565</v>
      </c>
      <c r="H16" s="145">
        <f t="shared" si="5"/>
        <v>-33.965299999999957</v>
      </c>
      <c r="I16" s="150">
        <f t="shared" si="5"/>
        <v>-94.965299999999957</v>
      </c>
      <c r="J16" s="35">
        <f t="shared" si="5"/>
        <v>-89.965299999999957</v>
      </c>
      <c r="K16" s="36">
        <f t="shared" si="5"/>
        <v>-74.965299999999957</v>
      </c>
      <c r="L16" s="35">
        <f t="shared" si="5"/>
        <v>-66.965299999999957</v>
      </c>
      <c r="M16" s="35">
        <f t="shared" si="5"/>
        <v>-173.96529999999996</v>
      </c>
      <c r="O16" s="74"/>
      <c r="P16" s="74"/>
      <c r="S16" s="50">
        <v>104</v>
      </c>
      <c r="T16" s="74">
        <v>129</v>
      </c>
      <c r="U16" s="50">
        <v>135</v>
      </c>
      <c r="Z16" s="50">
        <f>SUM(Z14+Z15)</f>
        <v>155.2649999999999</v>
      </c>
      <c r="AF16" s="50">
        <v>1.1000000000000001</v>
      </c>
      <c r="AG16" s="50">
        <v>2.3397000000000001</v>
      </c>
    </row>
    <row r="17" spans="1:33" ht="16.5" thickTop="1" thickBot="1" x14ac:dyDescent="0.3">
      <c r="A17" s="34" t="s">
        <v>69</v>
      </c>
      <c r="B17" s="35">
        <f>SUM(B15/B13)*100</f>
        <v>93.760817120622562</v>
      </c>
      <c r="C17" s="35">
        <f t="shared" ref="C17:J17" si="6">SUM(C15/C13)*100</f>
        <v>77.79491031390134</v>
      </c>
      <c r="D17" s="35">
        <f t="shared" si="6"/>
        <v>86.455305676855886</v>
      </c>
      <c r="E17" s="35">
        <f t="shared" si="6"/>
        <v>95.199411764705872</v>
      </c>
      <c r="F17" s="35">
        <f t="shared" si="6"/>
        <v>96.170976645435232</v>
      </c>
      <c r="G17" s="159">
        <f t="shared" si="6"/>
        <v>102.01467415730336</v>
      </c>
      <c r="H17" s="145">
        <f t="shared" si="6"/>
        <v>108.16473557692308</v>
      </c>
      <c r="I17" s="152">
        <f t="shared" si="6"/>
        <v>127.68667638483964</v>
      </c>
      <c r="J17" s="54">
        <f t="shared" si="6"/>
        <v>126.53843657817107</v>
      </c>
      <c r="K17" s="36">
        <f>SUM(K15/K13)*100</f>
        <v>120.88169916434539</v>
      </c>
      <c r="L17" s="54">
        <f>SUM(L15/L13)*100</f>
        <v>117.95316353887398</v>
      </c>
      <c r="M17" s="54">
        <f>SUM(M15/M13)*100</f>
        <v>167.69077821011672</v>
      </c>
      <c r="O17" s="74"/>
      <c r="P17" s="74"/>
      <c r="S17" s="50">
        <v>117</v>
      </c>
      <c r="T17" s="74">
        <v>141</v>
      </c>
      <c r="U17" s="50">
        <v>146</v>
      </c>
      <c r="AF17" s="50">
        <v>1.1000000000000001</v>
      </c>
      <c r="AG17" s="50">
        <v>2.3397000000000001</v>
      </c>
    </row>
    <row r="18" spans="1:33" ht="16.5" thickTop="1" thickBot="1" x14ac:dyDescent="0.3">
      <c r="H18" s="29"/>
      <c r="O18" s="74"/>
      <c r="P18" s="74"/>
      <c r="S18" s="50">
        <v>121</v>
      </c>
      <c r="T18" s="74">
        <v>155</v>
      </c>
      <c r="U18" s="50">
        <v>160</v>
      </c>
      <c r="X18" s="50" t="s">
        <v>17</v>
      </c>
      <c r="Y18" s="50">
        <v>1</v>
      </c>
      <c r="AF18" s="50">
        <v>1.1000000000000001</v>
      </c>
      <c r="AG18" s="50">
        <v>2.3397000000000001</v>
      </c>
    </row>
    <row r="19" spans="1:33" ht="16.5" thickTop="1" thickBot="1" x14ac:dyDescent="0.3">
      <c r="A19" s="74" t="s">
        <v>205</v>
      </c>
      <c r="B19" s="74"/>
      <c r="C19" s="74"/>
      <c r="D19" s="74"/>
      <c r="E19" s="74"/>
      <c r="F19" s="74"/>
      <c r="G19" s="74"/>
      <c r="H19" s="29"/>
      <c r="I19" s="74"/>
      <c r="J19" s="74"/>
      <c r="K19" s="20" t="s">
        <v>237</v>
      </c>
      <c r="L19" s="74"/>
      <c r="M19" s="74"/>
      <c r="O19" s="74"/>
      <c r="P19" s="74"/>
      <c r="S19" s="50">
        <v>133</v>
      </c>
      <c r="T19" s="74">
        <v>169</v>
      </c>
      <c r="U19" s="50">
        <v>175</v>
      </c>
      <c r="X19" s="50" t="s">
        <v>16</v>
      </c>
      <c r="Y19" s="50">
        <v>34</v>
      </c>
      <c r="AF19" s="50">
        <v>1.1000000000000001</v>
      </c>
      <c r="AG19" s="50">
        <v>2.3397000000000001</v>
      </c>
    </row>
    <row r="20" spans="1:33" ht="16.5" thickTop="1" thickBot="1" x14ac:dyDescent="0.3">
      <c r="A20" s="22" t="s">
        <v>72</v>
      </c>
      <c r="B20" s="58">
        <v>0</v>
      </c>
      <c r="C20" s="58">
        <v>1000</v>
      </c>
      <c r="D20" s="58">
        <v>2000</v>
      </c>
      <c r="E20" s="58">
        <v>3000</v>
      </c>
      <c r="F20" s="58">
        <v>4000</v>
      </c>
      <c r="G20" s="156">
        <v>5000</v>
      </c>
      <c r="H20" s="58">
        <v>6050</v>
      </c>
      <c r="I20" s="148">
        <v>7000</v>
      </c>
      <c r="J20" s="67">
        <v>8000</v>
      </c>
      <c r="K20" s="52">
        <v>9175</v>
      </c>
      <c r="L20" s="67">
        <v>10000</v>
      </c>
      <c r="M20" s="67">
        <v>10850</v>
      </c>
      <c r="O20" s="74"/>
      <c r="P20" s="74"/>
      <c r="S20" s="50" t="s">
        <v>206</v>
      </c>
      <c r="T20" s="74"/>
      <c r="X20" s="50" t="s">
        <v>15</v>
      </c>
      <c r="Y20" s="50">
        <v>44</v>
      </c>
      <c r="AF20" s="50">
        <v>1.1000000000000001</v>
      </c>
      <c r="AG20" s="50">
        <v>2.3397000000000001</v>
      </c>
    </row>
    <row r="21" spans="1:33" ht="16.5" thickTop="1" thickBot="1" x14ac:dyDescent="0.3">
      <c r="A21" s="34" t="s">
        <v>57</v>
      </c>
      <c r="B21" s="57">
        <v>1</v>
      </c>
      <c r="C21" s="57">
        <v>40</v>
      </c>
      <c r="D21" s="57">
        <v>80</v>
      </c>
      <c r="E21" s="57">
        <v>120</v>
      </c>
      <c r="F21" s="57">
        <v>160</v>
      </c>
      <c r="G21" s="157">
        <v>200</v>
      </c>
      <c r="H21" s="153">
        <v>242</v>
      </c>
      <c r="I21" s="142">
        <v>280</v>
      </c>
      <c r="J21" s="68">
        <v>320</v>
      </c>
      <c r="K21" s="52">
        <v>367</v>
      </c>
      <c r="L21" s="68">
        <v>400</v>
      </c>
      <c r="M21" s="68">
        <v>435</v>
      </c>
      <c r="O21" s="74"/>
      <c r="P21" s="74"/>
      <c r="S21" s="50">
        <v>188</v>
      </c>
      <c r="T21" s="74">
        <v>193</v>
      </c>
      <c r="U21" s="50">
        <v>195</v>
      </c>
      <c r="X21" s="50" t="s">
        <v>14</v>
      </c>
      <c r="Y21" s="50">
        <v>54</v>
      </c>
      <c r="AF21" s="50">
        <v>1.1000000000000001</v>
      </c>
      <c r="AG21" s="50">
        <v>2.3397000000000001</v>
      </c>
    </row>
    <row r="22" spans="1:33" ht="16.5" thickTop="1" thickBot="1" x14ac:dyDescent="0.3">
      <c r="A22" s="34" t="s">
        <v>58</v>
      </c>
      <c r="B22" s="56">
        <v>257</v>
      </c>
      <c r="C22" s="56">
        <v>396</v>
      </c>
      <c r="D22" s="56">
        <v>458</v>
      </c>
      <c r="E22" s="56">
        <v>459</v>
      </c>
      <c r="F22" s="56">
        <v>471</v>
      </c>
      <c r="G22" s="158">
        <v>445</v>
      </c>
      <c r="H22" s="145">
        <v>416</v>
      </c>
      <c r="I22" s="143">
        <v>343</v>
      </c>
      <c r="J22" s="56">
        <v>339</v>
      </c>
      <c r="K22" s="55">
        <v>359</v>
      </c>
      <c r="L22" s="56">
        <v>373</v>
      </c>
      <c r="M22" s="56">
        <v>257</v>
      </c>
      <c r="O22" s="74"/>
      <c r="P22" s="74"/>
      <c r="S22" s="50">
        <v>99</v>
      </c>
      <c r="T22" s="74">
        <v>83</v>
      </c>
      <c r="U22" s="50">
        <v>85</v>
      </c>
      <c r="X22" s="50" t="s">
        <v>13</v>
      </c>
      <c r="Y22" s="50">
        <v>64</v>
      </c>
      <c r="AF22" s="50">
        <v>1.1532683593749999</v>
      </c>
      <c r="AG22" s="50">
        <v>2.3397000000000001</v>
      </c>
    </row>
    <row r="23" spans="1:33" ht="16.5" thickTop="1" thickBot="1" x14ac:dyDescent="0.3">
      <c r="A23" s="34" t="s">
        <v>59</v>
      </c>
      <c r="B23" s="35">
        <v>30</v>
      </c>
      <c r="C23" s="35">
        <v>101</v>
      </c>
      <c r="D23" s="35">
        <v>225</v>
      </c>
      <c r="E23" s="35">
        <v>316</v>
      </c>
      <c r="F23" s="35">
        <v>343</v>
      </c>
      <c r="G23" s="159">
        <v>320</v>
      </c>
      <c r="H23" s="145">
        <v>292</v>
      </c>
      <c r="I23" s="144">
        <v>231</v>
      </c>
      <c r="J23" s="71">
        <v>187</v>
      </c>
      <c r="K23" s="55">
        <v>198</v>
      </c>
      <c r="L23" s="71">
        <v>217</v>
      </c>
      <c r="M23" s="71">
        <v>160</v>
      </c>
      <c r="O23" s="74"/>
      <c r="P23" s="74"/>
      <c r="S23" s="50">
        <v>162</v>
      </c>
      <c r="T23" s="74">
        <v>168</v>
      </c>
      <c r="U23" s="50">
        <v>170</v>
      </c>
      <c r="X23" s="50" t="s">
        <v>12</v>
      </c>
      <c r="Y23" s="50">
        <v>138</v>
      </c>
      <c r="AF23" s="50">
        <v>1.293703125</v>
      </c>
      <c r="AG23" s="50">
        <v>2.3397000000000001</v>
      </c>
    </row>
    <row r="24" spans="1:33" ht="16.5" thickTop="1" thickBot="1" x14ac:dyDescent="0.3">
      <c r="A24" s="34" t="s">
        <v>65</v>
      </c>
      <c r="B24" s="35">
        <f t="shared" ref="B24:M24" si="7">SUM(B23+$AD$12)</f>
        <v>178.96529999999998</v>
      </c>
      <c r="C24" s="35">
        <f t="shared" si="7"/>
        <v>249.96529999999998</v>
      </c>
      <c r="D24" s="35">
        <f t="shared" si="7"/>
        <v>373.96529999999996</v>
      </c>
      <c r="E24" s="35">
        <f t="shared" si="7"/>
        <v>464.96529999999996</v>
      </c>
      <c r="F24" s="35">
        <f t="shared" si="7"/>
        <v>491.96529999999996</v>
      </c>
      <c r="G24" s="159">
        <f t="shared" si="7"/>
        <v>468.96529999999996</v>
      </c>
      <c r="H24" s="145">
        <f t="shared" si="7"/>
        <v>440.96529999999996</v>
      </c>
      <c r="I24" s="150">
        <f t="shared" si="7"/>
        <v>379.96529999999996</v>
      </c>
      <c r="J24" s="35">
        <f t="shared" si="7"/>
        <v>335.96529999999996</v>
      </c>
      <c r="K24" s="35">
        <f t="shared" si="7"/>
        <v>346.96529999999996</v>
      </c>
      <c r="L24" s="35">
        <f t="shared" si="7"/>
        <v>365.96529999999996</v>
      </c>
      <c r="M24" s="35">
        <f t="shared" si="7"/>
        <v>308.96529999999996</v>
      </c>
      <c r="O24" s="74"/>
      <c r="P24" s="74"/>
      <c r="S24" s="50">
        <v>166</v>
      </c>
      <c r="T24" s="74">
        <v>182</v>
      </c>
      <c r="U24" s="50">
        <v>185</v>
      </c>
      <c r="AF24" s="50">
        <v>1.4922488281249999</v>
      </c>
      <c r="AG24" s="50">
        <v>2.3397000000000001</v>
      </c>
    </row>
    <row r="25" spans="1:33" ht="16.5" thickTop="1" thickBot="1" x14ac:dyDescent="0.3">
      <c r="A25" s="34" t="s">
        <v>67</v>
      </c>
      <c r="B25" s="35">
        <f>SUM(B22-B24)</f>
        <v>78.034700000000015</v>
      </c>
      <c r="C25" s="35">
        <f t="shared" ref="C25:M25" si="8">SUM(C22-C24)</f>
        <v>146.03470000000002</v>
      </c>
      <c r="D25" s="35">
        <f t="shared" si="8"/>
        <v>84.034700000000043</v>
      </c>
      <c r="E25" s="35">
        <f t="shared" si="8"/>
        <v>-5.9652999999999565</v>
      </c>
      <c r="F25" s="35">
        <f t="shared" si="8"/>
        <v>-20.965299999999957</v>
      </c>
      <c r="G25" s="159">
        <f t="shared" si="8"/>
        <v>-23.965299999999957</v>
      </c>
      <c r="H25" s="145">
        <f t="shared" si="8"/>
        <v>-24.965299999999957</v>
      </c>
      <c r="I25" s="150">
        <f t="shared" si="8"/>
        <v>-36.965299999999957</v>
      </c>
      <c r="J25" s="35">
        <f t="shared" si="8"/>
        <v>3.0347000000000435</v>
      </c>
      <c r="K25" s="36">
        <f t="shared" si="8"/>
        <v>12.034700000000043</v>
      </c>
      <c r="L25" s="35">
        <f t="shared" si="8"/>
        <v>7.0347000000000435</v>
      </c>
      <c r="M25" s="35">
        <f t="shared" si="8"/>
        <v>-51.965299999999957</v>
      </c>
      <c r="O25" s="74"/>
      <c r="P25" s="74"/>
      <c r="S25" s="50">
        <v>177</v>
      </c>
      <c r="T25" s="74">
        <v>196</v>
      </c>
      <c r="U25" s="50">
        <v>199</v>
      </c>
      <c r="AF25" s="50">
        <v>1.7198500000000001</v>
      </c>
      <c r="AG25" s="50">
        <v>2.3397000000000001</v>
      </c>
    </row>
    <row r="26" spans="1:33" ht="16.5" thickTop="1" thickBot="1" x14ac:dyDescent="0.3">
      <c r="A26" s="34" t="s">
        <v>69</v>
      </c>
      <c r="B26" s="35">
        <f>SUM(B24/B22)*100</f>
        <v>69.63630350194552</v>
      </c>
      <c r="C26" s="35">
        <f t="shared" ref="C26:J26" si="9">SUM(C24/C22)*100</f>
        <v>63.122550505050498</v>
      </c>
      <c r="D26" s="35">
        <f t="shared" si="9"/>
        <v>81.651812227074231</v>
      </c>
      <c r="E26" s="35">
        <f t="shared" si="9"/>
        <v>101.29962962962962</v>
      </c>
      <c r="F26" s="35">
        <f t="shared" si="9"/>
        <v>104.4512314225053</v>
      </c>
      <c r="G26" s="159">
        <f t="shared" si="9"/>
        <v>105.38546067415729</v>
      </c>
      <c r="H26" s="145">
        <f t="shared" si="9"/>
        <v>106.00127403846153</v>
      </c>
      <c r="I26" s="152">
        <f t="shared" si="9"/>
        <v>110.777055393586</v>
      </c>
      <c r="J26" s="54">
        <f t="shared" si="9"/>
        <v>99.104808259587003</v>
      </c>
      <c r="K26" s="36">
        <f>SUM(K24/K22)*100</f>
        <v>96.647715877437307</v>
      </c>
      <c r="L26" s="54">
        <f>SUM(L24/L22)*100</f>
        <v>98.114021447721171</v>
      </c>
      <c r="M26" s="54">
        <f>SUM(M24/M22)*100</f>
        <v>120.21996108949415</v>
      </c>
      <c r="O26" s="74"/>
      <c r="P26" s="74"/>
      <c r="S26" s="50">
        <v>189</v>
      </c>
      <c r="T26" s="74">
        <v>196</v>
      </c>
      <c r="U26" s="50">
        <v>199</v>
      </c>
      <c r="AF26" s="50">
        <v>1.9474511718750001</v>
      </c>
      <c r="AG26" s="50">
        <v>2.3397000000000001</v>
      </c>
    </row>
    <row r="27" spans="1:33" ht="16.5" thickTop="1" thickBot="1" x14ac:dyDescent="0.3">
      <c r="H27" s="29"/>
      <c r="O27" s="74"/>
      <c r="P27" s="74"/>
      <c r="S27" s="50">
        <v>194</v>
      </c>
      <c r="T27" s="74">
        <v>199</v>
      </c>
      <c r="AF27" s="50">
        <v>2.1459968749999998</v>
      </c>
      <c r="AG27" s="50">
        <v>2.3397000000000001</v>
      </c>
    </row>
    <row r="28" spans="1:33" ht="16.5" thickTop="1" thickBot="1" x14ac:dyDescent="0.3">
      <c r="A28" s="74" t="s">
        <v>208</v>
      </c>
      <c r="B28" s="74"/>
      <c r="C28" s="74"/>
      <c r="D28" s="74"/>
      <c r="E28" s="74"/>
      <c r="F28" s="74"/>
      <c r="G28" s="74"/>
      <c r="H28" s="29"/>
      <c r="I28" s="74"/>
      <c r="J28" s="74"/>
      <c r="K28" s="20" t="s">
        <v>237</v>
      </c>
      <c r="L28" s="74"/>
      <c r="M28" s="74"/>
      <c r="O28" s="74"/>
      <c r="P28" s="74"/>
      <c r="S28" s="50">
        <v>171</v>
      </c>
      <c r="T28" s="50">
        <v>185</v>
      </c>
      <c r="U28" s="50">
        <v>189</v>
      </c>
      <c r="AF28" s="50">
        <v>2.286431640625</v>
      </c>
      <c r="AG28" s="50">
        <v>2.3397000000000001</v>
      </c>
    </row>
    <row r="29" spans="1:33" ht="16.5" thickTop="1" thickBot="1" x14ac:dyDescent="0.3">
      <c r="A29" s="22" t="s">
        <v>72</v>
      </c>
      <c r="B29" s="58">
        <v>0</v>
      </c>
      <c r="C29" s="58">
        <v>1000</v>
      </c>
      <c r="D29" s="58">
        <v>2000</v>
      </c>
      <c r="E29" s="58">
        <v>3000</v>
      </c>
      <c r="F29" s="58">
        <v>4000</v>
      </c>
      <c r="G29" s="156">
        <v>5000</v>
      </c>
      <c r="H29" s="58">
        <v>6050</v>
      </c>
      <c r="I29" s="148">
        <v>7000</v>
      </c>
      <c r="J29" s="67">
        <v>8000</v>
      </c>
      <c r="K29" s="52">
        <v>9175</v>
      </c>
      <c r="L29" s="67">
        <v>10000</v>
      </c>
      <c r="M29" s="67">
        <v>10850</v>
      </c>
      <c r="O29" s="74"/>
      <c r="P29" s="74"/>
      <c r="S29" s="50">
        <v>149</v>
      </c>
      <c r="T29" s="50">
        <v>172</v>
      </c>
      <c r="U29" s="50">
        <v>176</v>
      </c>
      <c r="AF29" s="50">
        <v>2.3397000000000001</v>
      </c>
      <c r="AG29" s="50">
        <v>2.3397000000000001</v>
      </c>
    </row>
    <row r="30" spans="1:33" ht="16.5" thickTop="1" thickBot="1" x14ac:dyDescent="0.3">
      <c r="A30" s="34" t="s">
        <v>57</v>
      </c>
      <c r="B30" s="57">
        <v>1</v>
      </c>
      <c r="C30" s="57">
        <v>40</v>
      </c>
      <c r="D30" s="57">
        <v>80</v>
      </c>
      <c r="E30" s="57">
        <v>120</v>
      </c>
      <c r="F30" s="57">
        <v>160</v>
      </c>
      <c r="G30" s="157">
        <v>200</v>
      </c>
      <c r="H30" s="153">
        <v>242</v>
      </c>
      <c r="I30" s="142">
        <v>280</v>
      </c>
      <c r="J30" s="68">
        <v>320</v>
      </c>
      <c r="K30" s="52">
        <v>367</v>
      </c>
      <c r="L30" s="68">
        <v>400</v>
      </c>
      <c r="M30" s="68">
        <v>435</v>
      </c>
      <c r="O30" s="74"/>
      <c r="P30" s="74"/>
      <c r="S30" s="50">
        <v>237</v>
      </c>
      <c r="T30" s="50">
        <v>258</v>
      </c>
      <c r="U30" s="50">
        <v>263</v>
      </c>
      <c r="V30" s="74"/>
      <c r="AG30" s="50">
        <v>2.3397000000000001</v>
      </c>
    </row>
    <row r="31" spans="1:33" ht="16.5" thickTop="1" thickBot="1" x14ac:dyDescent="0.3">
      <c r="A31" s="34" t="s">
        <v>58</v>
      </c>
      <c r="B31" s="56">
        <v>200</v>
      </c>
      <c r="C31" s="56">
        <v>396</v>
      </c>
      <c r="D31" s="56">
        <v>450</v>
      </c>
      <c r="E31" s="56">
        <v>459</v>
      </c>
      <c r="F31" s="56">
        <v>471</v>
      </c>
      <c r="G31" s="158">
        <v>445</v>
      </c>
      <c r="H31" s="145">
        <v>416</v>
      </c>
      <c r="I31" s="143">
        <v>343</v>
      </c>
      <c r="J31" s="56">
        <v>339</v>
      </c>
      <c r="K31" s="55">
        <v>359</v>
      </c>
      <c r="L31" s="56">
        <v>373</v>
      </c>
      <c r="M31" s="56">
        <v>257</v>
      </c>
      <c r="O31" s="74"/>
      <c r="P31" s="74"/>
      <c r="S31" s="50">
        <v>211</v>
      </c>
      <c r="T31" s="50">
        <v>249</v>
      </c>
      <c r="U31" s="50">
        <v>255</v>
      </c>
      <c r="AG31" s="50">
        <v>2.3397000000000001</v>
      </c>
    </row>
    <row r="32" spans="1:33" ht="16.5" thickTop="1" thickBot="1" x14ac:dyDescent="0.3">
      <c r="A32" s="34" t="s">
        <v>59</v>
      </c>
      <c r="B32" s="35">
        <v>35</v>
      </c>
      <c r="C32" s="35">
        <v>116</v>
      </c>
      <c r="D32" s="35">
        <v>227</v>
      </c>
      <c r="E32" s="35">
        <v>316</v>
      </c>
      <c r="F32" s="35">
        <v>343</v>
      </c>
      <c r="G32" s="159">
        <v>320</v>
      </c>
      <c r="H32" s="145">
        <v>288</v>
      </c>
      <c r="I32" s="144">
        <v>227</v>
      </c>
      <c r="J32" s="71">
        <v>183</v>
      </c>
      <c r="K32" s="55">
        <v>190</v>
      </c>
      <c r="L32" s="71">
        <v>244</v>
      </c>
      <c r="M32" s="71">
        <v>189</v>
      </c>
      <c r="O32" s="74"/>
      <c r="P32" s="74"/>
      <c r="S32" s="50">
        <v>155</v>
      </c>
      <c r="T32" s="50">
        <v>176</v>
      </c>
      <c r="U32" s="50">
        <v>181</v>
      </c>
      <c r="AG32" s="50">
        <v>2.3397000000000001</v>
      </c>
    </row>
    <row r="33" spans="1:33" ht="16.5" thickTop="1" thickBot="1" x14ac:dyDescent="0.3">
      <c r="A33" s="34" t="s">
        <v>65</v>
      </c>
      <c r="B33" s="35">
        <f t="shared" ref="B33:M33" si="10">SUM(B32+$AD$12)</f>
        <v>183.96529999999998</v>
      </c>
      <c r="C33" s="35">
        <f t="shared" si="10"/>
        <v>264.96529999999996</v>
      </c>
      <c r="D33" s="35">
        <f t="shared" si="10"/>
        <v>375.96529999999996</v>
      </c>
      <c r="E33" s="35">
        <f t="shared" si="10"/>
        <v>464.96529999999996</v>
      </c>
      <c r="F33" s="35">
        <f t="shared" si="10"/>
        <v>491.96529999999996</v>
      </c>
      <c r="G33" s="159">
        <f t="shared" si="10"/>
        <v>468.96529999999996</v>
      </c>
      <c r="H33" s="145">
        <f t="shared" si="10"/>
        <v>436.96529999999996</v>
      </c>
      <c r="I33" s="150">
        <f t="shared" si="10"/>
        <v>375.96529999999996</v>
      </c>
      <c r="J33" s="35">
        <f t="shared" si="10"/>
        <v>331.96529999999996</v>
      </c>
      <c r="K33" s="35">
        <f t="shared" si="10"/>
        <v>338.96529999999996</v>
      </c>
      <c r="L33" s="35">
        <f t="shared" si="10"/>
        <v>392.96529999999996</v>
      </c>
      <c r="M33" s="35">
        <f t="shared" si="10"/>
        <v>337.96529999999996</v>
      </c>
      <c r="O33" s="74"/>
      <c r="P33" s="74"/>
      <c r="S33" s="50">
        <v>156</v>
      </c>
      <c r="T33" s="50">
        <v>177</v>
      </c>
      <c r="U33" s="50">
        <v>182</v>
      </c>
      <c r="AG33" s="50">
        <v>2.3397000000000001</v>
      </c>
    </row>
    <row r="34" spans="1:33" ht="16.5" thickTop="1" thickBot="1" x14ac:dyDescent="0.3">
      <c r="A34" s="34" t="s">
        <v>67</v>
      </c>
      <c r="B34" s="35">
        <f>SUM(B31-B33)</f>
        <v>16.034700000000015</v>
      </c>
      <c r="C34" s="35">
        <f t="shared" ref="C34:M34" si="11">SUM(C31-C33)</f>
        <v>131.03470000000004</v>
      </c>
      <c r="D34" s="35">
        <f t="shared" si="11"/>
        <v>74.034700000000043</v>
      </c>
      <c r="E34" s="35">
        <f t="shared" si="11"/>
        <v>-5.9652999999999565</v>
      </c>
      <c r="F34" s="35">
        <f t="shared" si="11"/>
        <v>-20.965299999999957</v>
      </c>
      <c r="G34" s="159">
        <f t="shared" si="11"/>
        <v>-23.965299999999957</v>
      </c>
      <c r="H34" s="145">
        <f t="shared" si="11"/>
        <v>-20.965299999999957</v>
      </c>
      <c r="I34" s="150">
        <f t="shared" si="11"/>
        <v>-32.965299999999957</v>
      </c>
      <c r="J34" s="35">
        <f t="shared" si="11"/>
        <v>7.0347000000000435</v>
      </c>
      <c r="K34" s="36">
        <f t="shared" si="11"/>
        <v>20.034700000000043</v>
      </c>
      <c r="L34" s="35">
        <f t="shared" si="11"/>
        <v>-19.965299999999957</v>
      </c>
      <c r="M34" s="35">
        <f t="shared" si="11"/>
        <v>-80.965299999999957</v>
      </c>
      <c r="O34" s="74"/>
      <c r="P34" s="74"/>
      <c r="S34" s="50">
        <v>158</v>
      </c>
      <c r="T34" s="50">
        <v>180</v>
      </c>
      <c r="U34" s="50">
        <v>185</v>
      </c>
      <c r="AG34" s="50">
        <v>2.3397000000000001</v>
      </c>
    </row>
    <row r="35" spans="1:33" ht="16.5" thickTop="1" thickBot="1" x14ac:dyDescent="0.3">
      <c r="A35" s="34" t="s">
        <v>69</v>
      </c>
      <c r="B35" s="35">
        <f>SUM(B33/B31)*100</f>
        <v>91.982649999999992</v>
      </c>
      <c r="C35" s="35">
        <f t="shared" ref="C35:J35" si="12">SUM(C33/C31)*100</f>
        <v>66.91042929292928</v>
      </c>
      <c r="D35" s="35">
        <f t="shared" si="12"/>
        <v>83.547844444444436</v>
      </c>
      <c r="E35" s="35">
        <f t="shared" si="12"/>
        <v>101.29962962962962</v>
      </c>
      <c r="F35" s="35">
        <f t="shared" si="12"/>
        <v>104.4512314225053</v>
      </c>
      <c r="G35" s="159">
        <f t="shared" si="12"/>
        <v>105.38546067415729</v>
      </c>
      <c r="H35" s="145">
        <f t="shared" si="12"/>
        <v>105.03973557692308</v>
      </c>
      <c r="I35" s="152">
        <f t="shared" si="12"/>
        <v>109.61087463556851</v>
      </c>
      <c r="J35" s="54">
        <f t="shared" si="12"/>
        <v>97.924867256637157</v>
      </c>
      <c r="K35" s="36">
        <f>SUM(K33/K31)*100</f>
        <v>94.419303621169902</v>
      </c>
      <c r="L35" s="54">
        <f>SUM(L33/L31)*100</f>
        <v>105.3526273458445</v>
      </c>
      <c r="M35" s="54">
        <f>SUM(M33/M31)*100</f>
        <v>131.50400778210113</v>
      </c>
      <c r="O35" s="74"/>
      <c r="P35" s="74"/>
      <c r="AG35" s="50">
        <v>2.3397000000000001</v>
      </c>
    </row>
    <row r="36" spans="1:33" ht="16.5" thickTop="1" thickBot="1" x14ac:dyDescent="0.3">
      <c r="H36" s="29"/>
      <c r="O36" s="74"/>
      <c r="P36" s="74"/>
      <c r="S36" s="50" t="s">
        <v>209</v>
      </c>
      <c r="AG36" s="50">
        <v>2.3397000000000001</v>
      </c>
    </row>
    <row r="37" spans="1:33" ht="16.5" thickTop="1" thickBot="1" x14ac:dyDescent="0.3">
      <c r="A37" s="74" t="s">
        <v>214</v>
      </c>
      <c r="B37" s="74"/>
      <c r="C37" s="74"/>
      <c r="D37" s="74"/>
      <c r="E37" s="74"/>
      <c r="F37" s="74"/>
      <c r="G37" s="74"/>
      <c r="H37" s="29"/>
      <c r="I37" s="74"/>
      <c r="J37" s="74"/>
      <c r="K37" s="20" t="s">
        <v>237</v>
      </c>
      <c r="L37" s="74"/>
      <c r="M37" s="74"/>
      <c r="O37" s="74"/>
      <c r="P37" s="74"/>
      <c r="S37" s="121">
        <v>120</v>
      </c>
      <c r="T37" s="121">
        <v>320</v>
      </c>
      <c r="U37" s="121">
        <v>367</v>
      </c>
      <c r="AG37" s="50">
        <v>2.3397000000000001</v>
      </c>
    </row>
    <row r="38" spans="1:33" ht="16.5" thickTop="1" thickBot="1" x14ac:dyDescent="0.3">
      <c r="A38" s="22" t="s">
        <v>72</v>
      </c>
      <c r="B38" s="58">
        <v>0</v>
      </c>
      <c r="C38" s="58">
        <v>1000</v>
      </c>
      <c r="D38" s="58">
        <v>2000</v>
      </c>
      <c r="E38" s="58">
        <v>3000</v>
      </c>
      <c r="F38" s="58">
        <v>4000</v>
      </c>
      <c r="G38" s="156">
        <v>5000</v>
      </c>
      <c r="H38" s="58">
        <v>6050</v>
      </c>
      <c r="I38" s="148">
        <v>7000</v>
      </c>
      <c r="J38" s="67">
        <v>8000</v>
      </c>
      <c r="K38" s="52">
        <v>9175</v>
      </c>
      <c r="L38" s="67">
        <v>10000</v>
      </c>
      <c r="M38" s="67">
        <v>10850</v>
      </c>
      <c r="O38" s="74"/>
      <c r="P38" s="74"/>
      <c r="S38" s="50">
        <v>155</v>
      </c>
      <c r="T38" s="50">
        <v>176</v>
      </c>
      <c r="U38" s="50">
        <v>180</v>
      </c>
      <c r="AG38" s="50">
        <v>2.3397000000000001</v>
      </c>
    </row>
    <row r="39" spans="1:33" ht="16.5" thickTop="1" thickBot="1" x14ac:dyDescent="0.3">
      <c r="A39" s="34" t="s">
        <v>57</v>
      </c>
      <c r="B39" s="57">
        <v>1</v>
      </c>
      <c r="C39" s="57">
        <v>40</v>
      </c>
      <c r="D39" s="57">
        <v>80</v>
      </c>
      <c r="E39" s="57">
        <v>120</v>
      </c>
      <c r="F39" s="57">
        <v>160</v>
      </c>
      <c r="G39" s="157">
        <v>200</v>
      </c>
      <c r="H39" s="153">
        <v>242</v>
      </c>
      <c r="I39" s="142">
        <v>280</v>
      </c>
      <c r="J39" s="68">
        <v>320</v>
      </c>
      <c r="K39" s="52">
        <v>367</v>
      </c>
      <c r="L39" s="68">
        <v>400</v>
      </c>
      <c r="M39" s="68">
        <v>435</v>
      </c>
      <c r="O39" s="74"/>
      <c r="P39" s="74"/>
      <c r="S39" s="50">
        <v>170</v>
      </c>
      <c r="T39" s="50">
        <v>184</v>
      </c>
      <c r="AG39" s="50">
        <v>2.3397000000000001</v>
      </c>
    </row>
    <row r="40" spans="1:33" ht="16.5" thickTop="1" thickBot="1" x14ac:dyDescent="0.3">
      <c r="A40" s="34" t="s">
        <v>58</v>
      </c>
      <c r="B40" s="56">
        <v>200</v>
      </c>
      <c r="C40" s="56">
        <v>396</v>
      </c>
      <c r="D40" s="56">
        <v>450</v>
      </c>
      <c r="E40" s="56">
        <v>459</v>
      </c>
      <c r="F40" s="56">
        <v>471</v>
      </c>
      <c r="G40" s="158">
        <v>445</v>
      </c>
      <c r="H40" s="145">
        <v>416</v>
      </c>
      <c r="I40" s="143">
        <v>343</v>
      </c>
      <c r="J40" s="56">
        <v>339</v>
      </c>
      <c r="K40" s="55">
        <v>359</v>
      </c>
      <c r="L40" s="56">
        <v>373</v>
      </c>
      <c r="M40" s="56">
        <v>257</v>
      </c>
      <c r="O40" s="74"/>
      <c r="P40" s="74"/>
      <c r="S40" s="50">
        <v>170</v>
      </c>
      <c r="T40" s="50">
        <v>184</v>
      </c>
      <c r="U40" s="50">
        <v>189</v>
      </c>
      <c r="AG40" s="50">
        <v>2.3397000000000001</v>
      </c>
    </row>
    <row r="41" spans="1:33" ht="16.5" thickTop="1" thickBot="1" x14ac:dyDescent="0.3">
      <c r="A41" s="34" t="s">
        <v>59</v>
      </c>
      <c r="B41" s="35">
        <v>72</v>
      </c>
      <c r="C41" s="35">
        <v>114</v>
      </c>
      <c r="D41" s="35">
        <v>195</v>
      </c>
      <c r="E41" s="35">
        <v>267</v>
      </c>
      <c r="F41" s="35">
        <v>284</v>
      </c>
      <c r="G41" s="159">
        <v>281</v>
      </c>
      <c r="H41" s="145">
        <v>247</v>
      </c>
      <c r="I41" s="144">
        <v>183</v>
      </c>
      <c r="J41" s="71">
        <v>146</v>
      </c>
      <c r="K41" s="55">
        <v>149</v>
      </c>
      <c r="L41" s="71">
        <v>164</v>
      </c>
      <c r="M41" s="71">
        <v>139</v>
      </c>
      <c r="O41" s="74"/>
      <c r="P41" s="74"/>
      <c r="S41" s="50" t="s">
        <v>211</v>
      </c>
      <c r="T41" s="50">
        <v>181</v>
      </c>
      <c r="U41" s="50">
        <v>187</v>
      </c>
      <c r="AG41" s="50">
        <v>2.3397000000000001</v>
      </c>
    </row>
    <row r="42" spans="1:33" ht="16.5" thickTop="1" thickBot="1" x14ac:dyDescent="0.3">
      <c r="A42" s="34" t="s">
        <v>65</v>
      </c>
      <c r="B42" s="35">
        <f t="shared" ref="B42:M42" si="13">SUM(B41+$AD$12)</f>
        <v>220.96529999999998</v>
      </c>
      <c r="C42" s="35">
        <f t="shared" si="13"/>
        <v>262.96529999999996</v>
      </c>
      <c r="D42" s="35">
        <f t="shared" si="13"/>
        <v>343.96529999999996</v>
      </c>
      <c r="E42" s="35">
        <f t="shared" si="13"/>
        <v>415.96529999999996</v>
      </c>
      <c r="F42" s="35">
        <f t="shared" si="13"/>
        <v>432.96529999999996</v>
      </c>
      <c r="G42" s="159">
        <f t="shared" si="13"/>
        <v>429.96529999999996</v>
      </c>
      <c r="H42" s="145">
        <f t="shared" si="13"/>
        <v>395.96529999999996</v>
      </c>
      <c r="I42" s="150">
        <f t="shared" si="13"/>
        <v>331.96529999999996</v>
      </c>
      <c r="J42" s="35">
        <f t="shared" si="13"/>
        <v>294.96529999999996</v>
      </c>
      <c r="K42" s="35">
        <f t="shared" si="13"/>
        <v>297.96529999999996</v>
      </c>
      <c r="L42" s="35">
        <f t="shared" si="13"/>
        <v>312.96529999999996</v>
      </c>
      <c r="M42" s="35">
        <f t="shared" si="13"/>
        <v>287.96529999999996</v>
      </c>
      <c r="O42" s="74"/>
      <c r="P42" s="74"/>
      <c r="AG42" s="50">
        <v>2.3397000000000001</v>
      </c>
    </row>
    <row r="43" spans="1:33" ht="16.5" thickTop="1" thickBot="1" x14ac:dyDescent="0.3">
      <c r="A43" s="34" t="s">
        <v>67</v>
      </c>
      <c r="B43" s="35">
        <f>SUM(B40-B42)</f>
        <v>-20.965299999999985</v>
      </c>
      <c r="C43" s="35">
        <f t="shared" ref="C43:M43" si="14">SUM(C40-C42)</f>
        <v>133.03470000000004</v>
      </c>
      <c r="D43" s="35">
        <f t="shared" si="14"/>
        <v>106.03470000000004</v>
      </c>
      <c r="E43" s="35">
        <f t="shared" si="14"/>
        <v>43.034700000000043</v>
      </c>
      <c r="F43" s="35">
        <f t="shared" si="14"/>
        <v>38.034700000000043</v>
      </c>
      <c r="G43" s="159">
        <f t="shared" si="14"/>
        <v>15.034700000000043</v>
      </c>
      <c r="H43" s="145">
        <f t="shared" si="14"/>
        <v>20.034700000000043</v>
      </c>
      <c r="I43" s="150">
        <f t="shared" si="14"/>
        <v>11.034700000000043</v>
      </c>
      <c r="J43" s="35">
        <f t="shared" si="14"/>
        <v>44.034700000000043</v>
      </c>
      <c r="K43" s="36">
        <f t="shared" si="14"/>
        <v>61.034700000000043</v>
      </c>
      <c r="L43" s="35">
        <f t="shared" si="14"/>
        <v>60.034700000000043</v>
      </c>
      <c r="M43" s="35">
        <f t="shared" si="14"/>
        <v>-30.965299999999957</v>
      </c>
      <c r="O43" s="74"/>
      <c r="P43" s="74"/>
      <c r="S43" s="50" t="s">
        <v>216</v>
      </c>
      <c r="AG43" s="50">
        <v>2.3397000000000001</v>
      </c>
    </row>
    <row r="44" spans="1:33" ht="16.5" thickTop="1" thickBot="1" x14ac:dyDescent="0.3">
      <c r="A44" s="34" t="s">
        <v>69</v>
      </c>
      <c r="B44" s="35">
        <f>SUM(B42/B40)*100</f>
        <v>110.48264999999999</v>
      </c>
      <c r="C44" s="35">
        <f t="shared" ref="C44:J44" si="15">SUM(C42/C40)*100</f>
        <v>66.405378787878774</v>
      </c>
      <c r="D44" s="35">
        <f t="shared" si="15"/>
        <v>76.436733333333322</v>
      </c>
      <c r="E44" s="35">
        <f t="shared" si="15"/>
        <v>90.624248366013063</v>
      </c>
      <c r="F44" s="35">
        <f t="shared" si="15"/>
        <v>91.924692144373665</v>
      </c>
      <c r="G44" s="159">
        <f t="shared" si="15"/>
        <v>96.621415730337063</v>
      </c>
      <c r="H44" s="145">
        <f t="shared" si="15"/>
        <v>95.183966346153838</v>
      </c>
      <c r="I44" s="152">
        <f t="shared" si="15"/>
        <v>96.782886297376081</v>
      </c>
      <c r="J44" s="54">
        <f t="shared" si="15"/>
        <v>87.010412979351017</v>
      </c>
      <c r="K44" s="36">
        <f>SUM(K42/K40)*100</f>
        <v>82.998690807799434</v>
      </c>
      <c r="L44" s="54">
        <f>SUM(L42/L40)*100</f>
        <v>83.904906166219831</v>
      </c>
      <c r="M44" s="54">
        <f>SUM(M42/M40)*100</f>
        <v>112.0487548638132</v>
      </c>
      <c r="O44" s="74"/>
      <c r="P44" s="74"/>
      <c r="S44" s="50">
        <v>173</v>
      </c>
      <c r="T44" s="50">
        <v>176</v>
      </c>
      <c r="U44" s="50">
        <v>179</v>
      </c>
      <c r="AG44" s="50">
        <v>2.3397000000000001</v>
      </c>
    </row>
    <row r="45" spans="1:33" ht="15.75" thickTop="1" x14ac:dyDescent="0.25">
      <c r="H45" s="29"/>
      <c r="O45" s="74"/>
      <c r="P45" s="74"/>
      <c r="S45" s="50">
        <v>176</v>
      </c>
      <c r="T45" s="50">
        <v>184</v>
      </c>
      <c r="U45" s="50">
        <v>186</v>
      </c>
      <c r="AG45" s="50">
        <v>2.3542684</v>
      </c>
    </row>
    <row r="46" spans="1:33" ht="15.75" thickBot="1" x14ac:dyDescent="0.3">
      <c r="H46" s="29"/>
      <c r="O46" s="74"/>
      <c r="P46" s="74"/>
      <c r="S46" s="50">
        <v>282</v>
      </c>
      <c r="T46" s="50">
        <v>288</v>
      </c>
      <c r="U46" s="50">
        <v>290</v>
      </c>
      <c r="AG46" s="50">
        <v>2.3938112</v>
      </c>
    </row>
    <row r="47" spans="1:33" ht="16.5" thickTop="1" thickBot="1" x14ac:dyDescent="0.3">
      <c r="A47" s="74" t="s">
        <v>223</v>
      </c>
      <c r="B47" s="74"/>
      <c r="C47" s="74"/>
      <c r="D47" s="74"/>
      <c r="E47" s="74"/>
      <c r="F47" s="74"/>
      <c r="G47" s="74"/>
      <c r="H47" s="29"/>
      <c r="I47" s="74"/>
      <c r="J47" s="74"/>
      <c r="K47" s="20" t="s">
        <v>237</v>
      </c>
      <c r="L47" s="74"/>
      <c r="M47" s="74"/>
      <c r="N47" s="19"/>
      <c r="O47" s="74"/>
      <c r="P47" s="74"/>
      <c r="S47" s="50">
        <v>135</v>
      </c>
      <c r="T47" s="50">
        <v>146</v>
      </c>
      <c r="U47" s="50">
        <v>149</v>
      </c>
      <c r="AG47" s="50">
        <v>2.4520848000000002</v>
      </c>
    </row>
    <row r="48" spans="1:33" ht="16.5" thickTop="1" thickBot="1" x14ac:dyDescent="0.3">
      <c r="A48" s="22" t="s">
        <v>72</v>
      </c>
      <c r="B48" s="58">
        <v>0</v>
      </c>
      <c r="C48" s="58">
        <v>1000</v>
      </c>
      <c r="D48" s="58">
        <v>2000</v>
      </c>
      <c r="E48" s="58">
        <v>3000</v>
      </c>
      <c r="F48" s="58">
        <v>4000</v>
      </c>
      <c r="G48" s="156">
        <v>5000</v>
      </c>
      <c r="H48" s="58">
        <v>6050</v>
      </c>
      <c r="I48" s="148">
        <v>7000</v>
      </c>
      <c r="J48" s="67">
        <v>8000</v>
      </c>
      <c r="K48" s="52">
        <v>9175</v>
      </c>
      <c r="L48" s="67">
        <v>10000</v>
      </c>
      <c r="M48" s="67">
        <v>10850</v>
      </c>
      <c r="N48" s="19"/>
      <c r="O48" s="74"/>
      <c r="P48" s="74"/>
      <c r="S48" s="50">
        <v>172</v>
      </c>
      <c r="T48" s="50">
        <v>179</v>
      </c>
      <c r="U48" s="50">
        <v>182</v>
      </c>
      <c r="AG48" s="50">
        <v>2.5228456000000001</v>
      </c>
    </row>
    <row r="49" spans="1:33" ht="16.5" thickTop="1" thickBot="1" x14ac:dyDescent="0.3">
      <c r="A49" s="34" t="s">
        <v>57</v>
      </c>
      <c r="B49" s="57">
        <v>1</v>
      </c>
      <c r="C49" s="57">
        <v>40</v>
      </c>
      <c r="D49" s="57">
        <v>80</v>
      </c>
      <c r="E49" s="57">
        <v>120</v>
      </c>
      <c r="F49" s="57">
        <v>160</v>
      </c>
      <c r="G49" s="157">
        <v>200</v>
      </c>
      <c r="H49" s="153">
        <v>242</v>
      </c>
      <c r="I49" s="142">
        <v>280</v>
      </c>
      <c r="J49" s="68">
        <v>320</v>
      </c>
      <c r="K49" s="52">
        <v>367</v>
      </c>
      <c r="L49" s="68">
        <v>400</v>
      </c>
      <c r="M49" s="68">
        <v>435</v>
      </c>
      <c r="N49" s="19"/>
      <c r="O49" s="74"/>
      <c r="P49" s="74">
        <v>1.7387144865852</v>
      </c>
      <c r="S49" s="50">
        <v>118</v>
      </c>
      <c r="T49" s="50">
        <v>132</v>
      </c>
      <c r="U49" s="50">
        <v>135</v>
      </c>
      <c r="AG49" s="50">
        <v>2.59985</v>
      </c>
    </row>
    <row r="50" spans="1:33" ht="19.5" customHeight="1" thickTop="1" thickBot="1" x14ac:dyDescent="0.3">
      <c r="A50" s="34" t="s">
        <v>58</v>
      </c>
      <c r="B50" s="56">
        <v>200</v>
      </c>
      <c r="C50" s="56">
        <v>396</v>
      </c>
      <c r="D50" s="56">
        <v>450</v>
      </c>
      <c r="E50" s="56">
        <v>459</v>
      </c>
      <c r="F50" s="56">
        <v>471</v>
      </c>
      <c r="G50" s="158">
        <v>445</v>
      </c>
      <c r="H50" s="145">
        <v>416</v>
      </c>
      <c r="I50" s="143">
        <f>SUM(343-I57)</f>
        <v>317</v>
      </c>
      <c r="J50" s="56">
        <f>SUM(343-J57)</f>
        <v>308</v>
      </c>
      <c r="K50" s="56">
        <f>SUM(343-K57)</f>
        <v>274</v>
      </c>
      <c r="L50" s="56">
        <f>SUM(343-L57)</f>
        <v>268</v>
      </c>
      <c r="M50" s="56">
        <v>257</v>
      </c>
      <c r="O50" s="74"/>
      <c r="P50" s="74">
        <v>2.3468077086836301</v>
      </c>
      <c r="S50" s="50">
        <v>137</v>
      </c>
      <c r="T50" s="50">
        <v>143</v>
      </c>
      <c r="U50" s="50">
        <v>145</v>
      </c>
      <c r="AG50" s="50">
        <v>2.6768543999999999</v>
      </c>
    </row>
    <row r="51" spans="1:33" ht="15.75" customHeight="1" thickTop="1" thickBot="1" x14ac:dyDescent="0.3">
      <c r="A51" s="34" t="s">
        <v>59</v>
      </c>
      <c r="B51" s="35">
        <v>67</v>
      </c>
      <c r="C51" s="35">
        <v>116</v>
      </c>
      <c r="D51" s="35">
        <v>148</v>
      </c>
      <c r="E51" s="35">
        <v>230</v>
      </c>
      <c r="F51" s="35">
        <v>250</v>
      </c>
      <c r="G51" s="159">
        <v>222</v>
      </c>
      <c r="H51" s="145">
        <v>189</v>
      </c>
      <c r="I51" s="144">
        <v>151</v>
      </c>
      <c r="J51" s="71">
        <v>142</v>
      </c>
      <c r="K51" s="55">
        <v>139</v>
      </c>
      <c r="L51" s="71">
        <v>148</v>
      </c>
      <c r="M51" s="71">
        <v>108</v>
      </c>
      <c r="O51" s="74"/>
      <c r="P51" s="74">
        <v>2.3473118754472999</v>
      </c>
      <c r="S51" s="50">
        <v>101</v>
      </c>
      <c r="T51" s="50">
        <v>107</v>
      </c>
      <c r="U51" s="50">
        <v>109</v>
      </c>
      <c r="AG51" s="50">
        <v>2.7476151999999998</v>
      </c>
    </row>
    <row r="52" spans="1:33" ht="15.75" customHeight="1" thickTop="1" thickBot="1" x14ac:dyDescent="0.3">
      <c r="A52" s="34" t="s">
        <v>65</v>
      </c>
      <c r="B52" s="35">
        <f t="shared" ref="B52:M52" si="16">SUM(B51+$AD$12)</f>
        <v>215.96529999999998</v>
      </c>
      <c r="C52" s="35">
        <f t="shared" si="16"/>
        <v>264.96529999999996</v>
      </c>
      <c r="D52" s="35">
        <f t="shared" si="16"/>
        <v>296.96529999999996</v>
      </c>
      <c r="E52" s="35">
        <f t="shared" si="16"/>
        <v>378.96529999999996</v>
      </c>
      <c r="F52" s="35">
        <f t="shared" si="16"/>
        <v>398.96529999999996</v>
      </c>
      <c r="G52" s="159">
        <f t="shared" si="16"/>
        <v>370.96529999999996</v>
      </c>
      <c r="H52" s="145">
        <f t="shared" si="16"/>
        <v>337.96529999999996</v>
      </c>
      <c r="I52" s="150">
        <f t="shared" si="16"/>
        <v>299.96529999999996</v>
      </c>
      <c r="J52" s="35">
        <f t="shared" si="16"/>
        <v>290.96529999999996</v>
      </c>
      <c r="K52" s="35">
        <f t="shared" si="16"/>
        <v>287.96529999999996</v>
      </c>
      <c r="L52" s="35">
        <f t="shared" si="16"/>
        <v>296.96529999999996</v>
      </c>
      <c r="M52" s="35">
        <f t="shared" si="16"/>
        <v>256.96529999999996</v>
      </c>
      <c r="O52" s="74"/>
      <c r="P52" s="74">
        <v>2.3439879892807798</v>
      </c>
      <c r="S52" s="50">
        <v>91</v>
      </c>
      <c r="T52" s="50">
        <v>87</v>
      </c>
      <c r="AG52" s="50">
        <v>2.8058888</v>
      </c>
    </row>
    <row r="53" spans="1:33" ht="15.75" customHeight="1" thickTop="1" thickBot="1" x14ac:dyDescent="0.3">
      <c r="A53" s="34" t="s">
        <v>67</v>
      </c>
      <c r="B53" s="35">
        <f>SUM(B50-B52)</f>
        <v>-15.965299999999985</v>
      </c>
      <c r="C53" s="35">
        <f t="shared" ref="C53:M53" si="17">SUM(C50-C52)</f>
        <v>131.03470000000004</v>
      </c>
      <c r="D53" s="35">
        <f t="shared" si="17"/>
        <v>153.03470000000004</v>
      </c>
      <c r="E53" s="35">
        <f t="shared" si="17"/>
        <v>80.034700000000043</v>
      </c>
      <c r="F53" s="35">
        <f t="shared" si="17"/>
        <v>72.034700000000043</v>
      </c>
      <c r="G53" s="159">
        <f t="shared" si="17"/>
        <v>74.034700000000043</v>
      </c>
      <c r="H53" s="145">
        <f t="shared" si="17"/>
        <v>78.034700000000043</v>
      </c>
      <c r="I53" s="150">
        <f t="shared" si="17"/>
        <v>17.034700000000043</v>
      </c>
      <c r="J53" s="35">
        <f t="shared" si="17"/>
        <v>17.034700000000043</v>
      </c>
      <c r="K53" s="36">
        <f t="shared" si="17"/>
        <v>-13.965299999999957</v>
      </c>
      <c r="L53" s="35">
        <f t="shared" si="17"/>
        <v>-28.965299999999957</v>
      </c>
      <c r="M53" s="35">
        <f t="shared" si="17"/>
        <v>3.4700000000043474E-2</v>
      </c>
      <c r="O53" s="74"/>
      <c r="P53" s="74">
        <v>2.3371192023009799</v>
      </c>
      <c r="S53" s="50">
        <v>153</v>
      </c>
      <c r="U53" s="50">
        <v>158</v>
      </c>
      <c r="AG53" s="50">
        <v>2.8454315999999999</v>
      </c>
    </row>
    <row r="54" spans="1:33" ht="15" customHeight="1" thickTop="1" thickBot="1" x14ac:dyDescent="0.3">
      <c r="A54" s="34" t="s">
        <v>69</v>
      </c>
      <c r="B54" s="35">
        <f>SUM(B52/B50)*100</f>
        <v>107.98265000000001</v>
      </c>
      <c r="C54" s="35">
        <f t="shared" ref="C54:J54" si="18">SUM(C52/C50)*100</f>
        <v>66.91042929292928</v>
      </c>
      <c r="D54" s="35">
        <f t="shared" si="18"/>
        <v>65.992288888888879</v>
      </c>
      <c r="E54" s="35">
        <f t="shared" si="18"/>
        <v>82.563246187363831</v>
      </c>
      <c r="F54" s="35">
        <f t="shared" si="18"/>
        <v>84.706008492568998</v>
      </c>
      <c r="G54" s="159">
        <f t="shared" si="18"/>
        <v>83.362988764044928</v>
      </c>
      <c r="H54" s="145">
        <f t="shared" si="18"/>
        <v>81.241658653846144</v>
      </c>
      <c r="I54" s="152">
        <f t="shared" si="18"/>
        <v>94.626277602523643</v>
      </c>
      <c r="J54" s="54">
        <f t="shared" si="18"/>
        <v>94.46925324675324</v>
      </c>
      <c r="K54" s="36">
        <f>SUM(K52/K50)*100</f>
        <v>105.09682481751823</v>
      </c>
      <c r="L54" s="54">
        <f>SUM(L52/L50)*100</f>
        <v>110.807947761194</v>
      </c>
      <c r="M54" s="54">
        <f>SUM(M52/M50)*100</f>
        <v>99.986498054474694</v>
      </c>
      <c r="O54" s="74"/>
      <c r="P54" s="74">
        <v>2.3269886666244002</v>
      </c>
      <c r="S54" s="50">
        <v>154</v>
      </c>
      <c r="U54" s="50">
        <v>162</v>
      </c>
      <c r="AG54" s="50">
        <v>2.86</v>
      </c>
    </row>
    <row r="55" spans="1:33" ht="15" customHeight="1" thickTop="1" x14ac:dyDescent="0.25">
      <c r="H55" s="29"/>
      <c r="J55" s="74"/>
      <c r="K55" s="74"/>
      <c r="O55" s="74"/>
      <c r="P55" s="74">
        <v>2.29931113436737</v>
      </c>
      <c r="S55" s="50">
        <v>134</v>
      </c>
      <c r="U55" s="50">
        <v>143</v>
      </c>
    </row>
    <row r="56" spans="1:33" ht="15" customHeight="1" x14ac:dyDescent="0.25">
      <c r="H56" s="29"/>
      <c r="J56" s="74"/>
      <c r="K56" s="74"/>
      <c r="O56" s="74"/>
      <c r="P56" s="74">
        <v>31.843963757646598</v>
      </c>
      <c r="S56" s="50">
        <v>131</v>
      </c>
      <c r="U56" s="50">
        <v>139</v>
      </c>
    </row>
    <row r="57" spans="1:33" ht="27.75" customHeight="1" thickBot="1" x14ac:dyDescent="0.3">
      <c r="A57" s="131" t="s">
        <v>224</v>
      </c>
      <c r="H57" s="29"/>
      <c r="I57" s="50">
        <v>26</v>
      </c>
      <c r="J57" s="74">
        <v>35</v>
      </c>
      <c r="K57" s="74">
        <v>69</v>
      </c>
      <c r="L57" s="50">
        <v>75</v>
      </c>
      <c r="O57" s="74"/>
      <c r="P57" s="74">
        <v>2.1674732885785502</v>
      </c>
    </row>
    <row r="58" spans="1:33" ht="15" customHeight="1" thickTop="1" thickBot="1" x14ac:dyDescent="0.3">
      <c r="A58" s="22" t="s">
        <v>226</v>
      </c>
      <c r="B58" s="133">
        <v>0</v>
      </c>
      <c r="C58" s="58">
        <v>1000</v>
      </c>
      <c r="D58" s="58">
        <v>2000</v>
      </c>
      <c r="E58" s="58">
        <v>3000</v>
      </c>
      <c r="F58" s="58">
        <v>4000</v>
      </c>
      <c r="G58" s="156">
        <v>5000</v>
      </c>
      <c r="H58" s="58">
        <v>6050</v>
      </c>
      <c r="I58" s="148">
        <v>7000</v>
      </c>
      <c r="J58" s="67">
        <v>8000</v>
      </c>
      <c r="K58" s="52">
        <v>9175</v>
      </c>
      <c r="L58" s="67">
        <v>10000</v>
      </c>
      <c r="M58" s="133">
        <v>10850</v>
      </c>
      <c r="O58" s="74"/>
      <c r="P58" s="74">
        <v>2.0763664792796099</v>
      </c>
      <c r="Q58" s="109" t="s">
        <v>53</v>
      </c>
    </row>
    <row r="59" spans="1:33" ht="15" customHeight="1" thickTop="1" thickBot="1" x14ac:dyDescent="0.3">
      <c r="A59" s="34" t="s">
        <v>57</v>
      </c>
      <c r="B59" s="134">
        <v>1</v>
      </c>
      <c r="C59" s="57">
        <v>40</v>
      </c>
      <c r="D59" s="57">
        <v>80</v>
      </c>
      <c r="E59" s="57">
        <v>120</v>
      </c>
      <c r="F59" s="57">
        <v>160</v>
      </c>
      <c r="G59" s="157">
        <v>200</v>
      </c>
      <c r="H59" s="153">
        <v>242</v>
      </c>
      <c r="I59" s="142">
        <v>280</v>
      </c>
      <c r="J59" s="68">
        <v>320</v>
      </c>
      <c r="K59" s="52">
        <v>367</v>
      </c>
      <c r="L59" s="68">
        <v>400</v>
      </c>
      <c r="M59" s="134">
        <v>435</v>
      </c>
      <c r="O59" s="74"/>
      <c r="P59" s="74">
        <v>1.97717008186669</v>
      </c>
      <c r="Q59" s="109">
        <f>SUM(P1:P171)</f>
        <v>72.409583982453071</v>
      </c>
    </row>
    <row r="60" spans="1:33" ht="15" customHeight="1" thickTop="1" thickBot="1" x14ac:dyDescent="0.3">
      <c r="A60" s="34" t="s">
        <v>58</v>
      </c>
      <c r="B60" s="135">
        <v>80</v>
      </c>
      <c r="C60" s="56">
        <v>150</v>
      </c>
      <c r="D60" s="56">
        <v>132</v>
      </c>
      <c r="E60" s="56">
        <v>117</v>
      </c>
      <c r="F60" s="56">
        <v>118</v>
      </c>
      <c r="G60" s="158">
        <v>132</v>
      </c>
      <c r="H60" s="145">
        <v>134</v>
      </c>
      <c r="I60" s="143">
        <v>160</v>
      </c>
      <c r="J60" s="56">
        <v>196</v>
      </c>
      <c r="K60" s="55">
        <v>202</v>
      </c>
      <c r="L60" s="56">
        <v>209</v>
      </c>
      <c r="M60" s="135">
        <v>129</v>
      </c>
      <c r="O60" s="74"/>
      <c r="P60" s="74">
        <v>1.8764108484558599</v>
      </c>
    </row>
    <row r="61" spans="1:33" ht="15" customHeight="1" thickTop="1" thickBot="1" x14ac:dyDescent="0.3">
      <c r="A61" s="50" t="s">
        <v>227</v>
      </c>
      <c r="B61" s="136">
        <f>SUM(B60-B67)</f>
        <v>80</v>
      </c>
      <c r="C61" s="81">
        <f t="shared" ref="C61:M61" si="19">SUM(C60-C67)</f>
        <v>150</v>
      </c>
      <c r="D61" s="81">
        <f t="shared" si="19"/>
        <v>132</v>
      </c>
      <c r="E61" s="81">
        <f t="shared" si="19"/>
        <v>117</v>
      </c>
      <c r="F61" s="81">
        <f t="shared" si="19"/>
        <v>118</v>
      </c>
      <c r="G61" s="81">
        <f t="shared" si="19"/>
        <v>132</v>
      </c>
      <c r="H61" s="145">
        <f t="shared" si="19"/>
        <v>134</v>
      </c>
      <c r="I61" s="81">
        <f t="shared" si="19"/>
        <v>134</v>
      </c>
      <c r="J61" s="81">
        <v>133</v>
      </c>
      <c r="K61" s="81">
        <f t="shared" si="19"/>
        <v>133</v>
      </c>
      <c r="L61" s="81">
        <f t="shared" si="19"/>
        <v>134</v>
      </c>
      <c r="M61" s="136">
        <f t="shared" si="19"/>
        <v>129</v>
      </c>
      <c r="O61" s="74"/>
      <c r="P61" s="74">
        <v>1.7806155311639</v>
      </c>
    </row>
    <row r="62" spans="1:33" ht="16.5" thickTop="1" thickBot="1" x14ac:dyDescent="0.3">
      <c r="A62" s="139" t="s">
        <v>59</v>
      </c>
      <c r="B62" s="137">
        <v>45</v>
      </c>
      <c r="C62" s="35">
        <v>75</v>
      </c>
      <c r="D62" s="35">
        <v>83</v>
      </c>
      <c r="E62" s="35">
        <v>92</v>
      </c>
      <c r="F62" s="35">
        <v>97</v>
      </c>
      <c r="G62" s="159">
        <v>100</v>
      </c>
      <c r="H62" s="145">
        <v>102</v>
      </c>
      <c r="I62" s="144">
        <v>104</v>
      </c>
      <c r="J62" s="71">
        <v>95</v>
      </c>
      <c r="K62" s="55">
        <v>96</v>
      </c>
      <c r="L62" s="71">
        <v>101</v>
      </c>
      <c r="M62" s="138">
        <v>65</v>
      </c>
      <c r="O62" s="74"/>
      <c r="P62" s="74">
        <v>1.69631088210735</v>
      </c>
    </row>
    <row r="63" spans="1:33" ht="15.75" thickTop="1" x14ac:dyDescent="0.25">
      <c r="A63" s="34" t="s">
        <v>65</v>
      </c>
      <c r="B63" s="137">
        <f>SUM(B62+$Z$14)</f>
        <v>78.078649999999996</v>
      </c>
      <c r="C63" s="35">
        <f>SUM(C62+$Z$14)</f>
        <v>108.07865</v>
      </c>
      <c r="D63" s="35">
        <f t="shared" ref="D63:M63" si="20">SUM(D62+$Z$14)</f>
        <v>116.07865</v>
      </c>
      <c r="E63" s="35">
        <f t="shared" si="20"/>
        <v>125.07865</v>
      </c>
      <c r="F63" s="35">
        <f t="shared" si="20"/>
        <v>130.07864999999998</v>
      </c>
      <c r="G63" s="159">
        <f t="shared" si="20"/>
        <v>133.07864999999998</v>
      </c>
      <c r="H63" s="145">
        <f t="shared" si="20"/>
        <v>135.07864999999998</v>
      </c>
      <c r="I63" s="150">
        <f t="shared" si="20"/>
        <v>137.07864999999998</v>
      </c>
      <c r="J63" s="35">
        <f t="shared" si="20"/>
        <v>128.07864999999998</v>
      </c>
      <c r="K63" s="35">
        <f t="shared" si="20"/>
        <v>129.07864999999998</v>
      </c>
      <c r="L63" s="35">
        <f t="shared" si="20"/>
        <v>134.07864999999998</v>
      </c>
      <c r="M63" s="137">
        <f t="shared" si="20"/>
        <v>98.078649999999996</v>
      </c>
      <c r="O63" s="74"/>
      <c r="P63" s="74">
        <v>1.6300236534027599</v>
      </c>
    </row>
    <row r="64" spans="1:33" ht="15.75" thickBot="1" x14ac:dyDescent="0.3">
      <c r="A64" s="34" t="s">
        <v>67</v>
      </c>
      <c r="B64" s="137">
        <f>SUM(B61-B63)</f>
        <v>1.9213500000000039</v>
      </c>
      <c r="C64" s="81">
        <f t="shared" ref="C64:M64" si="21">SUM(C61-C63)</f>
        <v>41.921350000000004</v>
      </c>
      <c r="D64" s="81">
        <f t="shared" si="21"/>
        <v>15.921350000000004</v>
      </c>
      <c r="E64" s="81">
        <f t="shared" si="21"/>
        <v>-8.0786499999999961</v>
      </c>
      <c r="F64" s="81">
        <f t="shared" si="21"/>
        <v>-12.078649999999982</v>
      </c>
      <c r="G64" s="81">
        <f t="shared" si="21"/>
        <v>-1.0786499999999819</v>
      </c>
      <c r="H64" s="145">
        <f t="shared" si="21"/>
        <v>-1.0786499999999819</v>
      </c>
      <c r="I64" s="81">
        <f t="shared" si="21"/>
        <v>-3.0786499999999819</v>
      </c>
      <c r="J64" s="81">
        <f t="shared" si="21"/>
        <v>4.9213500000000181</v>
      </c>
      <c r="K64" s="81">
        <f t="shared" si="21"/>
        <v>3.9213500000000181</v>
      </c>
      <c r="L64" s="81">
        <f t="shared" si="21"/>
        <v>-7.8649999999981901E-2</v>
      </c>
      <c r="M64" s="137">
        <f t="shared" si="21"/>
        <v>30.921350000000004</v>
      </c>
      <c r="O64" s="74"/>
      <c r="P64" s="74">
        <v>11.6210083966621</v>
      </c>
    </row>
    <row r="65" spans="1:26" ht="16.5" thickTop="1" thickBot="1" x14ac:dyDescent="0.3">
      <c r="A65" s="34" t="s">
        <v>69</v>
      </c>
      <c r="B65" s="137">
        <f t="shared" ref="B65:M65" si="22">SUM(B63/B60)*100</f>
        <v>97.598312499999992</v>
      </c>
      <c r="C65" s="35">
        <f t="shared" si="22"/>
        <v>72.052433333333326</v>
      </c>
      <c r="D65" s="35">
        <f t="shared" si="22"/>
        <v>87.938371212121211</v>
      </c>
      <c r="E65" s="35">
        <f t="shared" si="22"/>
        <v>106.90482905982905</v>
      </c>
      <c r="F65" s="35">
        <f t="shared" si="22"/>
        <v>110.2361440677966</v>
      </c>
      <c r="G65" s="159">
        <f t="shared" si="22"/>
        <v>100.81715909090907</v>
      </c>
      <c r="H65" s="145">
        <f t="shared" si="22"/>
        <v>100.80496268656715</v>
      </c>
      <c r="I65" s="152">
        <f t="shared" si="22"/>
        <v>85.674156249999982</v>
      </c>
      <c r="J65" s="54">
        <f t="shared" si="22"/>
        <v>65.346249999999998</v>
      </c>
      <c r="K65" s="36">
        <f t="shared" si="22"/>
        <v>63.900321782178203</v>
      </c>
      <c r="L65" s="54">
        <f t="shared" si="22"/>
        <v>64.152464114832526</v>
      </c>
      <c r="M65" s="137">
        <f t="shared" si="22"/>
        <v>76.029961240310072</v>
      </c>
      <c r="O65" s="74"/>
      <c r="P65" s="74">
        <v>0</v>
      </c>
    </row>
    <row r="66" spans="1:26" ht="15.75" thickTop="1" x14ac:dyDescent="0.25">
      <c r="H66" s="29"/>
      <c r="J66" s="74"/>
      <c r="K66" s="74"/>
      <c r="O66" s="74"/>
      <c r="P66" s="74">
        <v>0</v>
      </c>
    </row>
    <row r="67" spans="1:26" ht="30" x14ac:dyDescent="0.25">
      <c r="A67" s="131" t="s">
        <v>224</v>
      </c>
      <c r="B67" s="109">
        <v>0</v>
      </c>
      <c r="C67" s="109">
        <v>0</v>
      </c>
      <c r="D67" s="109">
        <v>0</v>
      </c>
      <c r="E67" s="109">
        <v>0</v>
      </c>
      <c r="F67" s="109">
        <v>0</v>
      </c>
      <c r="G67" s="109">
        <v>0</v>
      </c>
      <c r="H67" s="29">
        <v>0</v>
      </c>
      <c r="I67" s="109">
        <v>26</v>
      </c>
      <c r="J67" s="109">
        <v>35</v>
      </c>
      <c r="K67" s="109">
        <v>69</v>
      </c>
      <c r="L67" s="109">
        <v>75</v>
      </c>
      <c r="M67" s="109">
        <v>0</v>
      </c>
      <c r="O67" s="74"/>
      <c r="P67" s="74">
        <v>0</v>
      </c>
    </row>
    <row r="68" spans="1:26" ht="15.75" thickBot="1" x14ac:dyDescent="0.3">
      <c r="H68" s="29"/>
      <c r="J68" s="74"/>
      <c r="K68" s="74"/>
      <c r="O68" s="74"/>
      <c r="P68" s="74">
        <v>0</v>
      </c>
    </row>
    <row r="69" spans="1:26" ht="16.5" thickTop="1" thickBot="1" x14ac:dyDescent="0.3">
      <c r="A69" s="22" t="s">
        <v>228</v>
      </c>
      <c r="B69" s="133">
        <v>0</v>
      </c>
      <c r="C69" s="58">
        <v>1000</v>
      </c>
      <c r="D69" s="58">
        <v>2000</v>
      </c>
      <c r="E69" s="58">
        <v>3000</v>
      </c>
      <c r="F69" s="58">
        <v>4000</v>
      </c>
      <c r="G69" s="156">
        <v>5000</v>
      </c>
      <c r="H69" s="58">
        <v>6050</v>
      </c>
      <c r="I69" s="148">
        <v>7000</v>
      </c>
      <c r="J69" s="67">
        <v>8000</v>
      </c>
      <c r="K69" s="52">
        <v>9175</v>
      </c>
      <c r="L69" s="67">
        <v>10000</v>
      </c>
      <c r="M69" s="133">
        <v>10850</v>
      </c>
      <c r="O69" s="74"/>
      <c r="P69" s="74">
        <v>0</v>
      </c>
    </row>
    <row r="70" spans="1:26" ht="16.5" thickTop="1" thickBot="1" x14ac:dyDescent="0.3">
      <c r="A70" s="34" t="s">
        <v>57</v>
      </c>
      <c r="B70" s="134">
        <v>1</v>
      </c>
      <c r="C70" s="57">
        <v>40</v>
      </c>
      <c r="D70" s="57">
        <v>80</v>
      </c>
      <c r="E70" s="57">
        <v>120</v>
      </c>
      <c r="F70" s="57">
        <v>160</v>
      </c>
      <c r="G70" s="157">
        <v>200</v>
      </c>
      <c r="H70" s="153">
        <v>242</v>
      </c>
      <c r="I70" s="142">
        <v>280</v>
      </c>
      <c r="J70" s="68">
        <v>320</v>
      </c>
      <c r="K70" s="52">
        <v>367</v>
      </c>
      <c r="L70" s="68">
        <v>400</v>
      </c>
      <c r="M70" s="134">
        <v>435</v>
      </c>
      <c r="O70" s="74"/>
      <c r="P70" s="74">
        <v>0</v>
      </c>
    </row>
    <row r="71" spans="1:26" ht="16.5" thickTop="1" thickBot="1" x14ac:dyDescent="0.3">
      <c r="A71" s="34" t="s">
        <v>58</v>
      </c>
      <c r="B71" s="135">
        <v>50</v>
      </c>
      <c r="C71" s="56">
        <v>265</v>
      </c>
      <c r="D71" s="56">
        <v>315</v>
      </c>
      <c r="E71" s="56">
        <v>344</v>
      </c>
      <c r="F71" s="56">
        <v>351</v>
      </c>
      <c r="G71" s="158">
        <v>315</v>
      </c>
      <c r="H71" s="145">
        <v>270</v>
      </c>
      <c r="I71" s="143">
        <v>176</v>
      </c>
      <c r="J71" s="56">
        <v>147</v>
      </c>
      <c r="K71" s="55">
        <v>144</v>
      </c>
      <c r="L71" s="56">
        <v>162</v>
      </c>
      <c r="M71" s="135">
        <v>113</v>
      </c>
      <c r="O71" s="74"/>
      <c r="P71" s="74">
        <v>0</v>
      </c>
    </row>
    <row r="72" spans="1:26" ht="16.5" thickTop="1" thickBot="1" x14ac:dyDescent="0.3">
      <c r="A72" s="34" t="s">
        <v>59</v>
      </c>
      <c r="B72" s="137">
        <v>0</v>
      </c>
      <c r="C72" s="35">
        <v>64</v>
      </c>
      <c r="D72" s="35">
        <v>152</v>
      </c>
      <c r="E72" s="35">
        <v>186</v>
      </c>
      <c r="F72" s="35">
        <v>200</v>
      </c>
      <c r="G72" s="159">
        <v>170</v>
      </c>
      <c r="H72" s="145">
        <v>134</v>
      </c>
      <c r="I72" s="144">
        <v>69</v>
      </c>
      <c r="J72" s="71">
        <v>26</v>
      </c>
      <c r="K72" s="55">
        <v>28</v>
      </c>
      <c r="L72" s="71">
        <v>51</v>
      </c>
      <c r="M72" s="138">
        <v>13</v>
      </c>
      <c r="O72" s="74"/>
      <c r="P72" s="74">
        <v>0</v>
      </c>
    </row>
    <row r="73" spans="1:26" ht="16.5" thickTop="1" thickBot="1" x14ac:dyDescent="0.3">
      <c r="A73" s="34" t="s">
        <v>65</v>
      </c>
      <c r="B73" s="137">
        <f>SUM(B72+$Z$15)</f>
        <v>122.1863499999999</v>
      </c>
      <c r="C73" s="35">
        <f t="shared" ref="C73:M73" si="23">SUM(C72+$Z$15)</f>
        <v>186.18634999999989</v>
      </c>
      <c r="D73" s="35">
        <f t="shared" si="23"/>
        <v>274.18634999999989</v>
      </c>
      <c r="E73" s="35">
        <f t="shared" si="23"/>
        <v>308.18634999999989</v>
      </c>
      <c r="F73" s="35">
        <f t="shared" si="23"/>
        <v>322.18634999999989</v>
      </c>
      <c r="G73" s="159">
        <f t="shared" si="23"/>
        <v>292.18634999999989</v>
      </c>
      <c r="H73" s="145">
        <f t="shared" si="23"/>
        <v>256.18634999999989</v>
      </c>
      <c r="I73" s="150">
        <f t="shared" si="23"/>
        <v>191.18634999999989</v>
      </c>
      <c r="J73" s="35">
        <f t="shared" si="23"/>
        <v>148.18634999999989</v>
      </c>
      <c r="K73" s="35">
        <f t="shared" si="23"/>
        <v>150.18634999999989</v>
      </c>
      <c r="L73" s="35">
        <f t="shared" si="23"/>
        <v>173.18634999999989</v>
      </c>
      <c r="M73" s="137">
        <f t="shared" si="23"/>
        <v>135.18634999999989</v>
      </c>
      <c r="O73" s="74"/>
      <c r="P73" s="74">
        <v>0</v>
      </c>
      <c r="Z73" s="50">
        <v>0</v>
      </c>
    </row>
    <row r="74" spans="1:26" ht="16.5" thickTop="1" thickBot="1" x14ac:dyDescent="0.3">
      <c r="A74" s="34" t="s">
        <v>67</v>
      </c>
      <c r="B74" s="137">
        <f>SUM(B71-B73)</f>
        <v>-72.186349999999905</v>
      </c>
      <c r="C74" s="35">
        <f t="shared" ref="C74:M74" si="24">SUM(C71-C73)</f>
        <v>78.813650000000109</v>
      </c>
      <c r="D74" s="35">
        <f t="shared" si="24"/>
        <v>40.813650000000109</v>
      </c>
      <c r="E74" s="35">
        <f t="shared" si="24"/>
        <v>35.813650000000109</v>
      </c>
      <c r="F74" s="35">
        <f t="shared" si="24"/>
        <v>28.813650000000109</v>
      </c>
      <c r="G74" s="159">
        <f t="shared" si="24"/>
        <v>22.813650000000109</v>
      </c>
      <c r="H74" s="145">
        <f t="shared" si="24"/>
        <v>13.813650000000109</v>
      </c>
      <c r="I74" s="150">
        <f t="shared" si="24"/>
        <v>-15.186349999999891</v>
      </c>
      <c r="J74" s="35">
        <f t="shared" si="24"/>
        <v>-1.1863499999998908</v>
      </c>
      <c r="K74" s="36">
        <f t="shared" si="24"/>
        <v>-6.1863499999998908</v>
      </c>
      <c r="L74" s="35">
        <f t="shared" si="24"/>
        <v>-11.186349999999891</v>
      </c>
      <c r="M74" s="137">
        <f t="shared" si="24"/>
        <v>-22.186349999999891</v>
      </c>
      <c r="O74" s="74"/>
      <c r="P74" s="74">
        <v>0</v>
      </c>
    </row>
    <row r="75" spans="1:26" ht="16.5" thickTop="1" thickBot="1" x14ac:dyDescent="0.3">
      <c r="A75" s="34" t="s">
        <v>69</v>
      </c>
      <c r="B75" s="137">
        <f>SUM(B73/B71)*100</f>
        <v>244.37269999999981</v>
      </c>
      <c r="C75" s="35">
        <f t="shared" ref="C75:J75" si="25">SUM(C73/C71)*100</f>
        <v>70.258999999999958</v>
      </c>
      <c r="D75" s="35">
        <f t="shared" si="25"/>
        <v>87.043285714285673</v>
      </c>
      <c r="E75" s="35">
        <f t="shared" si="25"/>
        <v>89.58905523255811</v>
      </c>
      <c r="F75" s="35">
        <f t="shared" si="25"/>
        <v>91.790982905982872</v>
      </c>
      <c r="G75" s="159">
        <f t="shared" si="25"/>
        <v>92.757571428571396</v>
      </c>
      <c r="H75" s="145">
        <f t="shared" si="25"/>
        <v>94.883833333333286</v>
      </c>
      <c r="I75" s="152">
        <f t="shared" si="25"/>
        <v>108.62860795454539</v>
      </c>
      <c r="J75" s="54">
        <f t="shared" si="25"/>
        <v>100.80704081632645</v>
      </c>
      <c r="K75" s="36">
        <f>SUM(K73/K71)*100</f>
        <v>104.29607638888881</v>
      </c>
      <c r="L75" s="54">
        <f>SUM(L73/L71)*100</f>
        <v>106.90515432098759</v>
      </c>
      <c r="M75" s="137">
        <f>SUM(M73/M71)*100</f>
        <v>119.63393805309725</v>
      </c>
      <c r="O75" s="74"/>
      <c r="P75" s="74">
        <v>0</v>
      </c>
    </row>
    <row r="76" spans="1:26" ht="15.75" thickTop="1" x14ac:dyDescent="0.25">
      <c r="H76" s="29"/>
      <c r="J76" s="74"/>
      <c r="K76" s="74"/>
      <c r="L76" s="74"/>
      <c r="O76" s="74"/>
      <c r="P76" s="74">
        <v>0</v>
      </c>
    </row>
    <row r="77" spans="1:26" ht="15.75" thickBot="1" x14ac:dyDescent="0.3">
      <c r="H77" s="29"/>
      <c r="J77" s="74"/>
      <c r="K77" s="74"/>
      <c r="L77" s="74"/>
      <c r="O77" s="74"/>
      <c r="P77" s="74">
        <v>0</v>
      </c>
    </row>
    <row r="78" spans="1:26" ht="16.5" thickTop="1" thickBot="1" x14ac:dyDescent="0.3">
      <c r="A78" s="22" t="s">
        <v>229</v>
      </c>
      <c r="B78" s="133">
        <v>0</v>
      </c>
      <c r="C78" s="58">
        <v>1000</v>
      </c>
      <c r="D78" s="58">
        <v>2000</v>
      </c>
      <c r="E78" s="58">
        <v>3000</v>
      </c>
      <c r="F78" s="58">
        <v>4000</v>
      </c>
      <c r="G78" s="156">
        <v>5000</v>
      </c>
      <c r="H78" s="58">
        <v>6050</v>
      </c>
      <c r="I78" s="148">
        <v>7000</v>
      </c>
      <c r="J78" s="67">
        <v>8000</v>
      </c>
      <c r="K78" s="52">
        <v>9175</v>
      </c>
      <c r="L78" s="67">
        <v>10000</v>
      </c>
      <c r="M78" s="133">
        <v>10850</v>
      </c>
      <c r="O78" s="74"/>
      <c r="P78" s="74">
        <v>0</v>
      </c>
    </row>
    <row r="79" spans="1:26" ht="16.5" thickTop="1" thickBot="1" x14ac:dyDescent="0.3">
      <c r="A79" s="34" t="s">
        <v>57</v>
      </c>
      <c r="B79" s="134">
        <v>1</v>
      </c>
      <c r="C79" s="57">
        <v>40</v>
      </c>
      <c r="D79" s="57">
        <v>80</v>
      </c>
      <c r="E79" s="57">
        <v>120</v>
      </c>
      <c r="F79" s="57">
        <v>160</v>
      </c>
      <c r="G79" s="157">
        <v>200</v>
      </c>
      <c r="H79" s="153">
        <v>242</v>
      </c>
      <c r="I79" s="142">
        <v>280</v>
      </c>
      <c r="J79" s="68">
        <v>320</v>
      </c>
      <c r="K79" s="52">
        <v>367</v>
      </c>
      <c r="L79" s="68">
        <v>400</v>
      </c>
      <c r="M79" s="134">
        <v>435</v>
      </c>
      <c r="O79" s="74"/>
      <c r="P79" s="74">
        <v>0</v>
      </c>
    </row>
    <row r="80" spans="1:26" ht="16.5" thickTop="1" thickBot="1" x14ac:dyDescent="0.3">
      <c r="A80" s="34" t="s">
        <v>58</v>
      </c>
      <c r="B80" s="135">
        <v>50</v>
      </c>
      <c r="C80" s="56">
        <v>265</v>
      </c>
      <c r="D80" s="56">
        <v>315</v>
      </c>
      <c r="E80" s="56">
        <v>344</v>
      </c>
      <c r="F80" s="56">
        <v>351</v>
      </c>
      <c r="G80" s="158">
        <v>315</v>
      </c>
      <c r="H80" s="145">
        <v>270</v>
      </c>
      <c r="I80" s="143">
        <v>176</v>
      </c>
      <c r="J80" s="56">
        <v>147</v>
      </c>
      <c r="K80" s="55">
        <v>144</v>
      </c>
      <c r="L80" s="56">
        <v>162</v>
      </c>
      <c r="M80" s="135">
        <v>113</v>
      </c>
      <c r="O80" s="74"/>
      <c r="P80" s="74">
        <v>0</v>
      </c>
    </row>
    <row r="81" spans="1:16" ht="16.5" thickTop="1" thickBot="1" x14ac:dyDescent="0.3">
      <c r="A81" s="34" t="s">
        <v>59</v>
      </c>
      <c r="B81" s="137">
        <v>0</v>
      </c>
      <c r="C81" s="35">
        <v>90</v>
      </c>
      <c r="D81" s="35">
        <v>172</v>
      </c>
      <c r="E81" s="35">
        <v>230</v>
      </c>
      <c r="F81" s="35">
        <v>235</v>
      </c>
      <c r="G81" s="159">
        <v>192</v>
      </c>
      <c r="H81" s="145">
        <v>147</v>
      </c>
      <c r="I81" s="144">
        <v>72</v>
      </c>
      <c r="J81" s="71">
        <v>23</v>
      </c>
      <c r="K81" s="55">
        <v>22</v>
      </c>
      <c r="L81" s="71">
        <v>51</v>
      </c>
      <c r="M81" s="138">
        <v>13</v>
      </c>
      <c r="O81" s="74"/>
      <c r="P81" s="74">
        <v>0</v>
      </c>
    </row>
    <row r="82" spans="1:16" ht="16.5" thickTop="1" thickBot="1" x14ac:dyDescent="0.3">
      <c r="A82" s="34" t="s">
        <v>65</v>
      </c>
      <c r="B82" s="137">
        <f>SUM(B81+$Z$15)</f>
        <v>122.1863499999999</v>
      </c>
      <c r="C82" s="35">
        <f t="shared" ref="C82" si="26">SUM(C81+$Z$15)</f>
        <v>212.18634999999989</v>
      </c>
      <c r="D82" s="35">
        <f t="shared" ref="D82" si="27">SUM(D81+$Z$15)</f>
        <v>294.18634999999989</v>
      </c>
      <c r="E82" s="35">
        <f t="shared" ref="E82" si="28">SUM(E81+$Z$15)</f>
        <v>352.18634999999989</v>
      </c>
      <c r="F82" s="35">
        <f t="shared" ref="F82" si="29">SUM(F81+$Z$15)</f>
        <v>357.18634999999989</v>
      </c>
      <c r="G82" s="159">
        <f t="shared" ref="G82" si="30">SUM(G81+$Z$15)</f>
        <v>314.18634999999989</v>
      </c>
      <c r="H82" s="145">
        <f t="shared" ref="H82" si="31">SUM(H81+$Z$15)</f>
        <v>269.18634999999989</v>
      </c>
      <c r="I82" s="150">
        <f t="shared" ref="I82" si="32">SUM(I81+$Z$15)</f>
        <v>194.18634999999989</v>
      </c>
      <c r="J82" s="35">
        <f t="shared" ref="J82" si="33">SUM(J81+$Z$15)</f>
        <v>145.18634999999989</v>
      </c>
      <c r="K82" s="35">
        <f t="shared" ref="K82" si="34">SUM(K81+$Z$15)</f>
        <v>144.18634999999989</v>
      </c>
      <c r="L82" s="35">
        <f t="shared" ref="L82" si="35">SUM(L81+$Z$15)</f>
        <v>173.18634999999989</v>
      </c>
      <c r="M82" s="137">
        <f t="shared" ref="M82" si="36">SUM(M81+$Z$15)</f>
        <v>135.18634999999989</v>
      </c>
      <c r="O82" s="74"/>
      <c r="P82" s="74">
        <v>0</v>
      </c>
    </row>
    <row r="83" spans="1:16" ht="16.5" thickTop="1" thickBot="1" x14ac:dyDescent="0.3">
      <c r="A83" s="34" t="s">
        <v>67</v>
      </c>
      <c r="B83" s="137">
        <f>SUM(B80-B82)</f>
        <v>-72.186349999999905</v>
      </c>
      <c r="C83" s="35">
        <f t="shared" ref="C83:M83" si="37">SUM(C80-C82)</f>
        <v>52.813650000000109</v>
      </c>
      <c r="D83" s="35">
        <f t="shared" si="37"/>
        <v>20.813650000000109</v>
      </c>
      <c r="E83" s="35">
        <f t="shared" si="37"/>
        <v>-8.1863499999998908</v>
      </c>
      <c r="F83" s="35">
        <f t="shared" si="37"/>
        <v>-6.1863499999998908</v>
      </c>
      <c r="G83" s="159">
        <f t="shared" si="37"/>
        <v>0.81365000000010923</v>
      </c>
      <c r="H83" s="145">
        <f t="shared" si="37"/>
        <v>0.81365000000010923</v>
      </c>
      <c r="I83" s="150">
        <f t="shared" si="37"/>
        <v>-18.186349999999891</v>
      </c>
      <c r="J83" s="35">
        <f t="shared" si="37"/>
        <v>1.8136500000001092</v>
      </c>
      <c r="K83" s="36">
        <f t="shared" si="37"/>
        <v>-0.18634999999989077</v>
      </c>
      <c r="L83" s="35">
        <f t="shared" si="37"/>
        <v>-11.186349999999891</v>
      </c>
      <c r="M83" s="137">
        <f t="shared" si="37"/>
        <v>-22.186349999999891</v>
      </c>
      <c r="O83" s="74"/>
      <c r="P83" s="74"/>
    </row>
    <row r="84" spans="1:16" ht="16.5" thickTop="1" thickBot="1" x14ac:dyDescent="0.3">
      <c r="A84" s="34" t="s">
        <v>69</v>
      </c>
      <c r="B84" s="137">
        <f>SUM(B82/B80)*100</f>
        <v>244.37269999999981</v>
      </c>
      <c r="C84" s="35">
        <f t="shared" ref="C84:J84" si="38">SUM(C82/C80)*100</f>
        <v>80.070320754716946</v>
      </c>
      <c r="D84" s="35">
        <f t="shared" si="38"/>
        <v>93.392492063492028</v>
      </c>
      <c r="E84" s="35">
        <f t="shared" si="38"/>
        <v>102.37975290697672</v>
      </c>
      <c r="F84" s="35">
        <f t="shared" si="38"/>
        <v>101.76249287749283</v>
      </c>
      <c r="G84" s="159">
        <f t="shared" si="38"/>
        <v>99.741698412698383</v>
      </c>
      <c r="H84" s="145">
        <f t="shared" si="38"/>
        <v>99.698648148148109</v>
      </c>
      <c r="I84" s="152">
        <f t="shared" si="38"/>
        <v>110.33315340909084</v>
      </c>
      <c r="J84" s="54">
        <f t="shared" si="38"/>
        <v>98.766224489795846</v>
      </c>
      <c r="K84" s="36">
        <f>SUM(K82/K80)*100</f>
        <v>100.12940972222215</v>
      </c>
      <c r="L84" s="54">
        <f>SUM(L82/L80)*100</f>
        <v>106.90515432098759</v>
      </c>
      <c r="M84" s="137">
        <f>SUM(M82/M80)*100</f>
        <v>119.63393805309725</v>
      </c>
      <c r="O84" s="74"/>
      <c r="P84" s="74"/>
    </row>
    <row r="85" spans="1:16" ht="15.75" thickTop="1" x14ac:dyDescent="0.25">
      <c r="J85" s="74"/>
      <c r="K85" s="74"/>
      <c r="L85" s="74"/>
      <c r="O85" s="74"/>
      <c r="P85" s="74"/>
    </row>
    <row r="86" spans="1:16" x14ac:dyDescent="0.25">
      <c r="J86" s="74"/>
      <c r="K86" s="74"/>
      <c r="L86" s="74"/>
      <c r="O86" s="74"/>
      <c r="P86" s="74"/>
    </row>
    <row r="87" spans="1:16" x14ac:dyDescent="0.25">
      <c r="J87" s="74"/>
      <c r="K87" s="74"/>
      <c r="L87" s="74"/>
      <c r="O87" s="74"/>
      <c r="P87" s="74"/>
    </row>
    <row r="88" spans="1:16" x14ac:dyDescent="0.25">
      <c r="J88" s="74"/>
      <c r="K88" s="74"/>
      <c r="L88" s="74"/>
      <c r="O88" s="74"/>
      <c r="P88" s="74"/>
    </row>
    <row r="89" spans="1:16" x14ac:dyDescent="0.25">
      <c r="J89" s="74"/>
      <c r="K89" s="74"/>
      <c r="L89" s="74"/>
      <c r="O89" s="74"/>
      <c r="P89" s="74"/>
    </row>
    <row r="90" spans="1:16" x14ac:dyDescent="0.25">
      <c r="J90" s="74"/>
      <c r="K90" s="74"/>
      <c r="L90" s="74"/>
      <c r="O90" s="74"/>
      <c r="P90" s="74"/>
    </row>
    <row r="91" spans="1:16" x14ac:dyDescent="0.25">
      <c r="J91" s="74"/>
      <c r="K91" s="74"/>
      <c r="L91" s="74"/>
      <c r="O91" s="74"/>
      <c r="P91" s="74"/>
    </row>
    <row r="92" spans="1:16" x14ac:dyDescent="0.25">
      <c r="J92" s="74"/>
      <c r="K92" s="74"/>
      <c r="L92" s="74"/>
      <c r="O92" s="74"/>
    </row>
    <row r="93" spans="1:16" x14ac:dyDescent="0.25">
      <c r="J93" s="74"/>
      <c r="K93" s="74"/>
      <c r="L93" s="74"/>
      <c r="O93" s="74"/>
    </row>
    <row r="94" spans="1:16" x14ac:dyDescent="0.25">
      <c r="J94" s="74"/>
      <c r="K94" s="74"/>
      <c r="L94" s="74"/>
      <c r="O94" s="74"/>
    </row>
    <row r="95" spans="1:16" x14ac:dyDescent="0.25">
      <c r="J95" s="74"/>
      <c r="K95" s="74"/>
      <c r="L95" s="74"/>
      <c r="O95" s="74"/>
    </row>
    <row r="96" spans="1:16" x14ac:dyDescent="0.25">
      <c r="J96" s="74"/>
      <c r="K96" s="74"/>
      <c r="L96" s="74"/>
      <c r="O96" s="74"/>
    </row>
    <row r="97" spans="10:15" x14ac:dyDescent="0.25">
      <c r="J97" s="74"/>
      <c r="K97" s="74"/>
      <c r="L97" s="74"/>
      <c r="O97" s="74"/>
    </row>
    <row r="98" spans="10:15" x14ac:dyDescent="0.25">
      <c r="J98" s="74"/>
      <c r="K98" s="74"/>
      <c r="L98" s="74"/>
      <c r="O98" s="74"/>
    </row>
    <row r="99" spans="10:15" x14ac:dyDescent="0.25">
      <c r="J99" s="74"/>
      <c r="K99" s="74"/>
      <c r="L99" s="74"/>
      <c r="O99" s="74"/>
    </row>
    <row r="100" spans="10:15" x14ac:dyDescent="0.25">
      <c r="J100" s="74"/>
      <c r="K100" s="74"/>
      <c r="L100" s="74"/>
      <c r="O100" s="74"/>
    </row>
    <row r="101" spans="10:15" x14ac:dyDescent="0.25">
      <c r="J101" s="74"/>
      <c r="K101" s="74"/>
      <c r="L101" s="74"/>
      <c r="O101" s="74"/>
    </row>
    <row r="102" spans="10:15" x14ac:dyDescent="0.25">
      <c r="J102" s="74"/>
      <c r="K102" s="74"/>
      <c r="L102" s="74"/>
      <c r="O102" s="74"/>
    </row>
    <row r="103" spans="10:15" x14ac:dyDescent="0.25">
      <c r="J103" s="74"/>
      <c r="K103" s="74"/>
      <c r="L103" s="74"/>
      <c r="O103" s="74"/>
    </row>
    <row r="104" spans="10:15" x14ac:dyDescent="0.25">
      <c r="J104" s="74"/>
      <c r="K104" s="74"/>
      <c r="L104" s="74"/>
      <c r="O104" s="74"/>
    </row>
    <row r="105" spans="10:15" x14ac:dyDescent="0.25">
      <c r="K105" s="74"/>
      <c r="L105" s="74"/>
      <c r="O105" s="74"/>
    </row>
    <row r="106" spans="10:15" x14ac:dyDescent="0.25">
      <c r="K106" s="74"/>
      <c r="L106" s="74"/>
      <c r="O106" s="74"/>
    </row>
    <row r="107" spans="10:15" x14ac:dyDescent="0.25">
      <c r="K107" s="74"/>
      <c r="L107" s="74"/>
      <c r="O107" s="74"/>
    </row>
    <row r="108" spans="10:15" x14ac:dyDescent="0.25">
      <c r="K108" s="74"/>
      <c r="L108" s="74"/>
      <c r="O108" s="74"/>
    </row>
    <row r="109" spans="10:15" x14ac:dyDescent="0.25">
      <c r="K109" s="74"/>
      <c r="L109" s="74"/>
      <c r="O109" s="74"/>
    </row>
    <row r="110" spans="10:15" x14ac:dyDescent="0.25">
      <c r="K110" s="74"/>
      <c r="L110" s="74"/>
      <c r="O110" s="74"/>
    </row>
    <row r="111" spans="10:15" x14ac:dyDescent="0.25">
      <c r="K111" s="74"/>
      <c r="L111" s="74"/>
      <c r="O111" s="74"/>
    </row>
    <row r="112" spans="10:15" x14ac:dyDescent="0.25">
      <c r="K112" s="74"/>
      <c r="L112" s="74"/>
      <c r="O112" s="74"/>
    </row>
    <row r="113" spans="11:15" x14ac:dyDescent="0.25">
      <c r="K113" s="74"/>
      <c r="L113" s="74"/>
      <c r="O113" s="74"/>
    </row>
    <row r="114" spans="11:15" x14ac:dyDescent="0.25">
      <c r="K114" s="74"/>
      <c r="L114" s="74"/>
      <c r="O114" s="74"/>
    </row>
    <row r="115" spans="11:15" x14ac:dyDescent="0.25">
      <c r="K115" s="74"/>
      <c r="L115" s="74"/>
      <c r="O115" s="74"/>
    </row>
    <row r="116" spans="11:15" x14ac:dyDescent="0.25">
      <c r="K116" s="74"/>
      <c r="L116" s="74"/>
      <c r="O116" s="74"/>
    </row>
    <row r="117" spans="11:15" x14ac:dyDescent="0.25">
      <c r="K117" s="74"/>
      <c r="L117" s="74"/>
      <c r="O117" s="74"/>
    </row>
    <row r="118" spans="11:15" x14ac:dyDescent="0.25">
      <c r="K118" s="74"/>
      <c r="L118" s="74"/>
      <c r="O118" s="74"/>
    </row>
    <row r="119" spans="11:15" x14ac:dyDescent="0.25">
      <c r="K119" s="74"/>
      <c r="L119" s="74"/>
      <c r="O119" s="74"/>
    </row>
    <row r="120" spans="11:15" x14ac:dyDescent="0.25">
      <c r="K120" s="74"/>
      <c r="L120" s="74"/>
      <c r="O120" s="74"/>
    </row>
    <row r="121" spans="11:15" x14ac:dyDescent="0.25">
      <c r="K121" s="74"/>
      <c r="L121" s="74"/>
      <c r="O121" s="74"/>
    </row>
    <row r="122" spans="11:15" x14ac:dyDescent="0.25">
      <c r="K122" s="74"/>
      <c r="L122" s="74"/>
      <c r="O122" s="74"/>
    </row>
    <row r="123" spans="11:15" x14ac:dyDescent="0.25">
      <c r="K123" s="74"/>
      <c r="L123" s="74"/>
      <c r="O123" s="74"/>
    </row>
    <row r="124" spans="11:15" x14ac:dyDescent="0.25">
      <c r="O124" s="74"/>
    </row>
    <row r="125" spans="11:15" x14ac:dyDescent="0.25">
      <c r="O125" s="74"/>
    </row>
    <row r="126" spans="11:15" x14ac:dyDescent="0.25">
      <c r="O126" s="74"/>
    </row>
    <row r="127" spans="11:15" x14ac:dyDescent="0.25">
      <c r="O127" s="74"/>
    </row>
    <row r="128" spans="11:15" x14ac:dyDescent="0.25">
      <c r="O128" s="74"/>
    </row>
    <row r="129" spans="15:15" x14ac:dyDescent="0.25">
      <c r="O129" s="74"/>
    </row>
    <row r="130" spans="15:15" x14ac:dyDescent="0.25">
      <c r="O130" s="74"/>
    </row>
    <row r="131" spans="15:15" x14ac:dyDescent="0.25">
      <c r="O131" s="74"/>
    </row>
    <row r="132" spans="15:15" x14ac:dyDescent="0.25">
      <c r="O132" s="74"/>
    </row>
    <row r="133" spans="15:15" x14ac:dyDescent="0.25">
      <c r="O133" s="74"/>
    </row>
    <row r="134" spans="15:15" x14ac:dyDescent="0.25">
      <c r="O134" s="74"/>
    </row>
    <row r="135" spans="15:15" x14ac:dyDescent="0.25">
      <c r="O135" s="74"/>
    </row>
    <row r="136" spans="15:15" x14ac:dyDescent="0.25">
      <c r="O136" s="74"/>
    </row>
    <row r="137" spans="15:15" x14ac:dyDescent="0.25">
      <c r="O137" s="74"/>
    </row>
    <row r="138" spans="15:15" x14ac:dyDescent="0.25">
      <c r="O138" s="74"/>
    </row>
    <row r="139" spans="15:15" x14ac:dyDescent="0.25">
      <c r="O139" s="74"/>
    </row>
    <row r="140" spans="15:15" x14ac:dyDescent="0.25">
      <c r="O140" s="74"/>
    </row>
    <row r="141" spans="15:15" x14ac:dyDescent="0.25">
      <c r="O141" s="74"/>
    </row>
    <row r="142" spans="15:15" x14ac:dyDescent="0.25">
      <c r="O142" s="74"/>
    </row>
    <row r="143" spans="15:15" x14ac:dyDescent="0.25">
      <c r="O143" s="74"/>
    </row>
    <row r="144" spans="15:15" x14ac:dyDescent="0.25">
      <c r="O144" s="74"/>
    </row>
    <row r="145" spans="15:15" x14ac:dyDescent="0.25">
      <c r="O145" s="74"/>
    </row>
    <row r="146" spans="15:15" x14ac:dyDescent="0.25">
      <c r="O146" s="74"/>
    </row>
    <row r="147" spans="15:15" x14ac:dyDescent="0.25">
      <c r="O147" s="74"/>
    </row>
    <row r="148" spans="15:15" x14ac:dyDescent="0.25">
      <c r="O148" s="74"/>
    </row>
    <row r="149" spans="15:15" x14ac:dyDescent="0.25">
      <c r="O149" s="74"/>
    </row>
    <row r="150" spans="15:15" x14ac:dyDescent="0.25">
      <c r="O150" s="74"/>
    </row>
    <row r="151" spans="15:15" x14ac:dyDescent="0.25">
      <c r="O151" s="74"/>
    </row>
    <row r="152" spans="15:15" x14ac:dyDescent="0.25">
      <c r="O152" s="74"/>
    </row>
    <row r="153" spans="15:15" x14ac:dyDescent="0.25">
      <c r="O153" s="74"/>
    </row>
    <row r="154" spans="15:15" x14ac:dyDescent="0.25">
      <c r="O154" s="74"/>
    </row>
    <row r="155" spans="15:15" x14ac:dyDescent="0.25">
      <c r="O155" s="74"/>
    </row>
    <row r="156" spans="15:15" x14ac:dyDescent="0.25">
      <c r="O156" s="74"/>
    </row>
    <row r="157" spans="15:15" x14ac:dyDescent="0.25">
      <c r="O157" s="74"/>
    </row>
    <row r="158" spans="15:15" x14ac:dyDescent="0.25">
      <c r="O158" s="74"/>
    </row>
    <row r="159" spans="15:15" x14ac:dyDescent="0.25">
      <c r="O159" s="74"/>
    </row>
    <row r="160" spans="15:15" x14ac:dyDescent="0.25">
      <c r="O160" s="74"/>
    </row>
    <row r="161" spans="15:15" x14ac:dyDescent="0.25">
      <c r="O161" s="74"/>
    </row>
    <row r="162" spans="15:15" x14ac:dyDescent="0.25">
      <c r="O162" s="74"/>
    </row>
    <row r="163" spans="15:15" x14ac:dyDescent="0.25">
      <c r="O163" s="74"/>
    </row>
    <row r="164" spans="15:15" x14ac:dyDescent="0.25">
      <c r="O164" s="74"/>
    </row>
    <row r="165" spans="15:15" x14ac:dyDescent="0.25">
      <c r="O165" s="74"/>
    </row>
    <row r="166" spans="15:15" x14ac:dyDescent="0.25">
      <c r="O166" s="74"/>
    </row>
    <row r="167" spans="15:15" x14ac:dyDescent="0.25">
      <c r="O167" s="74"/>
    </row>
    <row r="168" spans="15:15" x14ac:dyDescent="0.25">
      <c r="O168" s="74"/>
    </row>
    <row r="169" spans="15:15" x14ac:dyDescent="0.25">
      <c r="O169" s="74"/>
    </row>
    <row r="170" spans="15:15" x14ac:dyDescent="0.25">
      <c r="O170" s="74"/>
    </row>
    <row r="171" spans="15:15" x14ac:dyDescent="0.25">
      <c r="O171" s="74"/>
    </row>
    <row r="172" spans="15:15" x14ac:dyDescent="0.25">
      <c r="O172" s="74"/>
    </row>
    <row r="173" spans="15:15" x14ac:dyDescent="0.25">
      <c r="O173" s="74"/>
    </row>
    <row r="174" spans="15:15" x14ac:dyDescent="0.25">
      <c r="O174" s="74"/>
    </row>
    <row r="175" spans="15:15" x14ac:dyDescent="0.25">
      <c r="O175" s="74"/>
    </row>
    <row r="176" spans="15:15" x14ac:dyDescent="0.25">
      <c r="O176" s="74"/>
    </row>
    <row r="177" spans="15:15" x14ac:dyDescent="0.25">
      <c r="O177" s="74"/>
    </row>
    <row r="178" spans="15:15" x14ac:dyDescent="0.25">
      <c r="O178" s="74"/>
    </row>
    <row r="179" spans="15:15" x14ac:dyDescent="0.25">
      <c r="O179" s="74"/>
    </row>
    <row r="180" spans="15:15" x14ac:dyDescent="0.25">
      <c r="O180" s="74"/>
    </row>
    <row r="181" spans="15:15" x14ac:dyDescent="0.25">
      <c r="O181" s="74"/>
    </row>
    <row r="182" spans="15:15" x14ac:dyDescent="0.25">
      <c r="O182" s="74"/>
    </row>
    <row r="183" spans="15:15" x14ac:dyDescent="0.25">
      <c r="O183" s="74"/>
    </row>
    <row r="184" spans="15:15" x14ac:dyDescent="0.25">
      <c r="O184" s="74"/>
    </row>
    <row r="185" spans="15:15" x14ac:dyDescent="0.25">
      <c r="O185" s="74"/>
    </row>
    <row r="186" spans="15:15" x14ac:dyDescent="0.25">
      <c r="O186" s="74"/>
    </row>
    <row r="187" spans="15:15" x14ac:dyDescent="0.25">
      <c r="O187" s="74"/>
    </row>
    <row r="188" spans="15:15" x14ac:dyDescent="0.25">
      <c r="O188" s="74"/>
    </row>
    <row r="189" spans="15:15" x14ac:dyDescent="0.25">
      <c r="O189" s="74"/>
    </row>
    <row r="190" spans="15:15" x14ac:dyDescent="0.25">
      <c r="O190" s="74"/>
    </row>
    <row r="191" spans="15:15" x14ac:dyDescent="0.25">
      <c r="O191" s="74"/>
    </row>
    <row r="192" spans="15:15" x14ac:dyDescent="0.25">
      <c r="O192" s="74"/>
    </row>
    <row r="193" spans="15:15" x14ac:dyDescent="0.25">
      <c r="O193" s="74"/>
    </row>
    <row r="194" spans="15:15" x14ac:dyDescent="0.25">
      <c r="O194" s="74"/>
    </row>
    <row r="195" spans="15:15" x14ac:dyDescent="0.25">
      <c r="O195" s="74"/>
    </row>
    <row r="196" spans="15:15" x14ac:dyDescent="0.25">
      <c r="O196" s="74"/>
    </row>
    <row r="197" spans="15:15" x14ac:dyDescent="0.25">
      <c r="O197" s="74"/>
    </row>
    <row r="198" spans="15:15" x14ac:dyDescent="0.25">
      <c r="O198" s="74"/>
    </row>
    <row r="199" spans="15:15" x14ac:dyDescent="0.25">
      <c r="O199" s="74"/>
    </row>
    <row r="200" spans="15:15" x14ac:dyDescent="0.25">
      <c r="O200" s="74"/>
    </row>
    <row r="201" spans="15:15" x14ac:dyDescent="0.25">
      <c r="O201" s="74"/>
    </row>
    <row r="202" spans="15:15" x14ac:dyDescent="0.25">
      <c r="O202" s="74"/>
    </row>
    <row r="203" spans="15:15" x14ac:dyDescent="0.25">
      <c r="O203" s="74"/>
    </row>
    <row r="204" spans="15:15" x14ac:dyDescent="0.25">
      <c r="O204" s="74"/>
    </row>
    <row r="205" spans="15:15" x14ac:dyDescent="0.25">
      <c r="O205" s="74"/>
    </row>
    <row r="206" spans="15:15" x14ac:dyDescent="0.25">
      <c r="O206" s="74"/>
    </row>
    <row r="207" spans="15:15" x14ac:dyDescent="0.25">
      <c r="O207" s="74"/>
    </row>
    <row r="208" spans="15:15" x14ac:dyDescent="0.25">
      <c r="O208" s="74"/>
    </row>
    <row r="209" spans="15:15" x14ac:dyDescent="0.25">
      <c r="O209" s="74"/>
    </row>
    <row r="210" spans="15:15" x14ac:dyDescent="0.25">
      <c r="O210" s="74"/>
    </row>
    <row r="211" spans="15:15" x14ac:dyDescent="0.25">
      <c r="O211" s="74"/>
    </row>
    <row r="212" spans="15:15" x14ac:dyDescent="0.25">
      <c r="O212" s="74"/>
    </row>
    <row r="213" spans="15:15" x14ac:dyDescent="0.25">
      <c r="O213" s="74"/>
    </row>
    <row r="214" spans="15:15" x14ac:dyDescent="0.25">
      <c r="O214" s="74"/>
    </row>
    <row r="215" spans="15:15" x14ac:dyDescent="0.25">
      <c r="O215" s="74"/>
    </row>
    <row r="216" spans="15:15" x14ac:dyDescent="0.25">
      <c r="O216" s="74"/>
    </row>
    <row r="217" spans="15:15" x14ac:dyDescent="0.25">
      <c r="O217" s="74"/>
    </row>
    <row r="218" spans="15:15" x14ac:dyDescent="0.25">
      <c r="O218" s="74"/>
    </row>
    <row r="219" spans="15:15" x14ac:dyDescent="0.25">
      <c r="O219" s="74"/>
    </row>
    <row r="220" spans="15:15" x14ac:dyDescent="0.25">
      <c r="O220" s="74"/>
    </row>
    <row r="221" spans="15:15" x14ac:dyDescent="0.25">
      <c r="O221" s="74"/>
    </row>
    <row r="222" spans="15:15" x14ac:dyDescent="0.25">
      <c r="O222" s="74"/>
    </row>
    <row r="223" spans="15:15" x14ac:dyDescent="0.25">
      <c r="O223" s="74"/>
    </row>
    <row r="224" spans="15:15" x14ac:dyDescent="0.25">
      <c r="O224" s="74"/>
    </row>
    <row r="225" spans="15:15" x14ac:dyDescent="0.25">
      <c r="O225" s="74"/>
    </row>
    <row r="226" spans="15:15" x14ac:dyDescent="0.25">
      <c r="O226" s="74"/>
    </row>
    <row r="227" spans="15:15" x14ac:dyDescent="0.25">
      <c r="O227" s="74"/>
    </row>
    <row r="228" spans="15:15" x14ac:dyDescent="0.25">
      <c r="O228" s="74"/>
    </row>
    <row r="229" spans="15:15" x14ac:dyDescent="0.25">
      <c r="O229" s="74"/>
    </row>
    <row r="230" spans="15:15" x14ac:dyDescent="0.25">
      <c r="O230" s="74"/>
    </row>
    <row r="231" spans="15:15" x14ac:dyDescent="0.25">
      <c r="O231" s="74"/>
    </row>
    <row r="232" spans="15:15" x14ac:dyDescent="0.25">
      <c r="O232" s="74"/>
    </row>
    <row r="233" spans="15:15" x14ac:dyDescent="0.25">
      <c r="O233" s="74"/>
    </row>
    <row r="234" spans="15:15" x14ac:dyDescent="0.25">
      <c r="O234" s="74"/>
    </row>
    <row r="235" spans="15:15" x14ac:dyDescent="0.25">
      <c r="O235" s="74"/>
    </row>
    <row r="236" spans="15:15" x14ac:dyDescent="0.25">
      <c r="O236" s="74"/>
    </row>
    <row r="237" spans="15:15" x14ac:dyDescent="0.25">
      <c r="O237" s="74"/>
    </row>
    <row r="238" spans="15:15" x14ac:dyDescent="0.25">
      <c r="O238" s="74"/>
    </row>
    <row r="239" spans="15:15" x14ac:dyDescent="0.25">
      <c r="O239" s="74"/>
    </row>
    <row r="240" spans="15:15" x14ac:dyDescent="0.25">
      <c r="O240" s="74"/>
    </row>
    <row r="241" spans="15:15" x14ac:dyDescent="0.25">
      <c r="O241" s="74"/>
    </row>
    <row r="242" spans="15:15" x14ac:dyDescent="0.25">
      <c r="O242" s="74"/>
    </row>
    <row r="243" spans="15:15" x14ac:dyDescent="0.25">
      <c r="O243" s="74"/>
    </row>
    <row r="244" spans="15:15" x14ac:dyDescent="0.25">
      <c r="O244" s="74"/>
    </row>
    <row r="245" spans="15:15" x14ac:dyDescent="0.25">
      <c r="O245" s="74"/>
    </row>
    <row r="246" spans="15:15" x14ac:dyDescent="0.25">
      <c r="O246" s="74"/>
    </row>
    <row r="247" spans="15:15" x14ac:dyDescent="0.25">
      <c r="O247" s="74"/>
    </row>
    <row r="248" spans="15:15" x14ac:dyDescent="0.25">
      <c r="O248" s="74"/>
    </row>
    <row r="249" spans="15:15" x14ac:dyDescent="0.25">
      <c r="O249" s="74"/>
    </row>
    <row r="250" spans="15:15" x14ac:dyDescent="0.25">
      <c r="O250" s="74"/>
    </row>
    <row r="251" spans="15:15" x14ac:dyDescent="0.25">
      <c r="O251" s="74"/>
    </row>
    <row r="252" spans="15:15" x14ac:dyDescent="0.25">
      <c r="O252" s="74"/>
    </row>
    <row r="253" spans="15:15" x14ac:dyDescent="0.25">
      <c r="O253" s="74"/>
    </row>
    <row r="254" spans="15:15" x14ac:dyDescent="0.25">
      <c r="O254" s="74"/>
    </row>
    <row r="255" spans="15:15" x14ac:dyDescent="0.25">
      <c r="O255" s="74"/>
    </row>
    <row r="256" spans="15:15" x14ac:dyDescent="0.25">
      <c r="O256" s="74"/>
    </row>
    <row r="257" spans="15:15" x14ac:dyDescent="0.25">
      <c r="O257" s="74"/>
    </row>
    <row r="258" spans="15:15" x14ac:dyDescent="0.25">
      <c r="O258" s="74"/>
    </row>
    <row r="259" spans="15:15" x14ac:dyDescent="0.25">
      <c r="O259" s="74"/>
    </row>
    <row r="260" spans="15:15" x14ac:dyDescent="0.25">
      <c r="O260" s="74"/>
    </row>
    <row r="261" spans="15:15" x14ac:dyDescent="0.25">
      <c r="O261" s="74"/>
    </row>
    <row r="262" spans="15:15" x14ac:dyDescent="0.25">
      <c r="O262" s="74"/>
    </row>
    <row r="263" spans="15:15" x14ac:dyDescent="0.25">
      <c r="O263" s="74"/>
    </row>
    <row r="264" spans="15:15" x14ac:dyDescent="0.25">
      <c r="O264" s="74"/>
    </row>
    <row r="265" spans="15:15" x14ac:dyDescent="0.25">
      <c r="O265" s="74"/>
    </row>
    <row r="266" spans="15:15" x14ac:dyDescent="0.25">
      <c r="O266" s="74"/>
    </row>
    <row r="267" spans="15:15" x14ac:dyDescent="0.25">
      <c r="O267" s="74"/>
    </row>
    <row r="268" spans="15:15" x14ac:dyDescent="0.25">
      <c r="O268" s="74"/>
    </row>
    <row r="269" spans="15:15" x14ac:dyDescent="0.25">
      <c r="O269" s="74"/>
    </row>
    <row r="270" spans="15:15" x14ac:dyDescent="0.25">
      <c r="O270" s="74"/>
    </row>
    <row r="271" spans="15:15" x14ac:dyDescent="0.25">
      <c r="O271" s="74"/>
    </row>
    <row r="272" spans="15:15" x14ac:dyDescent="0.25">
      <c r="O272" s="74"/>
    </row>
    <row r="273" spans="15:15" x14ac:dyDescent="0.25">
      <c r="O273" s="74"/>
    </row>
    <row r="274" spans="15:15" x14ac:dyDescent="0.25">
      <c r="O274" s="74"/>
    </row>
    <row r="275" spans="15:15" x14ac:dyDescent="0.25">
      <c r="O275" s="74"/>
    </row>
    <row r="276" spans="15:15" x14ac:dyDescent="0.25">
      <c r="O276" s="74"/>
    </row>
    <row r="277" spans="15:15" x14ac:dyDescent="0.25">
      <c r="O277" s="74"/>
    </row>
    <row r="278" spans="15:15" x14ac:dyDescent="0.25">
      <c r="O278" s="74"/>
    </row>
    <row r="279" spans="15:15" x14ac:dyDescent="0.25">
      <c r="O279" s="74"/>
    </row>
    <row r="280" spans="15:15" x14ac:dyDescent="0.25">
      <c r="O280" s="74"/>
    </row>
    <row r="281" spans="15:15" x14ac:dyDescent="0.25">
      <c r="O281" s="74"/>
    </row>
    <row r="282" spans="15:15" x14ac:dyDescent="0.25">
      <c r="O282" s="74"/>
    </row>
    <row r="283" spans="15:15" x14ac:dyDescent="0.25">
      <c r="O283" s="74"/>
    </row>
    <row r="284" spans="15:15" x14ac:dyDescent="0.25">
      <c r="O284" s="74"/>
    </row>
    <row r="285" spans="15:15" x14ac:dyDescent="0.25">
      <c r="O285" s="74"/>
    </row>
    <row r="286" spans="15:15" x14ac:dyDescent="0.25">
      <c r="O286" s="74"/>
    </row>
    <row r="287" spans="15:15" x14ac:dyDescent="0.25">
      <c r="O287" s="74"/>
    </row>
    <row r="288" spans="15:15" x14ac:dyDescent="0.25">
      <c r="O288" s="74"/>
    </row>
    <row r="289" spans="15:15" x14ac:dyDescent="0.25">
      <c r="O289" s="74"/>
    </row>
    <row r="290" spans="15:15" x14ac:dyDescent="0.25">
      <c r="O290" s="74"/>
    </row>
    <row r="291" spans="15:15" x14ac:dyDescent="0.25">
      <c r="O291" s="74"/>
    </row>
    <row r="292" spans="15:15" x14ac:dyDescent="0.25">
      <c r="O292" s="74"/>
    </row>
    <row r="293" spans="15:15" x14ac:dyDescent="0.25">
      <c r="O293" s="74"/>
    </row>
    <row r="294" spans="15:15" x14ac:dyDescent="0.25">
      <c r="O294" s="74"/>
    </row>
    <row r="295" spans="15:15" x14ac:dyDescent="0.25">
      <c r="O295" s="74"/>
    </row>
    <row r="296" spans="15:15" x14ac:dyDescent="0.25">
      <c r="O296" s="74"/>
    </row>
    <row r="297" spans="15:15" x14ac:dyDescent="0.25">
      <c r="O297" s="74"/>
    </row>
    <row r="298" spans="15:15" x14ac:dyDescent="0.25">
      <c r="O298" s="74"/>
    </row>
    <row r="299" spans="15:15" x14ac:dyDescent="0.25">
      <c r="O299" s="74"/>
    </row>
    <row r="300" spans="15:15" x14ac:dyDescent="0.25">
      <c r="O300" s="74"/>
    </row>
    <row r="301" spans="15:15" x14ac:dyDescent="0.25">
      <c r="O301" s="74"/>
    </row>
    <row r="302" spans="15:15" x14ac:dyDescent="0.25">
      <c r="O302" s="74"/>
    </row>
    <row r="303" spans="15:15" x14ac:dyDescent="0.25">
      <c r="O303" s="74"/>
    </row>
    <row r="304" spans="15:15" x14ac:dyDescent="0.25">
      <c r="O304" s="74"/>
    </row>
    <row r="305" spans="15:15" x14ac:dyDescent="0.25">
      <c r="O305" s="74"/>
    </row>
    <row r="306" spans="15:15" x14ac:dyDescent="0.25">
      <c r="O306" s="74"/>
    </row>
    <row r="307" spans="15:15" x14ac:dyDescent="0.25">
      <c r="O307" s="74"/>
    </row>
    <row r="308" spans="15:15" x14ac:dyDescent="0.25">
      <c r="O308" s="74"/>
    </row>
    <row r="309" spans="15:15" x14ac:dyDescent="0.25">
      <c r="O309" s="74"/>
    </row>
    <row r="310" spans="15:15" x14ac:dyDescent="0.25">
      <c r="O310" s="74"/>
    </row>
    <row r="311" spans="15:15" x14ac:dyDescent="0.25">
      <c r="O311" s="74"/>
    </row>
    <row r="312" spans="15:15" x14ac:dyDescent="0.25">
      <c r="O312" s="74"/>
    </row>
    <row r="313" spans="15:15" x14ac:dyDescent="0.25">
      <c r="O313" s="74"/>
    </row>
    <row r="314" spans="15:15" x14ac:dyDescent="0.25">
      <c r="O314" s="74"/>
    </row>
    <row r="315" spans="15:15" x14ac:dyDescent="0.25">
      <c r="O315" s="74"/>
    </row>
    <row r="316" spans="15:15" x14ac:dyDescent="0.25">
      <c r="O316" s="74"/>
    </row>
    <row r="317" spans="15:15" x14ac:dyDescent="0.25">
      <c r="O317" s="74"/>
    </row>
    <row r="318" spans="15:15" x14ac:dyDescent="0.25">
      <c r="O318" s="74"/>
    </row>
    <row r="319" spans="15:15" x14ac:dyDescent="0.25">
      <c r="O319" s="74"/>
    </row>
    <row r="320" spans="15:15" x14ac:dyDescent="0.25">
      <c r="O320" s="74"/>
    </row>
    <row r="321" spans="15:15" x14ac:dyDescent="0.25">
      <c r="O321" s="74"/>
    </row>
    <row r="322" spans="15:15" x14ac:dyDescent="0.25">
      <c r="O322" s="74"/>
    </row>
    <row r="323" spans="15:15" x14ac:dyDescent="0.25">
      <c r="O323" s="74"/>
    </row>
    <row r="324" spans="15:15" x14ac:dyDescent="0.25">
      <c r="O324" s="74"/>
    </row>
    <row r="325" spans="15:15" x14ac:dyDescent="0.25">
      <c r="O325" s="74"/>
    </row>
    <row r="326" spans="15:15" x14ac:dyDescent="0.25">
      <c r="O326" s="74"/>
    </row>
    <row r="327" spans="15:15" x14ac:dyDescent="0.25">
      <c r="O327" s="74"/>
    </row>
    <row r="328" spans="15:15" x14ac:dyDescent="0.25">
      <c r="O328" s="74"/>
    </row>
    <row r="329" spans="15:15" x14ac:dyDescent="0.25">
      <c r="O329" s="74"/>
    </row>
    <row r="330" spans="15:15" x14ac:dyDescent="0.25">
      <c r="O330" s="74"/>
    </row>
    <row r="331" spans="15:15" x14ac:dyDescent="0.25">
      <c r="O331" s="74"/>
    </row>
    <row r="332" spans="15:15" x14ac:dyDescent="0.25">
      <c r="O332" s="74"/>
    </row>
    <row r="333" spans="15:15" x14ac:dyDescent="0.25">
      <c r="O333" s="74"/>
    </row>
    <row r="334" spans="15:15" x14ac:dyDescent="0.25">
      <c r="O334" s="74"/>
    </row>
    <row r="335" spans="15:15" x14ac:dyDescent="0.25">
      <c r="O335" s="74"/>
    </row>
    <row r="336" spans="15:15" x14ac:dyDescent="0.25">
      <c r="O336" s="74"/>
    </row>
    <row r="337" spans="15:15" x14ac:dyDescent="0.25">
      <c r="O337" s="74"/>
    </row>
    <row r="338" spans="15:15" x14ac:dyDescent="0.25">
      <c r="O338" s="74"/>
    </row>
    <row r="339" spans="15:15" x14ac:dyDescent="0.25">
      <c r="O339" s="74"/>
    </row>
    <row r="340" spans="15:15" x14ac:dyDescent="0.25">
      <c r="O340" s="74"/>
    </row>
    <row r="341" spans="15:15" x14ac:dyDescent="0.25">
      <c r="O341" s="74"/>
    </row>
    <row r="342" spans="15:15" x14ac:dyDescent="0.25">
      <c r="O342" s="74"/>
    </row>
    <row r="343" spans="15:15" x14ac:dyDescent="0.25">
      <c r="O343" s="74"/>
    </row>
    <row r="344" spans="15:15" x14ac:dyDescent="0.25">
      <c r="O344" s="74"/>
    </row>
    <row r="345" spans="15:15" x14ac:dyDescent="0.25">
      <c r="O345" s="74"/>
    </row>
    <row r="346" spans="15:15" x14ac:dyDescent="0.25">
      <c r="O346" s="74"/>
    </row>
    <row r="347" spans="15:15" x14ac:dyDescent="0.25">
      <c r="O347" s="74"/>
    </row>
    <row r="348" spans="15:15" x14ac:dyDescent="0.25">
      <c r="O348" s="74"/>
    </row>
    <row r="349" spans="15:15" x14ac:dyDescent="0.25">
      <c r="O349" s="74"/>
    </row>
    <row r="350" spans="15:15" x14ac:dyDescent="0.25">
      <c r="O350" s="74"/>
    </row>
    <row r="351" spans="15:15" x14ac:dyDescent="0.25">
      <c r="O351" s="74"/>
    </row>
    <row r="352" spans="15:15" x14ac:dyDescent="0.25">
      <c r="O352" s="74"/>
    </row>
    <row r="353" spans="15:15" x14ac:dyDescent="0.25">
      <c r="O353" s="74"/>
    </row>
    <row r="354" spans="15:15" x14ac:dyDescent="0.25">
      <c r="O354" s="74"/>
    </row>
    <row r="355" spans="15:15" x14ac:dyDescent="0.25">
      <c r="O355" s="74"/>
    </row>
    <row r="356" spans="15:15" x14ac:dyDescent="0.25">
      <c r="O356" s="74"/>
    </row>
    <row r="357" spans="15:15" x14ac:dyDescent="0.25">
      <c r="O357" s="74"/>
    </row>
    <row r="358" spans="15:15" x14ac:dyDescent="0.25">
      <c r="O358" s="74"/>
    </row>
    <row r="359" spans="15:15" x14ac:dyDescent="0.25">
      <c r="O359" s="74"/>
    </row>
    <row r="360" spans="15:15" x14ac:dyDescent="0.25">
      <c r="O360" s="74"/>
    </row>
    <row r="361" spans="15:15" x14ac:dyDescent="0.25">
      <c r="O361" s="74"/>
    </row>
    <row r="362" spans="15:15" x14ac:dyDescent="0.25">
      <c r="O362" s="74"/>
    </row>
    <row r="363" spans="15:15" x14ac:dyDescent="0.25">
      <c r="O363" s="74"/>
    </row>
    <row r="364" spans="15:15" x14ac:dyDescent="0.25">
      <c r="O364" s="74"/>
    </row>
    <row r="365" spans="15:15" x14ac:dyDescent="0.25">
      <c r="O365" s="74"/>
    </row>
    <row r="366" spans="15:15" x14ac:dyDescent="0.25">
      <c r="O366" s="74"/>
    </row>
    <row r="367" spans="15:15" x14ac:dyDescent="0.25">
      <c r="O367" s="74"/>
    </row>
    <row r="368" spans="15:15" x14ac:dyDescent="0.25">
      <c r="O368" s="74"/>
    </row>
    <row r="369" spans="15:15" x14ac:dyDescent="0.25">
      <c r="O369" s="74"/>
    </row>
    <row r="370" spans="15:15" x14ac:dyDescent="0.25">
      <c r="O370" s="74"/>
    </row>
    <row r="371" spans="15:15" x14ac:dyDescent="0.25">
      <c r="O371" s="74"/>
    </row>
    <row r="372" spans="15:15" x14ac:dyDescent="0.25">
      <c r="O372" s="74"/>
    </row>
    <row r="373" spans="15:15" x14ac:dyDescent="0.25">
      <c r="O373" s="74"/>
    </row>
    <row r="374" spans="15:15" x14ac:dyDescent="0.25">
      <c r="O374" s="74"/>
    </row>
    <row r="375" spans="15:15" x14ac:dyDescent="0.25">
      <c r="O375" s="74"/>
    </row>
    <row r="376" spans="15:15" x14ac:dyDescent="0.25">
      <c r="O376" s="74"/>
    </row>
    <row r="377" spans="15:15" x14ac:dyDescent="0.25">
      <c r="O377" s="74"/>
    </row>
    <row r="378" spans="15:15" x14ac:dyDescent="0.25">
      <c r="O378" s="74"/>
    </row>
    <row r="379" spans="15:15" x14ac:dyDescent="0.25">
      <c r="O379" s="74"/>
    </row>
    <row r="380" spans="15:15" x14ac:dyDescent="0.25">
      <c r="O380" s="74"/>
    </row>
    <row r="381" spans="15:15" x14ac:dyDescent="0.25">
      <c r="O381" s="74"/>
    </row>
    <row r="382" spans="15:15" x14ac:dyDescent="0.25">
      <c r="O382" s="74"/>
    </row>
    <row r="383" spans="15:15" x14ac:dyDescent="0.25">
      <c r="O383" s="74"/>
    </row>
    <row r="384" spans="15:15" x14ac:dyDescent="0.25">
      <c r="O384" s="74"/>
    </row>
    <row r="385" spans="15:15" x14ac:dyDescent="0.25">
      <c r="O385" s="74"/>
    </row>
    <row r="386" spans="15:15" x14ac:dyDescent="0.25">
      <c r="O386" s="74"/>
    </row>
    <row r="387" spans="15:15" x14ac:dyDescent="0.25">
      <c r="O387" s="74"/>
    </row>
    <row r="388" spans="15:15" x14ac:dyDescent="0.25">
      <c r="O388" s="74"/>
    </row>
    <row r="389" spans="15:15" x14ac:dyDescent="0.25">
      <c r="O389" s="74"/>
    </row>
    <row r="390" spans="15:15" x14ac:dyDescent="0.25">
      <c r="O390" s="74"/>
    </row>
    <row r="391" spans="15:15" x14ac:dyDescent="0.25">
      <c r="O391" s="74"/>
    </row>
    <row r="392" spans="15:15" x14ac:dyDescent="0.25">
      <c r="O392" s="74"/>
    </row>
    <row r="393" spans="15:15" x14ac:dyDescent="0.25">
      <c r="O393" s="74"/>
    </row>
    <row r="394" spans="15:15" x14ac:dyDescent="0.25">
      <c r="O394" s="74"/>
    </row>
    <row r="395" spans="15:15" x14ac:dyDescent="0.25">
      <c r="O395" s="74"/>
    </row>
    <row r="396" spans="15:15" x14ac:dyDescent="0.25">
      <c r="O396" s="74"/>
    </row>
    <row r="397" spans="15:15" x14ac:dyDescent="0.25">
      <c r="O397" s="74"/>
    </row>
    <row r="398" spans="15:15" x14ac:dyDescent="0.25">
      <c r="O398" s="74"/>
    </row>
    <row r="399" spans="15:15" x14ac:dyDescent="0.25">
      <c r="O399" s="74"/>
    </row>
    <row r="400" spans="15:15" x14ac:dyDescent="0.25">
      <c r="O400" s="74"/>
    </row>
    <row r="401" spans="15:15" x14ac:dyDescent="0.25">
      <c r="O401" s="74"/>
    </row>
    <row r="402" spans="15:15" x14ac:dyDescent="0.25">
      <c r="O402" s="74"/>
    </row>
    <row r="403" spans="15:15" x14ac:dyDescent="0.25">
      <c r="O403" s="74"/>
    </row>
    <row r="404" spans="15:15" x14ac:dyDescent="0.25">
      <c r="O404" s="74"/>
    </row>
    <row r="405" spans="15:15" x14ac:dyDescent="0.25">
      <c r="O405" s="74"/>
    </row>
    <row r="406" spans="15:15" x14ac:dyDescent="0.25">
      <c r="O406" s="74"/>
    </row>
    <row r="407" spans="15:15" x14ac:dyDescent="0.25">
      <c r="O407" s="74"/>
    </row>
    <row r="408" spans="15:15" x14ac:dyDescent="0.25">
      <c r="O408" s="74"/>
    </row>
    <row r="409" spans="15:15" x14ac:dyDescent="0.25">
      <c r="O409" s="74"/>
    </row>
    <row r="410" spans="15:15" x14ac:dyDescent="0.25">
      <c r="O410" s="74"/>
    </row>
    <row r="411" spans="15:15" x14ac:dyDescent="0.25">
      <c r="O411" s="74"/>
    </row>
    <row r="412" spans="15:15" x14ac:dyDescent="0.25">
      <c r="O412" s="74"/>
    </row>
    <row r="413" spans="15:15" x14ac:dyDescent="0.25">
      <c r="O413" s="74"/>
    </row>
    <row r="414" spans="15:15" x14ac:dyDescent="0.25">
      <c r="O414" s="74"/>
    </row>
    <row r="415" spans="15:15" x14ac:dyDescent="0.25">
      <c r="O415" s="74"/>
    </row>
    <row r="416" spans="15:15" x14ac:dyDescent="0.25">
      <c r="O416" s="74"/>
    </row>
    <row r="417" spans="15:15" x14ac:dyDescent="0.25">
      <c r="O417" s="74"/>
    </row>
    <row r="418" spans="15:15" x14ac:dyDescent="0.25">
      <c r="O418" s="74"/>
    </row>
    <row r="419" spans="15:15" x14ac:dyDescent="0.25">
      <c r="O419" s="74"/>
    </row>
    <row r="420" spans="15:15" x14ac:dyDescent="0.25">
      <c r="O420" s="74"/>
    </row>
    <row r="421" spans="15:15" x14ac:dyDescent="0.25">
      <c r="O421" s="74"/>
    </row>
    <row r="422" spans="15:15" x14ac:dyDescent="0.25">
      <c r="O422" s="74"/>
    </row>
    <row r="423" spans="15:15" x14ac:dyDescent="0.25">
      <c r="O423" s="74"/>
    </row>
    <row r="424" spans="15:15" x14ac:dyDescent="0.25">
      <c r="O424" s="74"/>
    </row>
    <row r="425" spans="15:15" x14ac:dyDescent="0.25">
      <c r="O425" s="74"/>
    </row>
    <row r="426" spans="15:15" x14ac:dyDescent="0.25">
      <c r="O426" s="74"/>
    </row>
    <row r="427" spans="15:15" x14ac:dyDescent="0.25">
      <c r="O427" s="74"/>
    </row>
    <row r="428" spans="15:15" x14ac:dyDescent="0.25">
      <c r="O428" s="74"/>
    </row>
    <row r="429" spans="15:15" x14ac:dyDescent="0.25">
      <c r="O429" s="74"/>
    </row>
    <row r="430" spans="15:15" x14ac:dyDescent="0.25">
      <c r="O430" s="74"/>
    </row>
    <row r="431" spans="15:15" x14ac:dyDescent="0.25">
      <c r="O431" s="74"/>
    </row>
    <row r="432" spans="15:15" x14ac:dyDescent="0.25">
      <c r="O432" s="74"/>
    </row>
    <row r="433" spans="15:15" x14ac:dyDescent="0.25">
      <c r="O433" s="74"/>
    </row>
    <row r="434" spans="15:15" x14ac:dyDescent="0.25">
      <c r="O434" s="74"/>
    </row>
    <row r="435" spans="15:15" x14ac:dyDescent="0.25">
      <c r="O435" s="74"/>
    </row>
    <row r="436" spans="15:15" x14ac:dyDescent="0.25">
      <c r="O436" s="74"/>
    </row>
    <row r="437" spans="15:15" x14ac:dyDescent="0.25">
      <c r="O437" s="74"/>
    </row>
    <row r="438" spans="15:15" x14ac:dyDescent="0.25">
      <c r="O438" s="74"/>
    </row>
    <row r="439" spans="15:15" x14ac:dyDescent="0.25">
      <c r="O439" s="74"/>
    </row>
    <row r="440" spans="15:15" x14ac:dyDescent="0.25">
      <c r="O440" s="74"/>
    </row>
    <row r="441" spans="15:15" x14ac:dyDescent="0.25">
      <c r="O441" s="74"/>
    </row>
    <row r="442" spans="15:15" x14ac:dyDescent="0.25">
      <c r="O442" s="74"/>
    </row>
    <row r="443" spans="15:15" x14ac:dyDescent="0.25">
      <c r="O443" s="74"/>
    </row>
    <row r="444" spans="15:15" x14ac:dyDescent="0.25">
      <c r="O444" s="74"/>
    </row>
    <row r="445" spans="15:15" x14ac:dyDescent="0.25">
      <c r="O445" s="74"/>
    </row>
    <row r="446" spans="15:15" x14ac:dyDescent="0.25">
      <c r="O446" s="74"/>
    </row>
    <row r="447" spans="15:15" x14ac:dyDescent="0.25">
      <c r="O447" s="74"/>
    </row>
    <row r="448" spans="15:15" x14ac:dyDescent="0.25">
      <c r="O448" s="74"/>
    </row>
    <row r="449" spans="15:15" x14ac:dyDescent="0.25">
      <c r="O449" s="74"/>
    </row>
    <row r="450" spans="15:15" x14ac:dyDescent="0.25">
      <c r="O450" s="74"/>
    </row>
    <row r="451" spans="15:15" x14ac:dyDescent="0.25">
      <c r="O451" s="74"/>
    </row>
    <row r="452" spans="15:15" x14ac:dyDescent="0.25">
      <c r="O452" s="74"/>
    </row>
    <row r="453" spans="15:15" x14ac:dyDescent="0.25">
      <c r="O453" s="74"/>
    </row>
    <row r="454" spans="15:15" x14ac:dyDescent="0.25">
      <c r="O454" s="74"/>
    </row>
    <row r="455" spans="15:15" x14ac:dyDescent="0.25">
      <c r="O455" s="74"/>
    </row>
    <row r="456" spans="15:15" x14ac:dyDescent="0.25">
      <c r="O456" s="74"/>
    </row>
    <row r="457" spans="15:15" x14ac:dyDescent="0.25">
      <c r="O457" s="74"/>
    </row>
    <row r="458" spans="15:15" x14ac:dyDescent="0.25">
      <c r="O458" s="74"/>
    </row>
    <row r="459" spans="15:15" x14ac:dyDescent="0.25">
      <c r="O459" s="74"/>
    </row>
    <row r="460" spans="15:15" x14ac:dyDescent="0.25">
      <c r="O460" s="74"/>
    </row>
    <row r="461" spans="15:15" x14ac:dyDescent="0.25">
      <c r="O461" s="74"/>
    </row>
    <row r="462" spans="15:15" x14ac:dyDescent="0.25">
      <c r="O462" s="74"/>
    </row>
    <row r="463" spans="15:15" x14ac:dyDescent="0.25">
      <c r="O463" s="74"/>
    </row>
    <row r="464" spans="15:15" x14ac:dyDescent="0.25">
      <c r="O464" s="74"/>
    </row>
    <row r="465" spans="15:15" x14ac:dyDescent="0.25">
      <c r="O465" s="74"/>
    </row>
    <row r="466" spans="15:15" x14ac:dyDescent="0.25">
      <c r="O466" s="74"/>
    </row>
    <row r="467" spans="15:15" x14ac:dyDescent="0.25">
      <c r="O467" s="74"/>
    </row>
    <row r="468" spans="15:15" x14ac:dyDescent="0.25">
      <c r="O468" s="74"/>
    </row>
    <row r="469" spans="15:15" x14ac:dyDescent="0.25">
      <c r="O469" s="74"/>
    </row>
    <row r="470" spans="15:15" x14ac:dyDescent="0.25">
      <c r="O470" s="74"/>
    </row>
    <row r="471" spans="15:15" x14ac:dyDescent="0.25">
      <c r="O471" s="74"/>
    </row>
    <row r="472" spans="15:15" x14ac:dyDescent="0.25">
      <c r="O472" s="74"/>
    </row>
    <row r="473" spans="15:15" x14ac:dyDescent="0.25">
      <c r="O473" s="74"/>
    </row>
    <row r="474" spans="15:15" x14ac:dyDescent="0.25">
      <c r="O474" s="74"/>
    </row>
    <row r="475" spans="15:15" x14ac:dyDescent="0.25">
      <c r="O475" s="74"/>
    </row>
    <row r="476" spans="15:15" x14ac:dyDescent="0.25">
      <c r="O476" s="74"/>
    </row>
    <row r="477" spans="15:15" x14ac:dyDescent="0.25">
      <c r="O477" s="74"/>
    </row>
    <row r="478" spans="15:15" x14ac:dyDescent="0.25">
      <c r="O478" s="74"/>
    </row>
    <row r="479" spans="15:15" x14ac:dyDescent="0.25">
      <c r="O479" s="74"/>
    </row>
    <row r="480" spans="15:15" x14ac:dyDescent="0.25">
      <c r="O480" s="74"/>
    </row>
    <row r="481" spans="15:15" x14ac:dyDescent="0.25">
      <c r="O481" s="74"/>
    </row>
    <row r="482" spans="15:15" x14ac:dyDescent="0.25">
      <c r="O482" s="74"/>
    </row>
    <row r="483" spans="15:15" x14ac:dyDescent="0.25">
      <c r="O483" s="74"/>
    </row>
    <row r="484" spans="15:15" x14ac:dyDescent="0.25">
      <c r="O484" s="74"/>
    </row>
    <row r="485" spans="15:15" x14ac:dyDescent="0.25">
      <c r="O485" s="74"/>
    </row>
    <row r="486" spans="15:15" x14ac:dyDescent="0.25">
      <c r="O486" s="74"/>
    </row>
    <row r="487" spans="15:15" x14ac:dyDescent="0.25">
      <c r="O487" s="74"/>
    </row>
    <row r="488" spans="15:15" x14ac:dyDescent="0.25">
      <c r="O488" s="74"/>
    </row>
    <row r="489" spans="15:15" x14ac:dyDescent="0.25">
      <c r="O489" s="74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zoomScale="90" zoomScaleNormal="90" workbookViewId="0">
      <selection activeCell="E48" sqref="E48"/>
    </sheetView>
  </sheetViews>
  <sheetFormatPr defaultRowHeight="15" x14ac:dyDescent="0.25"/>
  <cols>
    <col min="1" max="1" width="28.42578125" customWidth="1"/>
    <col min="7" max="7" width="13.42578125" customWidth="1"/>
    <col min="8" max="8" width="8.42578125" customWidth="1"/>
    <col min="14" max="14" width="19.140625" customWidth="1"/>
    <col min="15" max="15" width="14" customWidth="1"/>
    <col min="16" max="16" width="11.7109375" customWidth="1"/>
    <col min="19" max="19" width="12.85546875" customWidth="1"/>
    <col min="24" max="24" width="13" customWidth="1"/>
    <col min="25" max="25" width="20.140625" customWidth="1"/>
    <col min="26" max="26" width="25.5703125" customWidth="1"/>
    <col min="29" max="29" width="25.28515625" customWidth="1"/>
    <col min="30" max="30" width="30" customWidth="1"/>
    <col min="31" max="31" width="12.28515625" customWidth="1"/>
  </cols>
  <sheetData>
    <row r="1" spans="1:31" ht="16.5" thickTop="1" thickBot="1" x14ac:dyDescent="0.3">
      <c r="H1" s="141"/>
      <c r="K1" s="52" t="s">
        <v>237</v>
      </c>
      <c r="P1" s="50">
        <v>20.469951824540502</v>
      </c>
      <c r="Q1" t="s">
        <v>53</v>
      </c>
    </row>
    <row r="2" spans="1:31" ht="16.5" thickTop="1" thickBot="1" x14ac:dyDescent="0.3">
      <c r="A2" s="22" t="s">
        <v>85</v>
      </c>
      <c r="B2" s="58">
        <v>0</v>
      </c>
      <c r="C2" s="58">
        <v>1000</v>
      </c>
      <c r="D2" s="58">
        <v>2000</v>
      </c>
      <c r="E2" s="58">
        <v>3000</v>
      </c>
      <c r="F2" s="58">
        <v>4000</v>
      </c>
      <c r="G2" s="58">
        <v>5000</v>
      </c>
      <c r="H2" s="58">
        <v>6050</v>
      </c>
      <c r="I2" s="58">
        <v>7000</v>
      </c>
      <c r="J2" s="58">
        <v>8000</v>
      </c>
      <c r="K2" s="52">
        <v>9175</v>
      </c>
      <c r="L2" s="58">
        <v>10000</v>
      </c>
      <c r="M2" s="58">
        <v>10850</v>
      </c>
      <c r="P2" s="50">
        <v>42.207681629146201</v>
      </c>
      <c r="Q2">
        <f>SUM(P1:P171)</f>
        <v>195.22266321862438</v>
      </c>
      <c r="X2" s="33" t="s">
        <v>54</v>
      </c>
      <c r="AA2" s="11" t="s">
        <v>55</v>
      </c>
      <c r="AB2" s="5" t="s">
        <v>56</v>
      </c>
    </row>
    <row r="3" spans="1:31" ht="16.5" thickTop="1" thickBot="1" x14ac:dyDescent="0.3">
      <c r="A3" s="53" t="s">
        <v>57</v>
      </c>
      <c r="B3" s="57">
        <v>1</v>
      </c>
      <c r="C3" s="57">
        <v>40</v>
      </c>
      <c r="D3" s="57">
        <v>80</v>
      </c>
      <c r="E3" s="57">
        <v>120</v>
      </c>
      <c r="F3" s="57">
        <v>160</v>
      </c>
      <c r="G3" s="57">
        <v>200</v>
      </c>
      <c r="H3" s="153">
        <v>242</v>
      </c>
      <c r="I3" s="59">
        <v>280</v>
      </c>
      <c r="J3" s="59">
        <v>320</v>
      </c>
      <c r="K3" s="60">
        <v>367</v>
      </c>
      <c r="L3" s="59">
        <v>400</v>
      </c>
      <c r="M3" s="59">
        <v>435</v>
      </c>
      <c r="P3" s="50">
        <v>38.561799332837303</v>
      </c>
    </row>
    <row r="4" spans="1:31" ht="16.5" thickTop="1" thickBot="1" x14ac:dyDescent="0.3">
      <c r="A4" s="34" t="s">
        <v>86</v>
      </c>
      <c r="B4" s="56">
        <v>24</v>
      </c>
      <c r="C4" s="56">
        <v>112</v>
      </c>
      <c r="D4" s="56">
        <v>147</v>
      </c>
      <c r="E4" s="56">
        <v>153</v>
      </c>
      <c r="F4" s="56">
        <v>140</v>
      </c>
      <c r="G4" s="56">
        <v>82</v>
      </c>
      <c r="H4" s="145">
        <v>76</v>
      </c>
      <c r="I4" s="56">
        <v>17</v>
      </c>
      <c r="J4" s="56">
        <v>0</v>
      </c>
      <c r="K4" s="55">
        <v>0</v>
      </c>
      <c r="L4" s="56">
        <v>0</v>
      </c>
      <c r="M4" s="56">
        <v>0</v>
      </c>
      <c r="P4" s="50">
        <v>33.486478180242599</v>
      </c>
    </row>
    <row r="5" spans="1:31" ht="16.5" thickTop="1" thickBot="1" x14ac:dyDescent="0.3">
      <c r="A5" s="34" t="s">
        <v>87</v>
      </c>
      <c r="B5" s="56">
        <v>12</v>
      </c>
      <c r="C5" s="56">
        <v>41</v>
      </c>
      <c r="D5" s="56">
        <v>91</v>
      </c>
      <c r="E5" s="56">
        <v>86</v>
      </c>
      <c r="F5" s="56">
        <v>88</v>
      </c>
      <c r="G5" s="56">
        <v>85</v>
      </c>
      <c r="H5" s="145">
        <v>80</v>
      </c>
      <c r="I5" s="63">
        <v>0</v>
      </c>
      <c r="J5" s="63">
        <v>0</v>
      </c>
      <c r="K5" s="55">
        <v>0</v>
      </c>
      <c r="L5" s="61">
        <v>0</v>
      </c>
      <c r="M5" s="61">
        <v>0</v>
      </c>
      <c r="P5" s="50">
        <v>27.837769907808799</v>
      </c>
      <c r="Y5" t="s">
        <v>60</v>
      </c>
      <c r="Z5" t="s">
        <v>61</v>
      </c>
      <c r="AC5" t="s">
        <v>62</v>
      </c>
      <c r="AD5" t="s">
        <v>63</v>
      </c>
      <c r="AE5" t="s">
        <v>64</v>
      </c>
    </row>
    <row r="6" spans="1:31" ht="16.5" thickTop="1" thickBot="1" x14ac:dyDescent="0.3">
      <c r="A6" s="34" t="s">
        <v>88</v>
      </c>
      <c r="B6" s="56">
        <v>15</v>
      </c>
      <c r="C6" s="56">
        <v>43</v>
      </c>
      <c r="D6" s="56">
        <v>70</v>
      </c>
      <c r="E6" s="56">
        <v>85</v>
      </c>
      <c r="F6" s="56">
        <v>81</v>
      </c>
      <c r="G6" s="56">
        <v>67</v>
      </c>
      <c r="H6" s="145">
        <v>74</v>
      </c>
      <c r="I6" s="61">
        <v>70</v>
      </c>
      <c r="J6" s="61">
        <v>67</v>
      </c>
      <c r="K6" s="62">
        <v>80</v>
      </c>
      <c r="L6" s="61">
        <v>0</v>
      </c>
      <c r="M6" s="61">
        <v>0</v>
      </c>
      <c r="P6" s="50">
        <v>19.900297680553798</v>
      </c>
      <c r="W6" t="s">
        <v>17</v>
      </c>
      <c r="X6" s="37" t="s">
        <v>66</v>
      </c>
      <c r="Y6">
        <v>1</v>
      </c>
      <c r="Z6">
        <f>SUM(3.3*(Y7-Y6))</f>
        <v>108.89999999999999</v>
      </c>
      <c r="AB6" s="37" t="s">
        <v>66</v>
      </c>
      <c r="AC6">
        <v>34</v>
      </c>
      <c r="AD6">
        <f>SUM(AC6*AE6)</f>
        <v>37.400000000000006</v>
      </c>
      <c r="AE6">
        <v>1.1000000000000001</v>
      </c>
    </row>
    <row r="7" spans="1:31" ht="16.5" thickTop="1" thickBot="1" x14ac:dyDescent="0.3">
      <c r="A7" s="34" t="s">
        <v>89</v>
      </c>
      <c r="B7" s="56">
        <v>26</v>
      </c>
      <c r="C7" s="56">
        <v>44</v>
      </c>
      <c r="D7" s="56">
        <v>26</v>
      </c>
      <c r="E7" s="56">
        <v>25</v>
      </c>
      <c r="F7" s="56">
        <v>32</v>
      </c>
      <c r="G7" s="56">
        <v>41</v>
      </c>
      <c r="H7" s="145">
        <v>46</v>
      </c>
      <c r="I7" s="56">
        <v>43</v>
      </c>
      <c r="J7" s="56">
        <v>49</v>
      </c>
      <c r="K7" s="55">
        <v>74</v>
      </c>
      <c r="L7" s="56">
        <v>60</v>
      </c>
      <c r="M7" s="56">
        <v>0</v>
      </c>
      <c r="P7" s="50">
        <v>12.758684663495201</v>
      </c>
      <c r="W7" t="s">
        <v>16</v>
      </c>
      <c r="X7" s="37" t="s">
        <v>68</v>
      </c>
      <c r="Y7">
        <v>34</v>
      </c>
      <c r="Z7">
        <f>SUM(3.3*(Y9-Y7))</f>
        <v>66</v>
      </c>
      <c r="AB7" s="37" t="s">
        <v>68</v>
      </c>
      <c r="AC7">
        <f>SUM(Y8-Y7)</f>
        <v>10</v>
      </c>
      <c r="AD7">
        <f>SUM(AC7*AE7)</f>
        <v>11</v>
      </c>
      <c r="AE7">
        <v>1.1000000000000001</v>
      </c>
    </row>
    <row r="8" spans="1:31" ht="16.5" thickTop="1" thickBot="1" x14ac:dyDescent="0.3">
      <c r="A8" s="34" t="s">
        <v>90</v>
      </c>
      <c r="B8" s="56">
        <v>277</v>
      </c>
      <c r="C8" s="56">
        <v>427</v>
      </c>
      <c r="D8" s="56">
        <v>455</v>
      </c>
      <c r="E8" s="56">
        <v>467</v>
      </c>
      <c r="F8" s="56">
        <v>470</v>
      </c>
      <c r="G8" s="56">
        <v>444</v>
      </c>
      <c r="H8" s="145">
        <v>401</v>
      </c>
      <c r="I8" s="56">
        <v>340</v>
      </c>
      <c r="J8" s="56">
        <v>338</v>
      </c>
      <c r="K8" s="55">
        <v>359</v>
      </c>
      <c r="L8" s="56">
        <v>373</v>
      </c>
      <c r="M8" s="56">
        <v>332</v>
      </c>
      <c r="W8" t="s">
        <v>15</v>
      </c>
      <c r="X8" t="s">
        <v>70</v>
      </c>
      <c r="Y8">
        <v>44</v>
      </c>
      <c r="Z8">
        <f>SUM(Z6+Z7)</f>
        <v>174.89999999999998</v>
      </c>
      <c r="AB8" t="s">
        <v>70</v>
      </c>
      <c r="AC8">
        <f>SUM(Y9-Y8)</f>
        <v>10</v>
      </c>
      <c r="AD8">
        <f>SUM(AC8*AE8)</f>
        <v>11</v>
      </c>
      <c r="AE8">
        <v>1.1000000000000001</v>
      </c>
    </row>
    <row r="9" spans="1:31" ht="15.75" thickTop="1" x14ac:dyDescent="0.25">
      <c r="A9" s="34" t="s">
        <v>91</v>
      </c>
      <c r="B9" s="56"/>
      <c r="C9" s="56"/>
      <c r="D9" s="56"/>
      <c r="E9" s="56"/>
      <c r="F9" s="56"/>
      <c r="G9" s="56"/>
      <c r="H9" s="145">
        <v>140</v>
      </c>
      <c r="I9" s="56"/>
      <c r="J9" s="56"/>
      <c r="K9" s="56"/>
      <c r="L9" s="50"/>
      <c r="M9" s="50"/>
      <c r="N9" s="50"/>
      <c r="O9" s="50"/>
      <c r="W9" t="s">
        <v>14</v>
      </c>
      <c r="X9" s="37" t="s">
        <v>71</v>
      </c>
      <c r="Y9">
        <v>54</v>
      </c>
      <c r="Z9">
        <f>SUM(3.3*(Y10-Y9))</f>
        <v>33</v>
      </c>
      <c r="AB9" s="37" t="s">
        <v>71</v>
      </c>
      <c r="AC9">
        <f>SUM(Y10-Y9)</f>
        <v>10</v>
      </c>
    </row>
    <row r="10" spans="1:31" ht="15.75" thickBot="1" x14ac:dyDescent="0.3">
      <c r="A10" s="34" t="s">
        <v>93</v>
      </c>
      <c r="B10" s="56"/>
      <c r="C10" s="56"/>
      <c r="D10" s="56"/>
      <c r="E10" s="56"/>
      <c r="F10" s="56"/>
      <c r="G10" s="56"/>
      <c r="H10" s="145">
        <v>140</v>
      </c>
      <c r="I10" s="56"/>
      <c r="J10" s="56"/>
      <c r="K10" s="56"/>
      <c r="L10" s="50"/>
      <c r="M10" s="50"/>
      <c r="N10" s="50"/>
      <c r="O10" s="50"/>
      <c r="W10" t="s">
        <v>13</v>
      </c>
      <c r="X10" s="37" t="s">
        <v>72</v>
      </c>
      <c r="Y10">
        <v>64</v>
      </c>
      <c r="Z10">
        <f>SUM(3.3*(Y11-Y10))</f>
        <v>244.2</v>
      </c>
      <c r="AB10" s="37" t="s">
        <v>72</v>
      </c>
      <c r="AC10">
        <f>SUM(Y11-Y10)</f>
        <v>74</v>
      </c>
    </row>
    <row r="11" spans="1:31" ht="16.5" thickTop="1" thickBot="1" x14ac:dyDescent="0.3">
      <c r="A11" s="4"/>
      <c r="B11" s="4"/>
      <c r="C11" s="4"/>
      <c r="D11" s="4"/>
      <c r="E11" s="4"/>
      <c r="F11" s="4"/>
      <c r="G11" s="4"/>
      <c r="H11" s="141"/>
      <c r="I11" s="4"/>
      <c r="J11" s="4"/>
      <c r="K11" s="4"/>
      <c r="L11" s="4"/>
      <c r="M11" s="4"/>
      <c r="N11" s="4"/>
      <c r="V11" t="s">
        <v>73</v>
      </c>
      <c r="W11" s="20" t="s">
        <v>12</v>
      </c>
      <c r="X11" s="37" t="s">
        <v>74</v>
      </c>
      <c r="Y11">
        <v>138</v>
      </c>
      <c r="Z11">
        <f>SUM(3.3*(Y12-Y11))</f>
        <v>270.59999999999997</v>
      </c>
      <c r="AB11" s="37" t="s">
        <v>74</v>
      </c>
      <c r="AC11">
        <f>SUM(Y12-Y11)</f>
        <v>82</v>
      </c>
    </row>
    <row r="12" spans="1:31" ht="16.5" thickTop="1" thickBot="1" x14ac:dyDescent="0.3">
      <c r="A12" s="4"/>
      <c r="B12" s="4"/>
      <c r="C12" s="4">
        <v>600</v>
      </c>
      <c r="D12" s="4">
        <v>1600</v>
      </c>
      <c r="E12" s="4">
        <v>2600</v>
      </c>
      <c r="F12" s="4">
        <v>3600</v>
      </c>
      <c r="G12" s="4">
        <v>4600</v>
      </c>
      <c r="H12" s="141"/>
      <c r="I12" s="12">
        <v>6600</v>
      </c>
      <c r="J12" s="12">
        <v>7600</v>
      </c>
      <c r="K12" s="52" t="s">
        <v>237</v>
      </c>
      <c r="L12" s="12">
        <v>9600</v>
      </c>
      <c r="M12" s="12">
        <f>SUM(M13-400)</f>
        <v>10450</v>
      </c>
      <c r="X12" s="37"/>
      <c r="Y12">
        <v>220</v>
      </c>
      <c r="AB12" s="37"/>
    </row>
    <row r="13" spans="1:31" ht="16.5" thickTop="1" thickBot="1" x14ac:dyDescent="0.3">
      <c r="A13" s="22" t="s">
        <v>122</v>
      </c>
      <c r="B13" s="58">
        <v>0</v>
      </c>
      <c r="C13" s="58">
        <v>1000</v>
      </c>
      <c r="D13" s="58">
        <v>2000</v>
      </c>
      <c r="E13" s="58">
        <v>3000</v>
      </c>
      <c r="F13" s="58">
        <v>4000</v>
      </c>
      <c r="G13" s="58">
        <v>5000</v>
      </c>
      <c r="H13" s="58">
        <v>6050</v>
      </c>
      <c r="I13" s="58">
        <v>7000</v>
      </c>
      <c r="J13" s="58">
        <v>8000</v>
      </c>
      <c r="K13" s="52">
        <v>9175</v>
      </c>
      <c r="L13" s="58">
        <v>10000</v>
      </c>
      <c r="M13" s="58">
        <v>10850</v>
      </c>
      <c r="X13" s="37" t="s">
        <v>75</v>
      </c>
    </row>
    <row r="14" spans="1:31" ht="16.5" thickTop="1" thickBot="1" x14ac:dyDescent="0.3">
      <c r="A14" s="53" t="s">
        <v>57</v>
      </c>
      <c r="B14" s="57">
        <v>1</v>
      </c>
      <c r="C14" s="57">
        <v>40</v>
      </c>
      <c r="D14" s="57">
        <v>80</v>
      </c>
      <c r="E14" s="57">
        <v>120</v>
      </c>
      <c r="F14" s="57">
        <v>160</v>
      </c>
      <c r="G14" s="57">
        <v>200</v>
      </c>
      <c r="H14" s="153">
        <v>242</v>
      </c>
      <c r="I14" s="59">
        <v>280</v>
      </c>
      <c r="J14" s="59">
        <v>320</v>
      </c>
      <c r="K14" s="60">
        <v>367</v>
      </c>
      <c r="L14" s="59">
        <v>400</v>
      </c>
      <c r="M14" s="59">
        <v>435</v>
      </c>
    </row>
    <row r="15" spans="1:31" ht="16.5" thickTop="1" thickBot="1" x14ac:dyDescent="0.3">
      <c r="A15" s="34" t="s">
        <v>86</v>
      </c>
      <c r="B15" s="56">
        <v>0</v>
      </c>
      <c r="C15" s="56">
        <v>112</v>
      </c>
      <c r="D15" s="56">
        <v>147</v>
      </c>
      <c r="E15" s="56">
        <v>153</v>
      </c>
      <c r="F15" s="56">
        <v>140</v>
      </c>
      <c r="G15" s="56">
        <v>82</v>
      </c>
      <c r="H15" s="145">
        <v>76</v>
      </c>
      <c r="I15" s="56">
        <v>17</v>
      </c>
      <c r="J15" s="56">
        <v>0</v>
      </c>
      <c r="K15" s="55">
        <v>0</v>
      </c>
      <c r="L15" s="56">
        <v>0</v>
      </c>
      <c r="M15" s="56">
        <v>0</v>
      </c>
    </row>
    <row r="16" spans="1:31" ht="16.5" thickTop="1" thickBot="1" x14ac:dyDescent="0.3">
      <c r="A16" s="34" t="s">
        <v>124</v>
      </c>
      <c r="B16" s="56">
        <v>0</v>
      </c>
      <c r="C16" s="56">
        <v>151</v>
      </c>
      <c r="D16" s="56">
        <v>229</v>
      </c>
      <c r="E16" s="56">
        <v>258</v>
      </c>
      <c r="F16" s="56">
        <v>241</v>
      </c>
      <c r="G16" s="56">
        <v>184</v>
      </c>
      <c r="H16" s="145">
        <v>159</v>
      </c>
      <c r="I16" s="63">
        <v>93</v>
      </c>
      <c r="J16" s="63">
        <v>23</v>
      </c>
      <c r="K16" s="55">
        <v>0</v>
      </c>
      <c r="L16" s="61">
        <v>0</v>
      </c>
      <c r="M16" s="61">
        <v>0</v>
      </c>
    </row>
    <row r="17" spans="1:33" ht="16.5" thickTop="1" thickBot="1" x14ac:dyDescent="0.3">
      <c r="A17" s="34" t="s">
        <v>123</v>
      </c>
      <c r="B17" s="56">
        <v>50</v>
      </c>
      <c r="C17" s="56">
        <v>202</v>
      </c>
      <c r="D17" s="56">
        <v>298</v>
      </c>
      <c r="E17" s="56">
        <v>337</v>
      </c>
      <c r="F17" s="56">
        <v>318</v>
      </c>
      <c r="G17" s="56">
        <v>249</v>
      </c>
      <c r="H17" s="145">
        <v>240</v>
      </c>
      <c r="I17" s="61">
        <v>166</v>
      </c>
      <c r="J17" s="61">
        <v>97</v>
      </c>
      <c r="K17" s="62">
        <v>80</v>
      </c>
      <c r="L17" s="61">
        <v>71</v>
      </c>
      <c r="M17" s="61">
        <v>0</v>
      </c>
    </row>
    <row r="18" spans="1:33" ht="16.5" thickTop="1" thickBot="1" x14ac:dyDescent="0.3">
      <c r="A18" s="34" t="s">
        <v>125</v>
      </c>
      <c r="B18" s="56">
        <f t="shared" ref="B18:G18" si="0">SUM(B35:B38)</f>
        <v>65</v>
      </c>
      <c r="C18" s="56">
        <f t="shared" si="0"/>
        <v>230</v>
      </c>
      <c r="D18" s="56">
        <f t="shared" si="0"/>
        <v>328</v>
      </c>
      <c r="E18" s="56">
        <f t="shared" si="0"/>
        <v>369</v>
      </c>
      <c r="F18" s="56">
        <f t="shared" si="0"/>
        <v>350</v>
      </c>
      <c r="G18" s="56">
        <f t="shared" si="0"/>
        <v>289</v>
      </c>
      <c r="H18" s="145">
        <v>280</v>
      </c>
      <c r="I18" s="56">
        <v>205</v>
      </c>
      <c r="J18" s="56">
        <v>143</v>
      </c>
      <c r="K18" s="55">
        <v>160</v>
      </c>
      <c r="L18" s="56">
        <v>131</v>
      </c>
      <c r="M18" s="56">
        <v>0</v>
      </c>
      <c r="X18" t="s">
        <v>17</v>
      </c>
      <c r="Y18">
        <v>1</v>
      </c>
    </row>
    <row r="19" spans="1:33" ht="16.5" thickTop="1" thickBot="1" x14ac:dyDescent="0.3">
      <c r="A19" s="34" t="s">
        <v>126</v>
      </c>
      <c r="B19" s="56">
        <v>322</v>
      </c>
      <c r="C19" s="56">
        <v>676</v>
      </c>
      <c r="D19" s="56">
        <v>786</v>
      </c>
      <c r="E19" s="56">
        <v>828</v>
      </c>
      <c r="F19" s="56">
        <v>821</v>
      </c>
      <c r="G19" s="56">
        <v>734</v>
      </c>
      <c r="H19" s="145">
        <v>696</v>
      </c>
      <c r="I19" s="56">
        <v>548</v>
      </c>
      <c r="J19" s="56">
        <v>482</v>
      </c>
      <c r="K19" s="55">
        <v>518</v>
      </c>
      <c r="L19" s="56">
        <v>504</v>
      </c>
      <c r="M19" s="56">
        <v>257</v>
      </c>
      <c r="X19" t="s">
        <v>16</v>
      </c>
      <c r="Y19">
        <v>34</v>
      </c>
    </row>
    <row r="20" spans="1:33" ht="16.5" thickTop="1" thickBot="1" x14ac:dyDescent="0.3">
      <c r="A20" s="34" t="s">
        <v>127</v>
      </c>
      <c r="B20" s="56">
        <v>374</v>
      </c>
      <c r="C20" s="56">
        <v>989</v>
      </c>
      <c r="D20" s="56">
        <v>1213</v>
      </c>
      <c r="E20" s="56">
        <v>1328</v>
      </c>
      <c r="F20" s="56">
        <v>1355</v>
      </c>
      <c r="G20" s="56">
        <v>1274</v>
      </c>
      <c r="H20" s="145">
        <v>1180</v>
      </c>
      <c r="I20" s="56">
        <v>1021</v>
      </c>
      <c r="J20" s="56">
        <v>884</v>
      </c>
      <c r="K20" s="55">
        <v>870</v>
      </c>
      <c r="L20" s="56">
        <v>882</v>
      </c>
      <c r="M20" s="56">
        <v>621</v>
      </c>
      <c r="X20" t="s">
        <v>15</v>
      </c>
      <c r="Y20">
        <v>44</v>
      </c>
    </row>
    <row r="21" spans="1:33" ht="15.75" thickTop="1" x14ac:dyDescent="0.25">
      <c r="A21" s="34" t="s">
        <v>128</v>
      </c>
      <c r="B21" s="56"/>
      <c r="C21" s="56"/>
      <c r="D21" s="56"/>
      <c r="E21" s="56"/>
      <c r="F21" s="56"/>
      <c r="G21" s="56"/>
      <c r="H21" s="145">
        <v>140</v>
      </c>
      <c r="I21" s="56"/>
      <c r="J21" s="56"/>
      <c r="K21" s="50"/>
      <c r="L21" s="50"/>
      <c r="M21" s="50"/>
      <c r="N21" s="50"/>
      <c r="O21" s="50"/>
      <c r="X21" t="s">
        <v>14</v>
      </c>
      <c r="Y21">
        <v>54</v>
      </c>
    </row>
    <row r="22" spans="1:33" x14ac:dyDescent="0.25">
      <c r="A22" s="4"/>
      <c r="B22" s="4"/>
      <c r="C22" s="4"/>
      <c r="D22" s="4"/>
      <c r="E22" s="4"/>
      <c r="F22" s="4"/>
      <c r="G22" s="4"/>
      <c r="H22" s="141"/>
      <c r="I22" s="4"/>
      <c r="J22" s="4"/>
      <c r="K22" s="4"/>
      <c r="L22" s="4"/>
      <c r="M22" s="4"/>
      <c r="N22" s="4"/>
      <c r="X22" t="s">
        <v>13</v>
      </c>
      <c r="Y22">
        <v>64</v>
      </c>
    </row>
    <row r="23" spans="1:33" x14ac:dyDescent="0.25">
      <c r="A23" s="4"/>
      <c r="B23" s="4"/>
      <c r="C23" s="4"/>
      <c r="D23" s="4"/>
      <c r="E23" s="4"/>
      <c r="F23" s="4"/>
      <c r="G23" s="4"/>
      <c r="H23" s="141"/>
      <c r="I23" s="4"/>
      <c r="J23" s="4"/>
      <c r="K23" s="4"/>
      <c r="L23" s="4"/>
      <c r="M23" s="4"/>
      <c r="N23" s="4"/>
      <c r="X23" t="s">
        <v>12</v>
      </c>
      <c r="Y23">
        <v>138</v>
      </c>
    </row>
    <row r="24" spans="1:33" x14ac:dyDescent="0.25">
      <c r="A24" s="4"/>
      <c r="B24" s="4"/>
      <c r="C24" s="4"/>
      <c r="D24" s="4"/>
      <c r="E24" s="4"/>
      <c r="F24" s="4"/>
      <c r="G24" s="4"/>
      <c r="H24" s="141"/>
      <c r="I24" s="4"/>
      <c r="J24" s="4"/>
      <c r="K24" s="4"/>
      <c r="L24" s="4"/>
      <c r="M24" s="4"/>
      <c r="N24" s="4"/>
      <c r="V24" t="s">
        <v>92</v>
      </c>
    </row>
    <row r="25" spans="1:33" x14ac:dyDescent="0.25">
      <c r="A25" s="4"/>
      <c r="B25" s="4"/>
      <c r="C25" s="4"/>
      <c r="D25" s="4"/>
      <c r="E25" s="4"/>
      <c r="F25" s="4"/>
      <c r="G25" s="4"/>
      <c r="H25" s="141"/>
      <c r="I25" s="4"/>
      <c r="J25" s="4"/>
      <c r="K25" s="4"/>
      <c r="L25" s="4"/>
      <c r="M25" s="4"/>
      <c r="N25" s="4"/>
      <c r="V25" s="64">
        <v>580</v>
      </c>
      <c r="W25" s="4">
        <f>SUM(C2+580)</f>
        <v>1580</v>
      </c>
      <c r="X25" s="4">
        <f>SUM(D2+580)</f>
        <v>2580</v>
      </c>
      <c r="Y25" s="4">
        <f>SUM(E2+580)</f>
        <v>3580</v>
      </c>
      <c r="Z25" s="4">
        <f>SUM(F2+580)</f>
        <v>4580</v>
      </c>
      <c r="AA25" s="4"/>
      <c r="AB25" s="4">
        <v>6580</v>
      </c>
      <c r="AC25" s="4">
        <f>SUM(I2+580)</f>
        <v>7580</v>
      </c>
      <c r="AD25" s="4">
        <f>SUM(J2+580)</f>
        <v>8580</v>
      </c>
      <c r="AE25" s="4" t="s">
        <v>237</v>
      </c>
      <c r="AF25" s="4" t="e">
        <f>SUM(#REF!+580)</f>
        <v>#REF!</v>
      </c>
      <c r="AG25" s="4">
        <f>SUM(L2+580)</f>
        <v>10580</v>
      </c>
    </row>
    <row r="26" spans="1:33" ht="15.75" thickBot="1" x14ac:dyDescent="0.3">
      <c r="A26" s="4" t="s">
        <v>130</v>
      </c>
      <c r="B26" s="4">
        <v>123</v>
      </c>
      <c r="C26" s="4">
        <v>177</v>
      </c>
      <c r="D26" s="4">
        <v>155</v>
      </c>
      <c r="E26" s="4">
        <v>127</v>
      </c>
      <c r="F26" s="4"/>
      <c r="G26" s="4"/>
      <c r="H26" s="141"/>
      <c r="I26" s="4"/>
      <c r="J26" s="4"/>
      <c r="K26" s="4"/>
      <c r="L26" s="4"/>
      <c r="M26" s="4"/>
      <c r="N26" s="4"/>
    </row>
    <row r="27" spans="1:33" ht="16.5" thickTop="1" thickBot="1" x14ac:dyDescent="0.3">
      <c r="A27" s="34" t="s">
        <v>129</v>
      </c>
      <c r="B27" s="56">
        <v>123</v>
      </c>
      <c r="C27" s="56">
        <v>147</v>
      </c>
      <c r="D27" s="56">
        <v>140</v>
      </c>
      <c r="E27" s="56">
        <v>130</v>
      </c>
      <c r="F27" s="56">
        <v>116</v>
      </c>
      <c r="G27" s="56">
        <v>133</v>
      </c>
      <c r="H27" s="145">
        <v>136</v>
      </c>
      <c r="I27" s="56">
        <v>166</v>
      </c>
      <c r="J27" s="56">
        <v>200</v>
      </c>
      <c r="K27" s="55">
        <v>189</v>
      </c>
      <c r="L27" s="56">
        <v>211</v>
      </c>
      <c r="M27" s="56">
        <v>140</v>
      </c>
    </row>
    <row r="28" spans="1:33" ht="15.75" thickTop="1" x14ac:dyDescent="0.25">
      <c r="A28" s="4" t="s">
        <v>131</v>
      </c>
      <c r="B28" s="4"/>
      <c r="C28" s="4"/>
      <c r="D28" s="4"/>
      <c r="E28" s="4"/>
      <c r="F28" s="4"/>
      <c r="G28" s="4"/>
      <c r="H28" s="141"/>
      <c r="I28" s="4"/>
      <c r="J28" s="4"/>
      <c r="K28" s="4"/>
      <c r="L28" s="4"/>
      <c r="M28" s="4"/>
    </row>
    <row r="29" spans="1:33" x14ac:dyDescent="0.25">
      <c r="A29" s="12" t="s">
        <v>132</v>
      </c>
      <c r="B29" s="56">
        <f>SUM(B8-B27)</f>
        <v>154</v>
      </c>
      <c r="C29" s="56">
        <f t="shared" ref="C29:J29" si="1">SUM(C8-C27)</f>
        <v>280</v>
      </c>
      <c r="D29" s="56">
        <f t="shared" si="1"/>
        <v>315</v>
      </c>
      <c r="E29" s="56">
        <f t="shared" si="1"/>
        <v>337</v>
      </c>
      <c r="F29" s="56">
        <f t="shared" si="1"/>
        <v>354</v>
      </c>
      <c r="G29" s="56">
        <f t="shared" si="1"/>
        <v>311</v>
      </c>
      <c r="H29" s="145">
        <f t="shared" si="1"/>
        <v>265</v>
      </c>
      <c r="I29" s="56">
        <f t="shared" si="1"/>
        <v>174</v>
      </c>
      <c r="J29" s="56">
        <f t="shared" si="1"/>
        <v>138</v>
      </c>
      <c r="K29" s="56">
        <f>SUM(K8-K27)</f>
        <v>170</v>
      </c>
      <c r="L29" s="56">
        <f>SUM(L8-L27)</f>
        <v>162</v>
      </c>
      <c r="M29" s="56">
        <f>SUM(M8-M27)</f>
        <v>192</v>
      </c>
    </row>
    <row r="30" spans="1:33" x14ac:dyDescent="0.25">
      <c r="A30" s="4"/>
      <c r="B30" s="4"/>
      <c r="C30" s="4"/>
      <c r="D30" s="4"/>
      <c r="E30" s="4"/>
      <c r="F30" s="4"/>
      <c r="G30" s="4"/>
      <c r="H30" s="141"/>
      <c r="I30" s="4"/>
      <c r="J30" s="4"/>
      <c r="K30" s="4"/>
      <c r="L30" s="4"/>
      <c r="M30" s="4"/>
      <c r="N30" s="4"/>
    </row>
    <row r="31" spans="1:33" ht="15.75" thickBot="1" x14ac:dyDescent="0.3">
      <c r="A31" s="4"/>
      <c r="B31" s="4"/>
      <c r="C31" s="4"/>
      <c r="D31" s="4"/>
      <c r="E31" s="4"/>
      <c r="F31" s="4"/>
      <c r="G31" s="4"/>
      <c r="H31" s="141"/>
      <c r="I31" s="4"/>
      <c r="J31" s="4"/>
      <c r="K31" s="4"/>
      <c r="L31" s="4"/>
      <c r="M31" s="4"/>
      <c r="N31" s="4"/>
    </row>
    <row r="32" spans="1:33" ht="16.5" thickTop="1" thickBot="1" x14ac:dyDescent="0.3">
      <c r="A32" s="50"/>
      <c r="B32" s="50"/>
      <c r="C32" s="50"/>
      <c r="D32" s="50"/>
      <c r="E32" s="50"/>
      <c r="F32" s="50"/>
      <c r="G32" s="50"/>
      <c r="H32" s="141"/>
      <c r="I32" s="50"/>
      <c r="J32" s="50"/>
      <c r="K32" s="52" t="s">
        <v>237</v>
      </c>
      <c r="L32" s="50"/>
      <c r="M32" s="50"/>
    </row>
    <row r="33" spans="1:15" ht="16.5" thickTop="1" thickBot="1" x14ac:dyDescent="0.3">
      <c r="A33" s="22" t="s">
        <v>85</v>
      </c>
      <c r="B33" s="58">
        <v>0</v>
      </c>
      <c r="C33" s="58">
        <v>1000</v>
      </c>
      <c r="D33" s="58">
        <v>2000</v>
      </c>
      <c r="E33" s="58">
        <v>3000</v>
      </c>
      <c r="F33" s="58">
        <v>4000</v>
      </c>
      <c r="G33" s="58">
        <v>5000</v>
      </c>
      <c r="H33" s="58">
        <v>6050</v>
      </c>
      <c r="I33" s="58">
        <v>7000</v>
      </c>
      <c r="J33" s="58">
        <v>8000</v>
      </c>
      <c r="K33" s="52">
        <v>9175</v>
      </c>
      <c r="L33" s="58">
        <v>10000</v>
      </c>
      <c r="M33" s="58">
        <v>10850</v>
      </c>
    </row>
    <row r="34" spans="1:15" ht="16.5" thickTop="1" thickBot="1" x14ac:dyDescent="0.3">
      <c r="A34" s="53" t="s">
        <v>57</v>
      </c>
      <c r="B34" s="57">
        <v>1</v>
      </c>
      <c r="C34" s="57">
        <v>40</v>
      </c>
      <c r="D34" s="57">
        <v>80</v>
      </c>
      <c r="E34" s="57">
        <v>120</v>
      </c>
      <c r="F34" s="57">
        <v>160</v>
      </c>
      <c r="G34" s="57">
        <v>200</v>
      </c>
      <c r="H34" s="153">
        <v>242</v>
      </c>
      <c r="I34" s="59">
        <v>280</v>
      </c>
      <c r="J34" s="59">
        <v>320</v>
      </c>
      <c r="K34" s="52">
        <v>367</v>
      </c>
      <c r="L34" s="59">
        <v>400</v>
      </c>
      <c r="M34" s="59">
        <v>435</v>
      </c>
    </row>
    <row r="35" spans="1:15" ht="16.5" thickTop="1" thickBot="1" x14ac:dyDescent="0.3">
      <c r="A35" s="34" t="s">
        <v>86</v>
      </c>
      <c r="B35" s="56">
        <v>0</v>
      </c>
      <c r="C35" s="56">
        <v>112</v>
      </c>
      <c r="D35" s="56">
        <v>147</v>
      </c>
      <c r="E35" s="56">
        <v>153</v>
      </c>
      <c r="F35" s="56">
        <v>140</v>
      </c>
      <c r="G35" s="56">
        <v>82</v>
      </c>
      <c r="H35" s="145">
        <v>76</v>
      </c>
      <c r="I35" s="56">
        <v>17</v>
      </c>
      <c r="J35" s="56">
        <v>0</v>
      </c>
      <c r="K35" s="55">
        <v>0</v>
      </c>
      <c r="L35" s="56">
        <v>0</v>
      </c>
      <c r="M35" s="56">
        <v>0</v>
      </c>
      <c r="O35" t="s">
        <v>140</v>
      </c>
    </row>
    <row r="36" spans="1:15" ht="16.5" thickTop="1" thickBot="1" x14ac:dyDescent="0.3">
      <c r="A36" s="34" t="s">
        <v>87</v>
      </c>
      <c r="B36" s="56">
        <f>SUM(B16-B15)</f>
        <v>0</v>
      </c>
      <c r="C36" s="56">
        <f t="shared" ref="C36:J36" si="2">SUM(C16-C15)</f>
        <v>39</v>
      </c>
      <c r="D36" s="56">
        <f t="shared" si="2"/>
        <v>82</v>
      </c>
      <c r="E36" s="56">
        <f t="shared" si="2"/>
        <v>105</v>
      </c>
      <c r="F36" s="56">
        <f t="shared" si="2"/>
        <v>101</v>
      </c>
      <c r="G36" s="56">
        <f t="shared" si="2"/>
        <v>102</v>
      </c>
      <c r="H36" s="145">
        <f t="shared" si="2"/>
        <v>83</v>
      </c>
      <c r="I36" s="56">
        <f t="shared" si="2"/>
        <v>76</v>
      </c>
      <c r="J36" s="56">
        <f t="shared" si="2"/>
        <v>23</v>
      </c>
      <c r="K36" s="55">
        <f>SUM(K16-K15)</f>
        <v>0</v>
      </c>
      <c r="L36" s="56">
        <f>SUM(L16-L15)</f>
        <v>0</v>
      </c>
      <c r="M36" s="56">
        <f>SUM(M16-M15)</f>
        <v>0</v>
      </c>
      <c r="O36" t="s">
        <v>141</v>
      </c>
    </row>
    <row r="37" spans="1:15" ht="16.5" thickTop="1" thickBot="1" x14ac:dyDescent="0.3">
      <c r="A37" s="34" t="s">
        <v>88</v>
      </c>
      <c r="B37" s="56">
        <f>SUM(B17-B16)</f>
        <v>50</v>
      </c>
      <c r="C37" s="56">
        <f t="shared" ref="C37:J37" si="3">SUM(C17-C16)</f>
        <v>51</v>
      </c>
      <c r="D37" s="56">
        <f t="shared" si="3"/>
        <v>69</v>
      </c>
      <c r="E37" s="56">
        <f t="shared" si="3"/>
        <v>79</v>
      </c>
      <c r="F37" s="56">
        <f t="shared" si="3"/>
        <v>77</v>
      </c>
      <c r="G37" s="56">
        <f t="shared" si="3"/>
        <v>65</v>
      </c>
      <c r="H37" s="145">
        <f t="shared" si="3"/>
        <v>81</v>
      </c>
      <c r="I37" s="56">
        <f t="shared" si="3"/>
        <v>73</v>
      </c>
      <c r="J37" s="56">
        <f t="shared" si="3"/>
        <v>74</v>
      </c>
      <c r="K37" s="55">
        <f>SUM(K17-K16)</f>
        <v>80</v>
      </c>
      <c r="L37" s="56">
        <v>71</v>
      </c>
      <c r="M37" s="56">
        <f>SUM(M17-M16)</f>
        <v>0</v>
      </c>
      <c r="O37" t="s">
        <v>142</v>
      </c>
    </row>
    <row r="38" spans="1:15" ht="16.5" thickTop="1" thickBot="1" x14ac:dyDescent="0.3">
      <c r="A38" s="34" t="s">
        <v>89</v>
      </c>
      <c r="B38" s="56">
        <v>15</v>
      </c>
      <c r="C38" s="56">
        <v>28</v>
      </c>
      <c r="D38" s="56">
        <v>30</v>
      </c>
      <c r="E38" s="56">
        <v>32</v>
      </c>
      <c r="F38" s="56">
        <v>32</v>
      </c>
      <c r="G38" s="56">
        <v>40</v>
      </c>
      <c r="H38" s="145">
        <f>SUM(H18-H17)</f>
        <v>40</v>
      </c>
      <c r="I38" s="56">
        <f>SUM(I18-I17)</f>
        <v>39</v>
      </c>
      <c r="J38" s="56">
        <f>SUM(J18-J17)</f>
        <v>46</v>
      </c>
      <c r="K38" s="55">
        <f>SUM(K18-K17)</f>
        <v>80</v>
      </c>
      <c r="L38" s="56">
        <f>SUM(L18-L17)</f>
        <v>60</v>
      </c>
      <c r="M38" s="56">
        <f>SUM(M18-M17)</f>
        <v>0</v>
      </c>
      <c r="O38" t="s">
        <v>143</v>
      </c>
    </row>
    <row r="39" spans="1:15" ht="16.5" thickTop="1" thickBot="1" x14ac:dyDescent="0.3">
      <c r="A39" s="34" t="s">
        <v>90</v>
      </c>
      <c r="B39" s="56">
        <f>SUM(B19-B18)</f>
        <v>257</v>
      </c>
      <c r="C39" s="56">
        <f t="shared" ref="C39:J39" si="4">SUM(C19-C18)</f>
        <v>446</v>
      </c>
      <c r="D39" s="56">
        <f t="shared" si="4"/>
        <v>458</v>
      </c>
      <c r="E39" s="56">
        <f t="shared" si="4"/>
        <v>459</v>
      </c>
      <c r="F39" s="56">
        <f t="shared" si="4"/>
        <v>471</v>
      </c>
      <c r="G39" s="56">
        <f t="shared" si="4"/>
        <v>445</v>
      </c>
      <c r="H39" s="145">
        <f t="shared" si="4"/>
        <v>416</v>
      </c>
      <c r="I39" s="56">
        <f t="shared" si="4"/>
        <v>343</v>
      </c>
      <c r="J39" s="56">
        <f t="shared" si="4"/>
        <v>339</v>
      </c>
      <c r="K39" s="55">
        <f>SUM(K19-K18)</f>
        <v>358</v>
      </c>
      <c r="L39" s="56">
        <f>SUM(L19-L18)</f>
        <v>373</v>
      </c>
      <c r="M39" s="56">
        <f>SUM(M19-M18)</f>
        <v>257</v>
      </c>
      <c r="O39" t="s">
        <v>144</v>
      </c>
    </row>
    <row r="40" spans="1:15" ht="16.5" thickTop="1" thickBot="1" x14ac:dyDescent="0.3">
      <c r="A40" s="34" t="s">
        <v>91</v>
      </c>
      <c r="B40" s="56">
        <f>SUM(B20-B19)</f>
        <v>52</v>
      </c>
      <c r="C40" s="56">
        <f t="shared" ref="C40:J40" si="5">SUM(C20-C19)</f>
        <v>313</v>
      </c>
      <c r="D40" s="56">
        <f t="shared" si="5"/>
        <v>427</v>
      </c>
      <c r="E40" s="56">
        <f t="shared" si="5"/>
        <v>500</v>
      </c>
      <c r="F40" s="56">
        <f t="shared" si="5"/>
        <v>534</v>
      </c>
      <c r="G40" s="56">
        <f t="shared" si="5"/>
        <v>540</v>
      </c>
      <c r="H40" s="145">
        <f t="shared" si="5"/>
        <v>484</v>
      </c>
      <c r="I40" s="56">
        <f t="shared" si="5"/>
        <v>473</v>
      </c>
      <c r="J40" s="56">
        <f t="shared" si="5"/>
        <v>402</v>
      </c>
      <c r="K40" s="55">
        <f>SUM(K20-K19)</f>
        <v>352</v>
      </c>
      <c r="L40" s="56">
        <f>SUM(L20-L19)</f>
        <v>378</v>
      </c>
      <c r="M40" s="56">
        <f>SUM(M20-M19)</f>
        <v>364</v>
      </c>
      <c r="O40" t="s">
        <v>145</v>
      </c>
    </row>
    <row r="41" spans="1:15" ht="15.75" thickTop="1" x14ac:dyDescent="0.25">
      <c r="A41" s="34" t="s">
        <v>93</v>
      </c>
      <c r="B41" s="56"/>
      <c r="C41" s="56"/>
      <c r="D41" s="56"/>
      <c r="E41" s="56"/>
      <c r="F41" s="56"/>
      <c r="G41" s="56"/>
      <c r="H41" s="145">
        <v>140</v>
      </c>
      <c r="I41" s="56"/>
      <c r="J41" s="56"/>
      <c r="K41" s="50"/>
      <c r="L41" s="50"/>
      <c r="M41" s="50"/>
      <c r="N41" s="50"/>
    </row>
    <row r="42" spans="1: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160"/>
      <c r="N47" s="160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160"/>
      <c r="N48" s="160"/>
    </row>
    <row r="49" spans="1:2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160"/>
      <c r="N49" s="160"/>
    </row>
    <row r="50" spans="1:25" ht="19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25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S51" s="4"/>
      <c r="T51" s="4"/>
      <c r="U51" s="4"/>
      <c r="V51" s="4"/>
      <c r="W51" s="4"/>
      <c r="X51" s="4"/>
      <c r="Y51" s="4"/>
    </row>
    <row r="52" spans="1:25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S52" s="4"/>
      <c r="T52" s="4"/>
      <c r="U52" s="4"/>
      <c r="V52" s="4"/>
      <c r="W52" s="4"/>
      <c r="X52" s="4"/>
      <c r="Y52" s="4"/>
    </row>
    <row r="53" spans="1:25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S53" s="4"/>
      <c r="T53" s="4"/>
      <c r="U53" s="4"/>
      <c r="V53" s="4"/>
      <c r="W53" s="4"/>
      <c r="X53" s="4"/>
      <c r="Y53" s="4"/>
    </row>
    <row r="54" spans="1:25" ht="1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S54" s="4"/>
      <c r="T54" s="4"/>
      <c r="U54" s="4"/>
      <c r="V54" s="4"/>
      <c r="W54" s="4"/>
      <c r="X54" s="4"/>
      <c r="Y54" s="4"/>
    </row>
    <row r="55" spans="1:25" ht="1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S55" s="4"/>
      <c r="T55" s="4"/>
      <c r="U55" s="4"/>
      <c r="V55" s="4"/>
      <c r="W55" s="4"/>
      <c r="X55" s="4"/>
      <c r="Y55" s="4"/>
    </row>
    <row r="56" spans="1:25" ht="1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S56" s="4"/>
      <c r="T56" s="4"/>
      <c r="U56" s="4"/>
      <c r="V56" s="4"/>
      <c r="W56" s="4"/>
      <c r="X56" s="4"/>
      <c r="Y56" s="4"/>
    </row>
    <row r="57" spans="1:25" ht="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S57" s="4"/>
      <c r="T57" s="4"/>
      <c r="U57" s="4"/>
      <c r="V57" s="4"/>
      <c r="W57" s="4"/>
      <c r="X57" s="4"/>
      <c r="Y57" s="4"/>
    </row>
    <row r="58" spans="1:25" ht="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S58" s="4"/>
      <c r="T58" s="4"/>
      <c r="U58" s="4"/>
      <c r="V58" s="4"/>
      <c r="W58" s="4"/>
      <c r="X58" s="4"/>
      <c r="Y58" s="4"/>
    </row>
    <row r="59" spans="1:25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S59" s="4"/>
      <c r="T59" s="4"/>
      <c r="U59" s="4"/>
      <c r="V59" s="4"/>
      <c r="W59" s="4"/>
      <c r="X59" s="4"/>
      <c r="Y59" s="4"/>
    </row>
    <row r="60" spans="1:25" ht="1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S60" s="4"/>
      <c r="T60" s="4"/>
      <c r="U60" s="4"/>
      <c r="V60" s="4"/>
      <c r="W60" s="4"/>
      <c r="X60" s="4"/>
      <c r="Y60" s="4"/>
    </row>
    <row r="61" spans="1:25" ht="1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S61" s="4"/>
      <c r="T61" s="4"/>
      <c r="U61" s="4"/>
      <c r="V61" s="4"/>
      <c r="W61" s="4"/>
      <c r="X61" s="4"/>
      <c r="Y61" s="4"/>
    </row>
    <row r="62" spans="1:2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S62" s="4"/>
      <c r="T62" s="4"/>
      <c r="U62" s="4"/>
      <c r="V62" s="4"/>
      <c r="W62" s="4"/>
      <c r="X62" s="4"/>
      <c r="Y62" s="4"/>
    </row>
    <row r="63" spans="1:2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S63" s="4"/>
      <c r="T63" s="4"/>
      <c r="U63" s="4"/>
      <c r="V63" s="4"/>
      <c r="W63" s="4"/>
      <c r="X63" s="4"/>
      <c r="Y63" s="4"/>
    </row>
    <row r="64" spans="1:2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S64" s="4"/>
      <c r="T64" s="4"/>
      <c r="U64" s="4"/>
      <c r="V64" s="4"/>
      <c r="W64" s="4"/>
      <c r="X64" s="4"/>
      <c r="Y64" s="4"/>
    </row>
    <row r="65" spans="1:1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</sheetData>
  <mergeCells count="1">
    <mergeCell ref="M47:N4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73"/>
  <sheetViews>
    <sheetView zoomScale="73" zoomScaleNormal="73" workbookViewId="0">
      <selection activeCell="U64" sqref="U64"/>
    </sheetView>
  </sheetViews>
  <sheetFormatPr defaultRowHeight="15" x14ac:dyDescent="0.25"/>
  <cols>
    <col min="1" max="1" width="9.140625" style="74"/>
    <col min="2" max="2" width="29.140625" style="74" customWidth="1"/>
    <col min="3" max="3" width="34.5703125" style="74" customWidth="1"/>
    <col min="4" max="4" width="23.140625" style="74" customWidth="1"/>
    <col min="5" max="5" width="29.28515625" style="74" customWidth="1"/>
    <col min="6" max="6" width="20.7109375" style="74" customWidth="1"/>
    <col min="7" max="7" width="12.7109375" style="74" customWidth="1"/>
    <col min="8" max="8" width="4.85546875" style="74" customWidth="1"/>
    <col min="9" max="9" width="54" style="74" customWidth="1"/>
    <col min="10" max="10" width="47" style="74" customWidth="1"/>
    <col min="11" max="11" width="34.28515625" style="74" customWidth="1"/>
    <col min="12" max="12" width="59.140625" style="74" customWidth="1"/>
    <col min="13" max="13" width="27.85546875" style="74" customWidth="1"/>
    <col min="14" max="14" width="36" style="74" customWidth="1"/>
    <col min="15" max="15" width="32" style="74" customWidth="1"/>
    <col min="16" max="16" width="50.5703125" style="74" customWidth="1"/>
    <col min="17" max="17" width="24.5703125" style="74" customWidth="1"/>
    <col min="18" max="18" width="7.28515625" style="74" customWidth="1"/>
    <col min="19" max="19" width="47.85546875" style="74" customWidth="1"/>
    <col min="20" max="20" width="31.85546875" style="74" customWidth="1"/>
    <col min="21" max="21" width="48.5703125" style="74" customWidth="1"/>
    <col min="22" max="22" width="51.140625" style="74" customWidth="1"/>
    <col min="23" max="23" width="44.28515625" style="74" customWidth="1"/>
    <col min="24" max="24" width="44" style="74" customWidth="1"/>
    <col min="25" max="25" width="16.42578125" style="74" customWidth="1"/>
    <col min="26" max="26" width="9.140625" style="74" customWidth="1"/>
    <col min="27" max="27" width="24.140625" style="74" customWidth="1"/>
    <col min="28" max="28" width="62.85546875" style="74" customWidth="1"/>
    <col min="29" max="29" width="61.7109375" style="74" customWidth="1"/>
    <col min="30" max="30" width="52.7109375" style="74" customWidth="1"/>
    <col min="31" max="31" width="47.28515625" style="74" customWidth="1"/>
    <col min="32" max="32" width="24.7109375" style="74" customWidth="1"/>
    <col min="33" max="33" width="60" style="74" customWidth="1"/>
    <col min="34" max="34" width="41.140625" style="74" customWidth="1"/>
    <col min="35" max="35" width="38.85546875" style="74" customWidth="1"/>
    <col min="36" max="36" width="40.42578125" style="74" customWidth="1"/>
    <col min="37" max="37" width="17.85546875" style="74" customWidth="1"/>
    <col min="38" max="16384" width="9.140625" style="74"/>
  </cols>
  <sheetData>
    <row r="1" spans="1:36" ht="15" customHeight="1" x14ac:dyDescent="0.25">
      <c r="B1" s="161" t="s">
        <v>241</v>
      </c>
      <c r="C1" s="161"/>
      <c r="D1" s="161"/>
      <c r="E1" s="161"/>
      <c r="F1" s="161"/>
      <c r="G1" s="161"/>
    </row>
    <row r="2" spans="1:36" ht="15" customHeight="1" x14ac:dyDescent="0.25">
      <c r="B2" s="162"/>
      <c r="C2" s="162"/>
      <c r="D2" s="162"/>
      <c r="E2" s="162"/>
      <c r="F2" s="162"/>
      <c r="G2" s="162"/>
      <c r="L2" s="74" t="s">
        <v>101</v>
      </c>
    </row>
    <row r="3" spans="1:36" s="1" customFormat="1" ht="15.75" thickBot="1" x14ac:dyDescent="0.3">
      <c r="A3" s="18">
        <v>2.8</v>
      </c>
      <c r="B3" s="13" t="s">
        <v>40</v>
      </c>
      <c r="C3" s="13" t="s">
        <v>39</v>
      </c>
      <c r="D3" s="13" t="s">
        <v>38</v>
      </c>
      <c r="E3" s="13" t="s">
        <v>37</v>
      </c>
      <c r="F3" s="13" t="s">
        <v>36</v>
      </c>
      <c r="G3" s="13" t="s">
        <v>35</v>
      </c>
      <c r="H3" s="17"/>
      <c r="I3" s="13" t="s">
        <v>34</v>
      </c>
      <c r="J3" s="13" t="s">
        <v>33</v>
      </c>
      <c r="K3" s="16"/>
      <c r="L3" s="13" t="s">
        <v>32</v>
      </c>
      <c r="M3" s="13" t="s">
        <v>31</v>
      </c>
      <c r="N3" s="15" t="s">
        <v>30</v>
      </c>
      <c r="O3" s="15" t="s">
        <v>29</v>
      </c>
      <c r="P3" s="13" t="s">
        <v>28</v>
      </c>
      <c r="Q3" s="13"/>
      <c r="R3" s="14"/>
      <c r="S3" s="13" t="s">
        <v>27</v>
      </c>
      <c r="T3" s="13" t="s">
        <v>26</v>
      </c>
      <c r="U3" s="13" t="s">
        <v>25</v>
      </c>
      <c r="V3" s="13" t="s">
        <v>24</v>
      </c>
      <c r="W3" s="13" t="s">
        <v>23</v>
      </c>
      <c r="X3" s="13" t="s">
        <v>22</v>
      </c>
      <c r="Y3" s="14"/>
      <c r="Z3" s="14"/>
      <c r="AA3" s="14" t="s">
        <v>139</v>
      </c>
      <c r="AB3" s="13" t="s">
        <v>21</v>
      </c>
      <c r="AC3" s="13" t="s">
        <v>20</v>
      </c>
      <c r="AD3" s="13" t="s">
        <v>19</v>
      </c>
      <c r="AE3" s="13" t="s">
        <v>18</v>
      </c>
      <c r="AF3" s="74"/>
      <c r="AG3" s="74"/>
      <c r="AH3" s="74"/>
      <c r="AI3" s="74"/>
      <c r="AJ3" s="13" t="s">
        <v>18</v>
      </c>
    </row>
    <row r="4" spans="1:36" ht="15" customHeight="1" x14ac:dyDescent="0.25">
      <c r="A4" s="74">
        <v>1</v>
      </c>
      <c r="B4" s="74">
        <v>10875</v>
      </c>
      <c r="C4" s="74">
        <v>25</v>
      </c>
      <c r="D4" s="74">
        <v>12200000</v>
      </c>
      <c r="E4" s="74">
        <v>500000</v>
      </c>
      <c r="F4" s="74">
        <v>244</v>
      </c>
      <c r="G4" s="74">
        <v>435</v>
      </c>
      <c r="I4" s="74" t="s">
        <v>169</v>
      </c>
      <c r="L4" s="74">
        <v>0.20043991803278688</v>
      </c>
      <c r="M4" s="74">
        <v>1</v>
      </c>
      <c r="N4" s="74">
        <v>1</v>
      </c>
      <c r="O4" s="74">
        <v>1</v>
      </c>
      <c r="P4" s="72">
        <v>4.5</v>
      </c>
      <c r="Q4" s="72" t="s">
        <v>109</v>
      </c>
      <c r="S4" s="74">
        <v>80</v>
      </c>
      <c r="T4" s="74">
        <v>1</v>
      </c>
      <c r="U4" s="74">
        <v>0.16</v>
      </c>
      <c r="V4" s="74">
        <v>1</v>
      </c>
      <c r="W4" s="11">
        <v>0</v>
      </c>
      <c r="X4" s="21">
        <v>1</v>
      </c>
      <c r="Y4" s="163" t="s">
        <v>134</v>
      </c>
      <c r="Z4" s="164"/>
      <c r="AA4" s="77">
        <v>12.2</v>
      </c>
      <c r="AB4" s="74">
        <v>2.1999999999999999E-2</v>
      </c>
      <c r="AC4" s="74">
        <v>1</v>
      </c>
      <c r="AD4" s="74">
        <v>1</v>
      </c>
      <c r="AE4" s="74">
        <v>1</v>
      </c>
    </row>
    <row r="5" spans="1:36" x14ac:dyDescent="0.25">
      <c r="I5" s="74">
        <v>180</v>
      </c>
      <c r="J5" s="74">
        <v>1</v>
      </c>
      <c r="L5" s="74">
        <v>0.13535319672131149</v>
      </c>
      <c r="M5" s="74">
        <v>40</v>
      </c>
      <c r="N5" s="12">
        <v>1</v>
      </c>
      <c r="O5" s="12">
        <v>244</v>
      </c>
      <c r="P5" s="73">
        <v>184</v>
      </c>
      <c r="Q5" s="73" t="s">
        <v>110</v>
      </c>
      <c r="S5" s="74">
        <v>80</v>
      </c>
      <c r="T5" s="74">
        <v>435</v>
      </c>
      <c r="U5" s="74">
        <v>0.16</v>
      </c>
      <c r="V5" s="74">
        <v>435</v>
      </c>
      <c r="W5" s="11">
        <v>0</v>
      </c>
      <c r="X5" s="11">
        <v>4</v>
      </c>
      <c r="Y5" s="165"/>
      <c r="Z5" s="166"/>
      <c r="AA5" s="77">
        <f>SUM(12.2-(X5*0.05))</f>
        <v>12</v>
      </c>
      <c r="AB5" s="74">
        <v>2.1999999999999999E-2</v>
      </c>
      <c r="AC5" s="74">
        <v>435</v>
      </c>
      <c r="AD5" s="74">
        <v>1</v>
      </c>
      <c r="AE5" s="74">
        <v>80</v>
      </c>
    </row>
    <row r="6" spans="1:36" x14ac:dyDescent="0.25">
      <c r="I6" s="74">
        <v>90</v>
      </c>
      <c r="J6" s="74">
        <v>40</v>
      </c>
      <c r="L6" s="74">
        <v>0.10543002049180326</v>
      </c>
      <c r="M6" s="74">
        <v>80</v>
      </c>
      <c r="P6" s="74">
        <v>244</v>
      </c>
      <c r="Q6" s="74" t="s">
        <v>111</v>
      </c>
      <c r="W6" s="11">
        <v>8</v>
      </c>
      <c r="X6" s="11">
        <v>5</v>
      </c>
      <c r="Y6" s="165"/>
      <c r="Z6" s="166"/>
      <c r="AA6" s="77">
        <f t="shared" ref="AA6:AA37" si="0">SUM(12.2-(X6*0.05))</f>
        <v>11.95</v>
      </c>
      <c r="AD6" s="74">
        <v>2.1269999999999998</v>
      </c>
      <c r="AE6" s="74">
        <v>88</v>
      </c>
    </row>
    <row r="7" spans="1:36" x14ac:dyDescent="0.25">
      <c r="B7" s="74" t="s">
        <v>11</v>
      </c>
      <c r="C7" s="74" t="s">
        <v>10</v>
      </c>
      <c r="I7" s="74">
        <v>70</v>
      </c>
      <c r="J7" s="74">
        <v>80</v>
      </c>
      <c r="L7" s="74">
        <v>8.4689836065573759E-2</v>
      </c>
      <c r="M7" s="74">
        <v>120</v>
      </c>
      <c r="P7" s="74">
        <v>435</v>
      </c>
      <c r="Q7" s="74" t="s">
        <v>112</v>
      </c>
      <c r="W7" s="11">
        <v>0</v>
      </c>
      <c r="X7" s="11">
        <v>6</v>
      </c>
      <c r="Y7" s="165"/>
      <c r="Z7" s="166"/>
      <c r="AA7" s="77">
        <f t="shared" si="0"/>
        <v>11.899999999999999</v>
      </c>
      <c r="AD7" s="12">
        <v>2.1269999999999998</v>
      </c>
      <c r="AE7" s="12">
        <v>128</v>
      </c>
    </row>
    <row r="8" spans="1:36" x14ac:dyDescent="0.25">
      <c r="B8" s="10" t="s">
        <v>9</v>
      </c>
      <c r="C8" s="74" t="s">
        <v>8</v>
      </c>
      <c r="I8" s="74">
        <v>65</v>
      </c>
      <c r="J8" s="74">
        <v>120</v>
      </c>
      <c r="L8" s="74">
        <v>7.8318442622950818E-2</v>
      </c>
      <c r="M8" s="74">
        <v>160</v>
      </c>
      <c r="P8" s="74">
        <v>3000000</v>
      </c>
      <c r="Q8" s="74" t="s">
        <v>113</v>
      </c>
      <c r="W8" s="11">
        <v>0</v>
      </c>
      <c r="X8" s="11">
        <v>14</v>
      </c>
      <c r="Y8" s="165"/>
      <c r="Z8" s="166"/>
      <c r="AA8" s="77">
        <f t="shared" si="0"/>
        <v>11.5</v>
      </c>
      <c r="AD8" s="12">
        <v>2.6</v>
      </c>
      <c r="AE8" s="12">
        <v>138</v>
      </c>
    </row>
    <row r="9" spans="1:36" x14ac:dyDescent="0.25">
      <c r="B9" s="9" t="s">
        <v>7</v>
      </c>
      <c r="C9" s="74" t="s">
        <v>6</v>
      </c>
      <c r="I9" s="74">
        <v>80</v>
      </c>
      <c r="J9" s="74">
        <v>160</v>
      </c>
      <c r="L9" s="74">
        <v>8.2866639344262291E-2</v>
      </c>
      <c r="M9" s="74">
        <v>200</v>
      </c>
      <c r="W9" s="11">
        <v>8</v>
      </c>
      <c r="X9" s="11">
        <v>15</v>
      </c>
      <c r="Y9" s="165"/>
      <c r="Z9" s="166"/>
      <c r="AA9" s="77">
        <f t="shared" si="0"/>
        <v>11.45</v>
      </c>
      <c r="AD9" s="74">
        <v>2.6</v>
      </c>
      <c r="AE9" s="74">
        <v>204</v>
      </c>
    </row>
    <row r="10" spans="1:36" x14ac:dyDescent="0.25">
      <c r="B10" s="8" t="s">
        <v>5</v>
      </c>
      <c r="C10" s="74" t="s">
        <v>4</v>
      </c>
      <c r="I10" s="74">
        <v>110</v>
      </c>
      <c r="J10" s="74">
        <v>200</v>
      </c>
      <c r="L10" s="74">
        <v>8.8978278688524592E-2</v>
      </c>
      <c r="M10" s="74">
        <v>242</v>
      </c>
      <c r="W10" s="11">
        <v>0</v>
      </c>
      <c r="X10" s="11">
        <v>16</v>
      </c>
      <c r="Y10" s="165"/>
      <c r="Z10" s="166"/>
      <c r="AA10" s="77">
        <f t="shared" si="0"/>
        <v>11.399999999999999</v>
      </c>
      <c r="AD10" s="74">
        <v>5</v>
      </c>
      <c r="AE10" s="74">
        <v>244</v>
      </c>
    </row>
    <row r="11" spans="1:36" x14ac:dyDescent="0.25">
      <c r="B11" s="7" t="s">
        <v>3</v>
      </c>
      <c r="C11" s="74" t="s">
        <v>2</v>
      </c>
      <c r="I11" s="74">
        <v>120</v>
      </c>
      <c r="J11" s="74">
        <v>242</v>
      </c>
      <c r="L11" s="74">
        <v>9.9286885245901652E-2</v>
      </c>
      <c r="M11" s="74">
        <v>280</v>
      </c>
      <c r="W11" s="11">
        <v>0</v>
      </c>
      <c r="X11" s="11">
        <v>29</v>
      </c>
      <c r="Y11" s="165"/>
      <c r="Z11" s="166"/>
      <c r="AA11" s="77">
        <f t="shared" si="0"/>
        <v>10.75</v>
      </c>
    </row>
    <row r="12" spans="1:36" x14ac:dyDescent="0.25">
      <c r="B12" s="6" t="s">
        <v>1</v>
      </c>
      <c r="C12" s="74" t="s">
        <v>0</v>
      </c>
      <c r="I12" s="74">
        <v>150</v>
      </c>
      <c r="J12" s="74">
        <v>280</v>
      </c>
      <c r="L12" s="74">
        <v>0.10778688524590163</v>
      </c>
      <c r="M12" s="74">
        <v>320</v>
      </c>
      <c r="W12" s="11">
        <v>6.8</v>
      </c>
      <c r="X12" s="11">
        <v>30</v>
      </c>
      <c r="Y12" s="165"/>
      <c r="Z12" s="166"/>
      <c r="AA12" s="77">
        <f t="shared" si="0"/>
        <v>10.7</v>
      </c>
    </row>
    <row r="13" spans="1:36" x14ac:dyDescent="0.25">
      <c r="I13" s="74">
        <v>170</v>
      </c>
      <c r="J13" s="74">
        <v>320</v>
      </c>
      <c r="L13" s="74">
        <v>0.10632377049180329</v>
      </c>
      <c r="M13" s="74">
        <v>360</v>
      </c>
      <c r="W13" s="11">
        <v>0</v>
      </c>
      <c r="X13" s="11">
        <v>31</v>
      </c>
      <c r="Y13" s="165"/>
      <c r="Z13" s="166"/>
      <c r="AA13" s="77">
        <f t="shared" si="0"/>
        <v>10.649999999999999</v>
      </c>
    </row>
    <row r="14" spans="1:36" ht="15.75" thickBot="1" x14ac:dyDescent="0.3">
      <c r="I14" s="74">
        <v>172.8</v>
      </c>
      <c r="J14" s="74">
        <v>367</v>
      </c>
      <c r="L14" s="74">
        <v>0.10583606557377048</v>
      </c>
      <c r="M14" s="74">
        <v>367</v>
      </c>
      <c r="O14" s="74">
        <v>1</v>
      </c>
      <c r="P14" s="74">
        <v>0</v>
      </c>
      <c r="Q14" s="74">
        <v>12.2</v>
      </c>
      <c r="W14" s="11">
        <v>0</v>
      </c>
      <c r="X14" s="11">
        <v>33</v>
      </c>
      <c r="Y14" s="167"/>
      <c r="Z14" s="168"/>
      <c r="AA14" s="77">
        <f t="shared" si="0"/>
        <v>10.549999999999999</v>
      </c>
    </row>
    <row r="15" spans="1:36" ht="15" customHeight="1" x14ac:dyDescent="0.25">
      <c r="I15" s="74">
        <v>190</v>
      </c>
      <c r="J15" s="74">
        <v>400</v>
      </c>
      <c r="L15" s="74">
        <v>0.10256147540983607</v>
      </c>
      <c r="M15" s="74">
        <v>400</v>
      </c>
      <c r="O15" s="74">
        <v>1</v>
      </c>
      <c r="P15" s="74">
        <v>0</v>
      </c>
      <c r="Q15" s="74">
        <v>9.5</v>
      </c>
      <c r="W15" s="5">
        <v>5</v>
      </c>
      <c r="X15" s="5">
        <v>34</v>
      </c>
      <c r="Y15" s="169" t="s">
        <v>135</v>
      </c>
      <c r="Z15" s="170"/>
      <c r="AA15" s="76">
        <f t="shared" si="0"/>
        <v>10.5</v>
      </c>
    </row>
    <row r="16" spans="1:36" x14ac:dyDescent="0.25">
      <c r="I16" s="74">
        <v>260</v>
      </c>
      <c r="J16" s="74">
        <v>435</v>
      </c>
      <c r="L16" s="74">
        <v>0.12395081967213115</v>
      </c>
      <c r="M16" s="74">
        <v>435</v>
      </c>
      <c r="O16" s="74">
        <v>1</v>
      </c>
      <c r="P16" s="74">
        <v>1</v>
      </c>
      <c r="Q16" s="74">
        <v>9</v>
      </c>
      <c r="W16" s="5">
        <v>0</v>
      </c>
      <c r="X16" s="5">
        <v>35</v>
      </c>
      <c r="Y16" s="171"/>
      <c r="Z16" s="172"/>
      <c r="AA16" s="76">
        <f t="shared" si="0"/>
        <v>10.45</v>
      </c>
    </row>
    <row r="17" spans="1:32" x14ac:dyDescent="0.25">
      <c r="I17" s="22"/>
      <c r="J17" s="22"/>
      <c r="O17" s="74">
        <v>2</v>
      </c>
      <c r="P17" s="74">
        <v>1</v>
      </c>
      <c r="Q17" s="74">
        <v>7.8</v>
      </c>
      <c r="W17" s="5">
        <v>0</v>
      </c>
      <c r="X17" s="5">
        <v>37</v>
      </c>
      <c r="Y17" s="171"/>
      <c r="Z17" s="172"/>
      <c r="AA17" s="76">
        <f t="shared" si="0"/>
        <v>10.35</v>
      </c>
    </row>
    <row r="18" spans="1:32" x14ac:dyDescent="0.25">
      <c r="I18" s="22"/>
      <c r="J18" s="22"/>
      <c r="O18" s="74">
        <v>2</v>
      </c>
      <c r="P18" s="74">
        <v>1</v>
      </c>
      <c r="Q18" s="74">
        <v>2.5</v>
      </c>
      <c r="W18" s="5">
        <v>5</v>
      </c>
      <c r="X18" s="5">
        <v>38</v>
      </c>
      <c r="Y18" s="171"/>
      <c r="Z18" s="172"/>
      <c r="AA18" s="76">
        <f t="shared" si="0"/>
        <v>10.299999999999999</v>
      </c>
    </row>
    <row r="19" spans="1:32" x14ac:dyDescent="0.25">
      <c r="I19" s="22"/>
      <c r="O19" s="74">
        <v>1</v>
      </c>
      <c r="P19" s="74">
        <v>2</v>
      </c>
      <c r="Q19" s="74">
        <v>2</v>
      </c>
      <c r="W19" s="5">
        <v>0</v>
      </c>
      <c r="X19" s="5">
        <v>39</v>
      </c>
      <c r="Y19" s="171"/>
      <c r="Z19" s="172"/>
      <c r="AA19" s="76">
        <f t="shared" si="0"/>
        <v>10.25</v>
      </c>
    </row>
    <row r="20" spans="1:32" x14ac:dyDescent="0.25">
      <c r="O20" s="74">
        <v>1</v>
      </c>
      <c r="P20" s="74">
        <v>2</v>
      </c>
      <c r="Q20" s="74">
        <v>0</v>
      </c>
      <c r="W20" s="5">
        <v>0</v>
      </c>
      <c r="X20" s="5">
        <v>40</v>
      </c>
      <c r="Y20" s="171"/>
      <c r="Z20" s="172"/>
      <c r="AA20" s="76">
        <f t="shared" si="0"/>
        <v>10.199999999999999</v>
      </c>
    </row>
    <row r="21" spans="1:32" x14ac:dyDescent="0.25">
      <c r="W21" s="5">
        <v>5</v>
      </c>
      <c r="X21" s="5">
        <v>41</v>
      </c>
      <c r="Y21" s="171"/>
      <c r="Z21" s="172"/>
      <c r="AA21" s="76">
        <f t="shared" si="0"/>
        <v>10.149999999999999</v>
      </c>
    </row>
    <row r="22" spans="1:32" x14ac:dyDescent="0.25">
      <c r="W22" s="5">
        <v>0</v>
      </c>
      <c r="X22" s="5">
        <v>42</v>
      </c>
      <c r="Y22" s="171"/>
      <c r="Z22" s="172"/>
      <c r="AA22" s="76">
        <f t="shared" si="0"/>
        <v>10.1</v>
      </c>
    </row>
    <row r="23" spans="1:32" ht="15.75" thickBot="1" x14ac:dyDescent="0.3">
      <c r="W23" s="5">
        <v>2.5</v>
      </c>
      <c r="X23" s="5">
        <v>43</v>
      </c>
      <c r="Y23" s="171"/>
      <c r="Z23" s="172"/>
      <c r="AA23" s="76">
        <f t="shared" si="0"/>
        <v>10.049999999999999</v>
      </c>
    </row>
    <row r="24" spans="1:32" ht="22.5" customHeight="1" x14ac:dyDescent="0.25">
      <c r="W24" s="3">
        <v>0</v>
      </c>
      <c r="X24" s="3">
        <v>44</v>
      </c>
      <c r="Y24" s="173" t="s">
        <v>136</v>
      </c>
      <c r="Z24" s="174"/>
      <c r="AA24" s="78">
        <f t="shared" si="0"/>
        <v>10</v>
      </c>
    </row>
    <row r="25" spans="1:32" ht="15" customHeight="1" x14ac:dyDescent="0.25">
      <c r="W25" s="3">
        <v>6.7</v>
      </c>
      <c r="X25" s="3">
        <v>45</v>
      </c>
      <c r="Y25" s="175"/>
      <c r="Z25" s="176"/>
      <c r="AA25" s="78">
        <f t="shared" si="0"/>
        <v>9.9499999999999993</v>
      </c>
    </row>
    <row r="26" spans="1:32" ht="15" customHeight="1" x14ac:dyDescent="0.25">
      <c r="B26" s="160"/>
      <c r="C26" s="160"/>
      <c r="D26" s="160"/>
      <c r="E26" s="160"/>
      <c r="F26" s="160"/>
      <c r="G26" s="160"/>
      <c r="W26" s="3">
        <v>1</v>
      </c>
      <c r="X26" s="3">
        <v>46</v>
      </c>
      <c r="Y26" s="175"/>
      <c r="Z26" s="176"/>
      <c r="AA26" s="78">
        <f t="shared" si="0"/>
        <v>9.8999999999999986</v>
      </c>
    </row>
    <row r="27" spans="1:32" ht="15" customHeight="1" x14ac:dyDescent="0.25">
      <c r="B27" s="160"/>
      <c r="C27" s="160"/>
      <c r="D27" s="160"/>
      <c r="E27" s="160"/>
      <c r="F27" s="160"/>
      <c r="G27" s="160"/>
      <c r="W27" s="3">
        <v>0</v>
      </c>
      <c r="X27" s="3">
        <v>47</v>
      </c>
      <c r="Y27" s="175"/>
      <c r="Z27" s="176"/>
      <c r="AA27" s="78">
        <f t="shared" si="0"/>
        <v>9.85</v>
      </c>
    </row>
    <row r="28" spans="1:32" x14ac:dyDescent="0.25">
      <c r="W28" s="3">
        <v>0</v>
      </c>
      <c r="X28" s="3">
        <v>50</v>
      </c>
      <c r="Y28" s="175"/>
      <c r="Z28" s="176"/>
      <c r="AA28" s="78">
        <f t="shared" si="0"/>
        <v>9.6999999999999993</v>
      </c>
    </row>
    <row r="29" spans="1:32" x14ac:dyDescent="0.25">
      <c r="W29" s="3">
        <v>0</v>
      </c>
      <c r="X29" s="3">
        <v>51</v>
      </c>
      <c r="Y29" s="175"/>
      <c r="Z29" s="176"/>
      <c r="AA29" s="78">
        <f t="shared" si="0"/>
        <v>9.6499999999999986</v>
      </c>
    </row>
    <row r="30" spans="1:32" ht="15.75" thickBot="1" x14ac:dyDescent="0.3">
      <c r="W30" s="3">
        <v>0</v>
      </c>
      <c r="X30" s="3">
        <v>53</v>
      </c>
      <c r="Y30" s="175"/>
      <c r="Z30" s="176"/>
      <c r="AA30" s="78">
        <f t="shared" si="0"/>
        <v>9.5499999999999989</v>
      </c>
      <c r="AF30" s="160"/>
    </row>
    <row r="31" spans="1:32" x14ac:dyDescent="0.25">
      <c r="W31" s="23">
        <v>6.5</v>
      </c>
      <c r="X31" s="23">
        <v>54</v>
      </c>
      <c r="Y31" s="177" t="s">
        <v>137</v>
      </c>
      <c r="Z31" s="178"/>
      <c r="AA31" s="79">
        <f t="shared" si="0"/>
        <v>9.5</v>
      </c>
      <c r="AF31" s="160"/>
    </row>
    <row r="32" spans="1:32" x14ac:dyDescent="0.25">
      <c r="W32" s="23">
        <v>5</v>
      </c>
      <c r="X32" s="23">
        <v>55</v>
      </c>
      <c r="Y32" s="179"/>
      <c r="Z32" s="180"/>
      <c r="AA32" s="79">
        <f t="shared" si="0"/>
        <v>9.4499999999999993</v>
      </c>
      <c r="AF32" s="160"/>
    </row>
    <row r="33" spans="2:32" ht="15" customHeight="1" x14ac:dyDescent="0.25">
      <c r="W33" s="23">
        <v>0</v>
      </c>
      <c r="X33" s="23">
        <v>56</v>
      </c>
      <c r="Y33" s="179"/>
      <c r="Z33" s="180"/>
      <c r="AA33" s="79">
        <f t="shared" si="0"/>
        <v>9.3999999999999986</v>
      </c>
      <c r="AF33" s="160"/>
    </row>
    <row r="34" spans="2:32" x14ac:dyDescent="0.25">
      <c r="N34" s="74" t="s">
        <v>150</v>
      </c>
      <c r="O34" s="74" t="s">
        <v>31</v>
      </c>
      <c r="P34" s="74" t="s">
        <v>149</v>
      </c>
      <c r="Q34" s="74" t="s">
        <v>31</v>
      </c>
      <c r="W34" s="23">
        <v>0</v>
      </c>
      <c r="X34" s="23">
        <v>57</v>
      </c>
      <c r="Y34" s="179"/>
      <c r="Z34" s="180"/>
      <c r="AA34" s="79">
        <f t="shared" si="0"/>
        <v>9.35</v>
      </c>
    </row>
    <row r="35" spans="2:32" x14ac:dyDescent="0.25">
      <c r="N35" s="74">
        <v>1</v>
      </c>
      <c r="O35" s="74">
        <v>1</v>
      </c>
      <c r="P35" s="74">
        <v>0</v>
      </c>
      <c r="Q35" s="74">
        <v>1</v>
      </c>
      <c r="W35" s="23">
        <v>6</v>
      </c>
      <c r="X35" s="23">
        <v>58</v>
      </c>
      <c r="Y35" s="179"/>
      <c r="Z35" s="180"/>
      <c r="AA35" s="79">
        <f t="shared" si="0"/>
        <v>9.2999999999999989</v>
      </c>
    </row>
    <row r="36" spans="2:32" x14ac:dyDescent="0.25">
      <c r="N36" s="74">
        <v>1</v>
      </c>
      <c r="O36" s="74">
        <v>88</v>
      </c>
      <c r="P36" s="74">
        <v>0</v>
      </c>
      <c r="Q36" s="74">
        <v>60</v>
      </c>
      <c r="W36" s="23">
        <v>6</v>
      </c>
      <c r="X36" s="23">
        <v>59</v>
      </c>
      <c r="Y36" s="179"/>
      <c r="Z36" s="180"/>
      <c r="AA36" s="79">
        <f t="shared" si="0"/>
        <v>9.25</v>
      </c>
    </row>
    <row r="37" spans="2:32" ht="15.75" thickBot="1" x14ac:dyDescent="0.3">
      <c r="N37" s="74">
        <v>2</v>
      </c>
      <c r="O37" s="74">
        <v>92</v>
      </c>
      <c r="P37" s="74">
        <v>1</v>
      </c>
      <c r="Q37" s="74">
        <v>64</v>
      </c>
      <c r="W37" s="23">
        <v>0</v>
      </c>
      <c r="X37" s="23">
        <v>60</v>
      </c>
      <c r="Y37" s="181"/>
      <c r="Z37" s="182"/>
      <c r="AA37" s="79">
        <f t="shared" si="0"/>
        <v>9.1999999999999993</v>
      </c>
    </row>
    <row r="38" spans="2:32" ht="15" customHeight="1" x14ac:dyDescent="0.25">
      <c r="N38" s="74">
        <v>2</v>
      </c>
      <c r="O38" s="74">
        <v>198</v>
      </c>
      <c r="P38" s="74">
        <v>1</v>
      </c>
      <c r="Q38" s="74">
        <v>88</v>
      </c>
      <c r="W38" s="24">
        <v>0</v>
      </c>
      <c r="X38" s="24">
        <v>64</v>
      </c>
      <c r="Y38" s="183" t="s">
        <v>138</v>
      </c>
      <c r="Z38" s="185">
        <v>5.0999999999999996</v>
      </c>
      <c r="AA38" s="80">
        <f t="shared" ref="AA38:AA69" si="1">SUM(12.2-(X40*0.05))</f>
        <v>8.5499999999999989</v>
      </c>
      <c r="AB38" s="74">
        <f t="shared" ref="AB38:AB43" si="2">SUM(AC38+9)</f>
        <v>73</v>
      </c>
      <c r="AC38" s="24">
        <v>64</v>
      </c>
    </row>
    <row r="39" spans="2:32" x14ac:dyDescent="0.25">
      <c r="N39" s="74">
        <v>1</v>
      </c>
      <c r="O39" s="74">
        <v>204</v>
      </c>
      <c r="P39" s="74">
        <v>1</v>
      </c>
      <c r="Q39" s="74">
        <v>198</v>
      </c>
      <c r="W39" s="24">
        <v>0.62</v>
      </c>
      <c r="X39" s="24">
        <v>65</v>
      </c>
      <c r="Y39" s="183"/>
      <c r="Z39" s="183"/>
      <c r="AA39" s="80">
        <f t="shared" si="1"/>
        <v>8.5</v>
      </c>
      <c r="AB39" s="74">
        <f t="shared" si="2"/>
        <v>74</v>
      </c>
      <c r="AC39" s="24">
        <v>65</v>
      </c>
    </row>
    <row r="40" spans="2:32" x14ac:dyDescent="0.25">
      <c r="N40" s="74">
        <v>1</v>
      </c>
      <c r="O40" s="74">
        <v>244</v>
      </c>
      <c r="P40" s="74">
        <v>2</v>
      </c>
      <c r="Q40" s="74">
        <v>204</v>
      </c>
      <c r="W40" s="24">
        <v>0.62</v>
      </c>
      <c r="X40" s="24">
        <v>73</v>
      </c>
      <c r="Y40" s="183"/>
      <c r="Z40" s="183"/>
      <c r="AA40" s="80">
        <f t="shared" si="1"/>
        <v>8.2999999999999989</v>
      </c>
      <c r="AB40" s="74">
        <f t="shared" si="2"/>
        <v>78</v>
      </c>
      <c r="AC40" s="24">
        <v>69</v>
      </c>
    </row>
    <row r="41" spans="2:32" x14ac:dyDescent="0.25">
      <c r="P41" s="74">
        <v>2</v>
      </c>
      <c r="Q41" s="74">
        <v>244</v>
      </c>
      <c r="W41" s="24">
        <v>5</v>
      </c>
      <c r="X41" s="24">
        <v>74</v>
      </c>
      <c r="Y41" s="183"/>
      <c r="Z41" s="183"/>
      <c r="AA41" s="80">
        <f t="shared" si="1"/>
        <v>8.25</v>
      </c>
      <c r="AB41" s="74">
        <f t="shared" si="2"/>
        <v>79</v>
      </c>
      <c r="AC41" s="24">
        <v>70</v>
      </c>
    </row>
    <row r="42" spans="2:32" x14ac:dyDescent="0.25">
      <c r="N42" s="74" t="s">
        <v>160</v>
      </c>
      <c r="O42" s="74" t="s">
        <v>31</v>
      </c>
      <c r="P42" s="74" t="s">
        <v>161</v>
      </c>
      <c r="Q42" s="74" t="s">
        <v>31</v>
      </c>
      <c r="W42" s="24">
        <v>3</v>
      </c>
      <c r="X42" s="24">
        <v>78</v>
      </c>
      <c r="Y42" s="183"/>
      <c r="Z42" s="183"/>
      <c r="AA42" s="80">
        <f t="shared" si="1"/>
        <v>8.1999999999999993</v>
      </c>
      <c r="AB42" s="74">
        <f t="shared" si="2"/>
        <v>80</v>
      </c>
      <c r="AC42" s="24">
        <v>71</v>
      </c>
    </row>
    <row r="43" spans="2:32" x14ac:dyDescent="0.25">
      <c r="N43" s="74">
        <v>1</v>
      </c>
      <c r="O43" s="74">
        <v>1</v>
      </c>
      <c r="P43" s="74">
        <v>0</v>
      </c>
      <c r="Q43" s="74">
        <v>1</v>
      </c>
      <c r="R43" s="74">
        <v>-12.2</v>
      </c>
      <c r="W43" s="24">
        <v>2.2000000000000002</v>
      </c>
      <c r="X43" s="24">
        <v>79</v>
      </c>
      <c r="Y43" s="183"/>
      <c r="Z43" s="183"/>
      <c r="AA43" s="80">
        <f t="shared" si="1"/>
        <v>8.1499999999999986</v>
      </c>
      <c r="AB43" s="74">
        <f t="shared" si="2"/>
        <v>81</v>
      </c>
      <c r="AC43" s="24">
        <v>72</v>
      </c>
    </row>
    <row r="44" spans="2:32" ht="15" customHeight="1" thickBot="1" x14ac:dyDescent="0.3">
      <c r="N44" s="74">
        <v>1</v>
      </c>
      <c r="O44" s="74">
        <v>55</v>
      </c>
      <c r="P44" s="74">
        <v>0</v>
      </c>
      <c r="Q44" s="74">
        <v>55</v>
      </c>
      <c r="R44" s="74">
        <v>-8.65</v>
      </c>
      <c r="W44" s="24">
        <v>1.5</v>
      </c>
      <c r="X44" s="24">
        <v>80</v>
      </c>
      <c r="Y44" s="183"/>
      <c r="Z44" s="183"/>
      <c r="AA44" s="80">
        <f t="shared" si="1"/>
        <v>7.7999999999999989</v>
      </c>
      <c r="AB44" s="74">
        <f>SUM(AC44+4)</f>
        <v>92</v>
      </c>
      <c r="AC44" s="24">
        <v>88</v>
      </c>
    </row>
    <row r="45" spans="2:32" x14ac:dyDescent="0.25">
      <c r="N45" s="74">
        <v>0.5</v>
      </c>
      <c r="O45" s="74">
        <v>64</v>
      </c>
      <c r="P45" s="74">
        <v>1</v>
      </c>
      <c r="Q45" s="74">
        <v>75</v>
      </c>
      <c r="R45" s="74">
        <v>-7.75</v>
      </c>
      <c r="W45" s="122">
        <v>1.08</v>
      </c>
      <c r="X45" s="24">
        <v>81</v>
      </c>
      <c r="Y45" s="183"/>
      <c r="Z45" s="185">
        <v>5.2</v>
      </c>
      <c r="AA45" s="80">
        <f t="shared" si="1"/>
        <v>7.7499999999999991</v>
      </c>
    </row>
    <row r="46" spans="2:32" x14ac:dyDescent="0.25">
      <c r="N46" s="74">
        <v>0.5</v>
      </c>
      <c r="O46" s="74">
        <v>100</v>
      </c>
      <c r="P46" s="74">
        <v>1</v>
      </c>
      <c r="Q46" s="74">
        <v>198</v>
      </c>
      <c r="R46" s="74">
        <v>-2.2999999999999998</v>
      </c>
      <c r="W46" s="122">
        <v>1.08</v>
      </c>
      <c r="X46" s="24">
        <v>88</v>
      </c>
      <c r="Y46" s="183"/>
      <c r="Z46" s="183"/>
      <c r="AA46" s="80">
        <f t="shared" si="1"/>
        <v>7.5999999999999988</v>
      </c>
    </row>
    <row r="47" spans="2:32" ht="15" customHeight="1" x14ac:dyDescent="0.25">
      <c r="B47" s="160"/>
      <c r="C47" s="160"/>
      <c r="D47" s="160"/>
      <c r="E47" s="160"/>
      <c r="F47" s="160"/>
      <c r="G47" s="160"/>
      <c r="N47" s="74">
        <v>2</v>
      </c>
      <c r="O47" s="74">
        <v>190</v>
      </c>
      <c r="P47" s="74">
        <v>2</v>
      </c>
      <c r="Q47" s="74">
        <v>244</v>
      </c>
      <c r="R47" s="74">
        <v>0</v>
      </c>
      <c r="W47" s="24">
        <v>1.08</v>
      </c>
      <c r="X47" s="24">
        <v>89</v>
      </c>
      <c r="Y47" s="183"/>
      <c r="Z47" s="183"/>
      <c r="AA47" s="80">
        <f t="shared" si="1"/>
        <v>7.4999999999999991</v>
      </c>
    </row>
    <row r="48" spans="2:32" ht="15" customHeight="1" x14ac:dyDescent="0.25">
      <c r="B48" s="160"/>
      <c r="C48" s="160"/>
      <c r="D48" s="160"/>
      <c r="E48" s="160"/>
      <c r="F48" s="160"/>
      <c r="G48" s="160"/>
      <c r="N48" s="74">
        <v>1</v>
      </c>
      <c r="O48" s="74">
        <v>244</v>
      </c>
      <c r="W48" s="24">
        <v>1.08</v>
      </c>
      <c r="X48" s="24">
        <v>92</v>
      </c>
      <c r="Y48" s="183"/>
      <c r="Z48" s="183"/>
      <c r="AA48" s="80">
        <f t="shared" si="1"/>
        <v>7.4499999999999993</v>
      </c>
    </row>
    <row r="49" spans="14:27" x14ac:dyDescent="0.25">
      <c r="W49" s="122">
        <v>1.08</v>
      </c>
      <c r="X49" s="24">
        <v>94</v>
      </c>
      <c r="Y49" s="183"/>
      <c r="Z49" s="183"/>
      <c r="AA49" s="80">
        <f t="shared" si="1"/>
        <v>7.3499999999999988</v>
      </c>
    </row>
    <row r="50" spans="14:27" x14ac:dyDescent="0.25">
      <c r="N50" s="74" t="s">
        <v>172</v>
      </c>
      <c r="O50" s="74" t="s">
        <v>31</v>
      </c>
      <c r="P50" s="74" t="s">
        <v>161</v>
      </c>
      <c r="Q50" s="74" t="s">
        <v>31</v>
      </c>
      <c r="W50" s="24">
        <v>1.8</v>
      </c>
      <c r="X50" s="24">
        <v>95</v>
      </c>
      <c r="Y50" s="183"/>
      <c r="Z50" s="183"/>
      <c r="AA50" s="80">
        <f t="shared" si="1"/>
        <v>6.7499999999999991</v>
      </c>
    </row>
    <row r="51" spans="14:27" x14ac:dyDescent="0.25">
      <c r="N51" s="74">
        <v>1</v>
      </c>
      <c r="O51" s="74">
        <v>1</v>
      </c>
      <c r="P51" s="74">
        <v>0</v>
      </c>
      <c r="Q51" s="74">
        <v>1</v>
      </c>
      <c r="W51" s="122">
        <v>1.08</v>
      </c>
      <c r="X51" s="24">
        <v>97</v>
      </c>
      <c r="Y51" s="183"/>
      <c r="Z51" s="183"/>
      <c r="AA51" s="80">
        <f t="shared" si="1"/>
        <v>6.6999999999999993</v>
      </c>
    </row>
    <row r="52" spans="14:27" x14ac:dyDescent="0.25">
      <c r="N52" s="74">
        <v>1</v>
      </c>
      <c r="O52" s="74">
        <v>55</v>
      </c>
      <c r="P52" s="74">
        <v>0</v>
      </c>
      <c r="Q52" s="74">
        <v>55</v>
      </c>
      <c r="W52" s="122">
        <v>1.08</v>
      </c>
      <c r="X52" s="24">
        <v>109</v>
      </c>
      <c r="Y52" s="183"/>
      <c r="Z52" s="183"/>
      <c r="AA52" s="80">
        <f t="shared" si="1"/>
        <v>6.6499999999999986</v>
      </c>
    </row>
    <row r="53" spans="14:27" x14ac:dyDescent="0.25">
      <c r="N53" s="74">
        <v>0.6</v>
      </c>
      <c r="O53" s="74">
        <v>60</v>
      </c>
      <c r="P53" s="74">
        <v>0.7</v>
      </c>
      <c r="Q53" s="74">
        <v>60</v>
      </c>
      <c r="W53" s="24">
        <v>2</v>
      </c>
      <c r="X53" s="24">
        <v>110</v>
      </c>
      <c r="Y53" s="183"/>
      <c r="Z53" s="183"/>
      <c r="AA53" s="80">
        <f t="shared" si="1"/>
        <v>6.5999999999999988</v>
      </c>
    </row>
    <row r="54" spans="14:27" x14ac:dyDescent="0.25">
      <c r="N54" s="74">
        <v>0.5</v>
      </c>
      <c r="O54" s="74">
        <v>70</v>
      </c>
      <c r="P54" s="74">
        <v>1</v>
      </c>
      <c r="Q54" s="74">
        <v>70</v>
      </c>
      <c r="W54" s="24">
        <v>1.25</v>
      </c>
      <c r="X54" s="24">
        <v>111</v>
      </c>
      <c r="Y54" s="183"/>
      <c r="Z54" s="183"/>
      <c r="AA54" s="80">
        <f t="shared" si="1"/>
        <v>6.4999999999999991</v>
      </c>
    </row>
    <row r="55" spans="14:27" x14ac:dyDescent="0.25">
      <c r="N55" s="74">
        <v>0.5</v>
      </c>
      <c r="O55" s="74">
        <v>100</v>
      </c>
      <c r="P55" s="74">
        <v>1</v>
      </c>
      <c r="Q55" s="74">
        <v>198</v>
      </c>
      <c r="W55" s="122">
        <v>1.08</v>
      </c>
      <c r="X55" s="24">
        <v>112</v>
      </c>
      <c r="Y55" s="183"/>
      <c r="Z55" s="183"/>
      <c r="AA55" s="80">
        <f t="shared" si="1"/>
        <v>6.4499999999999993</v>
      </c>
    </row>
    <row r="56" spans="14:27" x14ac:dyDescent="0.25">
      <c r="N56" s="74">
        <v>2</v>
      </c>
      <c r="O56" s="74">
        <v>190</v>
      </c>
      <c r="P56" s="74">
        <v>2</v>
      </c>
      <c r="Q56" s="74">
        <v>244</v>
      </c>
      <c r="W56" s="122">
        <v>1.08</v>
      </c>
      <c r="X56" s="24">
        <v>114</v>
      </c>
      <c r="Y56" s="183"/>
      <c r="Z56" s="183"/>
      <c r="AA56" s="80">
        <f t="shared" si="1"/>
        <v>6.3999999999999986</v>
      </c>
    </row>
    <row r="57" spans="14:27" x14ac:dyDescent="0.25">
      <c r="N57" s="74">
        <v>1</v>
      </c>
      <c r="O57" s="74">
        <v>244</v>
      </c>
      <c r="W57" s="24">
        <v>2</v>
      </c>
      <c r="X57" s="24">
        <v>115</v>
      </c>
      <c r="Y57" s="183"/>
      <c r="Z57" s="183"/>
      <c r="AA57" s="80">
        <f t="shared" si="1"/>
        <v>6.0999999999999988</v>
      </c>
    </row>
    <row r="58" spans="14:27" x14ac:dyDescent="0.25">
      <c r="W58" s="122">
        <v>1.08</v>
      </c>
      <c r="X58" s="24">
        <v>116</v>
      </c>
      <c r="Y58" s="183"/>
      <c r="Z58" s="183"/>
      <c r="AA58" s="80">
        <f t="shared" si="1"/>
        <v>5.9999999999999991</v>
      </c>
    </row>
    <row r="59" spans="14:27" x14ac:dyDescent="0.25">
      <c r="N59" s="74" t="s">
        <v>172</v>
      </c>
      <c r="O59" s="74" t="s">
        <v>31</v>
      </c>
      <c r="P59" s="74" t="s">
        <v>161</v>
      </c>
      <c r="Q59" s="74" t="s">
        <v>31</v>
      </c>
      <c r="W59" s="122">
        <v>1.08</v>
      </c>
      <c r="X59" s="24">
        <v>122</v>
      </c>
      <c r="Y59" s="183"/>
      <c r="Z59" s="183"/>
      <c r="AA59" s="80">
        <f t="shared" si="1"/>
        <v>5.9499999999999993</v>
      </c>
    </row>
    <row r="60" spans="14:27" x14ac:dyDescent="0.25">
      <c r="N60" s="74">
        <v>1</v>
      </c>
      <c r="O60" s="74">
        <v>1</v>
      </c>
      <c r="P60" s="74">
        <v>0</v>
      </c>
      <c r="Q60" s="74">
        <v>1</v>
      </c>
      <c r="W60" s="24">
        <v>4.8</v>
      </c>
      <c r="X60" s="24">
        <v>124</v>
      </c>
      <c r="Y60" s="183"/>
      <c r="Z60" s="183"/>
      <c r="AA60" s="80">
        <f t="shared" si="1"/>
        <v>5.8999999999999986</v>
      </c>
    </row>
    <row r="61" spans="14:27" x14ac:dyDescent="0.25">
      <c r="N61" s="74">
        <v>1</v>
      </c>
      <c r="O61" s="74">
        <v>63</v>
      </c>
      <c r="P61" s="74">
        <v>0</v>
      </c>
      <c r="Q61" s="74">
        <v>47</v>
      </c>
      <c r="W61" s="24">
        <v>3</v>
      </c>
      <c r="X61" s="24">
        <v>125</v>
      </c>
      <c r="Y61" s="183"/>
      <c r="Z61" s="183"/>
      <c r="AA61" s="80">
        <f t="shared" si="1"/>
        <v>5.8499999999999988</v>
      </c>
    </row>
    <row r="62" spans="14:27" x14ac:dyDescent="0.25">
      <c r="N62" s="74">
        <v>0.5</v>
      </c>
      <c r="O62" s="74">
        <v>65</v>
      </c>
      <c r="P62" s="74">
        <v>1</v>
      </c>
      <c r="Q62" s="74">
        <v>50</v>
      </c>
      <c r="W62" s="24">
        <v>2</v>
      </c>
      <c r="X62" s="24">
        <v>126</v>
      </c>
      <c r="Y62" s="183"/>
      <c r="Z62" s="183"/>
      <c r="AA62" s="80">
        <f t="shared" si="1"/>
        <v>5.4999999999999991</v>
      </c>
    </row>
    <row r="63" spans="14:27" x14ac:dyDescent="0.25">
      <c r="N63" s="74">
        <v>0.5</v>
      </c>
      <c r="O63" s="74">
        <v>70</v>
      </c>
      <c r="P63" s="74">
        <v>1</v>
      </c>
      <c r="Q63" s="74">
        <v>70</v>
      </c>
      <c r="W63" s="122">
        <v>1.08</v>
      </c>
      <c r="X63" s="24">
        <v>127</v>
      </c>
      <c r="Y63" s="183"/>
      <c r="Z63" s="183"/>
      <c r="AA63" s="80">
        <f t="shared" si="1"/>
        <v>5.4499999999999993</v>
      </c>
    </row>
    <row r="64" spans="14:27" x14ac:dyDescent="0.25">
      <c r="N64" s="74">
        <v>1</v>
      </c>
      <c r="O64" s="74">
        <v>100</v>
      </c>
      <c r="P64" s="74">
        <v>1</v>
      </c>
      <c r="Q64" s="74">
        <v>198</v>
      </c>
      <c r="W64" s="122">
        <v>1.08</v>
      </c>
      <c r="X64" s="24">
        <v>134</v>
      </c>
      <c r="Y64" s="183"/>
      <c r="Z64" s="183"/>
      <c r="AA64" s="80">
        <f t="shared" si="1"/>
        <v>5.3999999999999986</v>
      </c>
    </row>
    <row r="65" spans="2:32" ht="15.75" thickBot="1" x14ac:dyDescent="0.3">
      <c r="N65" s="74">
        <v>1.5</v>
      </c>
      <c r="O65" s="74">
        <v>190</v>
      </c>
      <c r="P65" s="74">
        <v>2</v>
      </c>
      <c r="Q65" s="74">
        <v>244</v>
      </c>
      <c r="W65" s="24">
        <v>6</v>
      </c>
      <c r="X65" s="24">
        <v>135</v>
      </c>
      <c r="Y65" s="184"/>
      <c r="Z65" s="184"/>
      <c r="AA65" s="80">
        <f t="shared" si="1"/>
        <v>5.2999999999999989</v>
      </c>
    </row>
    <row r="66" spans="2:32" ht="18.75" x14ac:dyDescent="0.25">
      <c r="N66" s="74">
        <v>1</v>
      </c>
      <c r="O66" s="74">
        <v>244</v>
      </c>
      <c r="W66" s="122">
        <v>1.08</v>
      </c>
      <c r="X66" s="24">
        <v>136</v>
      </c>
      <c r="Y66" s="74">
        <v>170</v>
      </c>
      <c r="AA66" s="75">
        <f t="shared" si="1"/>
        <v>4.9999999999999991</v>
      </c>
      <c r="AF66" s="160"/>
    </row>
    <row r="67" spans="2:32" ht="18.75" x14ac:dyDescent="0.25">
      <c r="W67" s="122">
        <v>1.08</v>
      </c>
      <c r="X67" s="24">
        <v>138</v>
      </c>
      <c r="Y67" s="74">
        <v>171</v>
      </c>
      <c r="AA67" s="75">
        <f t="shared" si="1"/>
        <v>4.9499999999999993</v>
      </c>
      <c r="AF67" s="160"/>
    </row>
    <row r="68" spans="2:32" ht="18.75" x14ac:dyDescent="0.25">
      <c r="N68" s="74" t="s">
        <v>176</v>
      </c>
      <c r="O68" s="74" t="s">
        <v>31</v>
      </c>
      <c r="P68" s="74" t="s">
        <v>177</v>
      </c>
      <c r="Q68" s="74" t="s">
        <v>31</v>
      </c>
      <c r="W68" s="25">
        <v>0</v>
      </c>
      <c r="X68" s="26">
        <v>144</v>
      </c>
      <c r="Y68" s="74">
        <v>172</v>
      </c>
      <c r="AA68" s="75">
        <f t="shared" si="1"/>
        <v>4.8999999999999986</v>
      </c>
      <c r="AF68" s="160"/>
    </row>
    <row r="69" spans="2:32" ht="15" customHeight="1" x14ac:dyDescent="0.25">
      <c r="B69" s="160"/>
      <c r="C69" s="160"/>
      <c r="D69" s="160"/>
      <c r="E69" s="160"/>
      <c r="F69" s="160"/>
      <c r="G69" s="160"/>
      <c r="N69" s="74">
        <v>0.5</v>
      </c>
      <c r="O69" s="74">
        <v>1</v>
      </c>
      <c r="P69" s="74">
        <v>0.2</v>
      </c>
      <c r="Q69" s="74">
        <v>1</v>
      </c>
      <c r="W69" s="25">
        <v>0</v>
      </c>
      <c r="X69" s="26">
        <v>145</v>
      </c>
      <c r="Y69" s="74">
        <v>173</v>
      </c>
      <c r="AA69" s="75">
        <f t="shared" si="1"/>
        <v>4.8499999999999988</v>
      </c>
      <c r="AF69" s="160"/>
    </row>
    <row r="70" spans="2:32" ht="15" customHeight="1" x14ac:dyDescent="0.25">
      <c r="B70" s="160"/>
      <c r="C70" s="160"/>
      <c r="D70" s="160"/>
      <c r="E70" s="160"/>
      <c r="F70" s="160"/>
      <c r="G70" s="160"/>
      <c r="N70" s="74">
        <v>1.3</v>
      </c>
      <c r="O70" s="74">
        <v>34</v>
      </c>
      <c r="P70" s="74">
        <v>0.2</v>
      </c>
      <c r="Q70" s="74">
        <v>45</v>
      </c>
      <c r="W70" s="25">
        <v>7</v>
      </c>
      <c r="X70" s="26">
        <v>146</v>
      </c>
      <c r="AA70" s="75">
        <f t="shared" ref="AA70:AA101" si="3">SUM(12.2-(X72*0.05))</f>
        <v>4.7999999999999989</v>
      </c>
    </row>
    <row r="71" spans="2:32" ht="18.75" x14ac:dyDescent="0.25">
      <c r="N71" s="74">
        <v>1.3</v>
      </c>
      <c r="O71" s="74">
        <v>50</v>
      </c>
      <c r="P71" s="74">
        <v>1.5</v>
      </c>
      <c r="Q71" s="74">
        <v>47</v>
      </c>
      <c r="W71" s="26">
        <v>0</v>
      </c>
      <c r="X71" s="25">
        <v>147</v>
      </c>
      <c r="AA71" s="75">
        <f t="shared" si="3"/>
        <v>4.6499999999999986</v>
      </c>
    </row>
    <row r="72" spans="2:32" ht="18.75" x14ac:dyDescent="0.25">
      <c r="N72" s="74">
        <v>2</v>
      </c>
      <c r="O72" s="74">
        <v>55</v>
      </c>
      <c r="P72" s="74">
        <v>1.5</v>
      </c>
      <c r="Q72" s="74">
        <v>70</v>
      </c>
      <c r="W72" s="25">
        <v>0</v>
      </c>
      <c r="X72" s="26">
        <v>148</v>
      </c>
      <c r="AA72" s="75">
        <f t="shared" si="3"/>
        <v>4.5999999999999988</v>
      </c>
    </row>
    <row r="73" spans="2:32" ht="18.75" x14ac:dyDescent="0.25">
      <c r="N73" s="74">
        <v>0.5</v>
      </c>
      <c r="O73" s="74">
        <v>65</v>
      </c>
      <c r="P73" s="74">
        <v>1.5</v>
      </c>
      <c r="Q73" s="74">
        <v>198</v>
      </c>
      <c r="W73" s="26">
        <v>0</v>
      </c>
      <c r="X73" s="25">
        <v>151</v>
      </c>
      <c r="AA73" s="75">
        <f t="shared" si="3"/>
        <v>4.5499999999999989</v>
      </c>
    </row>
    <row r="74" spans="2:32" ht="18.75" x14ac:dyDescent="0.25">
      <c r="N74" s="74">
        <v>0.5</v>
      </c>
      <c r="O74" s="74">
        <v>70</v>
      </c>
      <c r="P74" s="74">
        <v>1.8</v>
      </c>
      <c r="Q74" s="74">
        <v>244</v>
      </c>
      <c r="W74" s="26">
        <v>6.5</v>
      </c>
      <c r="X74" s="25">
        <v>152</v>
      </c>
      <c r="AA74" s="75">
        <f t="shared" si="3"/>
        <v>4.2499999999999991</v>
      </c>
    </row>
    <row r="75" spans="2:32" ht="18.75" x14ac:dyDescent="0.25">
      <c r="N75" s="74">
        <v>1</v>
      </c>
      <c r="O75" s="74">
        <v>100</v>
      </c>
      <c r="W75" s="26">
        <v>0</v>
      </c>
      <c r="X75" s="25">
        <v>153</v>
      </c>
      <c r="AA75" s="75">
        <f t="shared" si="3"/>
        <v>4.1999999999999993</v>
      </c>
    </row>
    <row r="76" spans="2:32" ht="18.75" x14ac:dyDescent="0.25">
      <c r="N76" s="74">
        <v>1.5</v>
      </c>
      <c r="O76" s="74">
        <v>190</v>
      </c>
      <c r="W76" s="26">
        <v>0</v>
      </c>
      <c r="X76" s="25">
        <v>159</v>
      </c>
      <c r="AA76" s="75">
        <f t="shared" si="3"/>
        <v>4.0999999999999996</v>
      </c>
    </row>
    <row r="77" spans="2:32" ht="18.75" x14ac:dyDescent="0.25">
      <c r="N77" s="74">
        <v>1</v>
      </c>
      <c r="O77" s="74">
        <v>244</v>
      </c>
      <c r="W77" s="26">
        <v>5.5</v>
      </c>
      <c r="X77" s="25">
        <v>160</v>
      </c>
      <c r="AA77" s="75">
        <f t="shared" si="3"/>
        <v>4.0499999999999989</v>
      </c>
    </row>
    <row r="78" spans="2:32" ht="18.75" x14ac:dyDescent="0.25">
      <c r="W78" s="25">
        <v>0</v>
      </c>
      <c r="X78" s="26">
        <v>162</v>
      </c>
      <c r="AA78" s="75">
        <f t="shared" si="3"/>
        <v>3.9999999999999982</v>
      </c>
    </row>
    <row r="79" spans="2:32" ht="18.75" x14ac:dyDescent="0.25">
      <c r="N79" s="74" t="s">
        <v>186</v>
      </c>
      <c r="O79" s="74" t="s">
        <v>31</v>
      </c>
      <c r="P79" s="74" t="s">
        <v>185</v>
      </c>
      <c r="Q79" s="74" t="s">
        <v>31</v>
      </c>
      <c r="W79" s="25">
        <v>0</v>
      </c>
      <c r="X79" s="26">
        <v>163</v>
      </c>
      <c r="AA79" s="75">
        <f t="shared" si="3"/>
        <v>3.9499999999999993</v>
      </c>
    </row>
    <row r="80" spans="2:32" ht="18.75" x14ac:dyDescent="0.25">
      <c r="N80" s="74">
        <v>0.5</v>
      </c>
      <c r="O80" s="74">
        <v>1</v>
      </c>
      <c r="P80" s="74">
        <v>0.2</v>
      </c>
      <c r="Q80" s="74">
        <v>1</v>
      </c>
      <c r="W80" s="25">
        <v>4.2</v>
      </c>
      <c r="X80" s="26">
        <v>164</v>
      </c>
      <c r="AA80" s="75">
        <f t="shared" si="3"/>
        <v>3.7499999999999982</v>
      </c>
    </row>
    <row r="81" spans="1:27" ht="18.75" x14ac:dyDescent="0.25">
      <c r="N81" s="74">
        <v>0.8</v>
      </c>
      <c r="O81" s="74">
        <v>20</v>
      </c>
      <c r="P81" s="74">
        <v>0.4</v>
      </c>
      <c r="Q81" s="74">
        <v>35</v>
      </c>
      <c r="W81" s="25">
        <v>0</v>
      </c>
      <c r="X81" s="26">
        <v>165</v>
      </c>
      <c r="AA81" s="75">
        <f t="shared" si="3"/>
        <v>3.6999999999999993</v>
      </c>
    </row>
    <row r="82" spans="1:27" ht="18.75" x14ac:dyDescent="0.25">
      <c r="N82" s="74">
        <v>1</v>
      </c>
      <c r="O82" s="74">
        <v>40</v>
      </c>
      <c r="P82" s="74">
        <v>1.1000000000000001</v>
      </c>
      <c r="Q82" s="74">
        <v>42</v>
      </c>
      <c r="W82" s="25">
        <v>0</v>
      </c>
      <c r="X82" s="26">
        <v>169</v>
      </c>
      <c r="AA82" s="75">
        <f t="shared" si="3"/>
        <v>3.5999999999999996</v>
      </c>
    </row>
    <row r="83" spans="1:27" ht="18.75" x14ac:dyDescent="0.25">
      <c r="N83" s="74">
        <v>1.5</v>
      </c>
      <c r="O83" s="74">
        <v>42</v>
      </c>
      <c r="P83" s="74">
        <v>1.3</v>
      </c>
      <c r="Q83" s="74">
        <v>70</v>
      </c>
      <c r="W83" s="25">
        <v>4.2</v>
      </c>
      <c r="X83" s="26">
        <v>170</v>
      </c>
      <c r="AA83" s="75">
        <f t="shared" si="3"/>
        <v>3.4999999999999982</v>
      </c>
    </row>
    <row r="84" spans="1:27" ht="18.75" x14ac:dyDescent="0.25">
      <c r="N84" s="74">
        <v>1.7</v>
      </c>
      <c r="O84" s="74">
        <v>55</v>
      </c>
      <c r="P84" s="74">
        <v>1.5</v>
      </c>
      <c r="Q84" s="74">
        <v>110</v>
      </c>
      <c r="W84" s="25">
        <v>0</v>
      </c>
      <c r="X84" s="26">
        <v>172</v>
      </c>
      <c r="AA84" s="75">
        <f t="shared" si="3"/>
        <v>3.4499999999999993</v>
      </c>
    </row>
    <row r="85" spans="1:27" ht="18.75" x14ac:dyDescent="0.25">
      <c r="N85" s="74">
        <v>0</v>
      </c>
      <c r="O85" s="74">
        <v>65</v>
      </c>
      <c r="P85" s="74">
        <v>1.5</v>
      </c>
      <c r="Q85" s="74">
        <v>198</v>
      </c>
      <c r="W85" s="25">
        <v>0</v>
      </c>
      <c r="X85" s="26">
        <v>174</v>
      </c>
      <c r="AA85" s="75">
        <f t="shared" si="3"/>
        <v>3.3499999999999996</v>
      </c>
    </row>
    <row r="86" spans="1:27" ht="18.75" x14ac:dyDescent="0.25">
      <c r="N86" s="74">
        <v>0.5</v>
      </c>
      <c r="O86" s="74">
        <v>70</v>
      </c>
      <c r="P86" s="74">
        <v>1.5</v>
      </c>
      <c r="Q86" s="74">
        <v>244</v>
      </c>
      <c r="W86" s="25">
        <v>4.2</v>
      </c>
      <c r="X86" s="26">
        <v>175</v>
      </c>
      <c r="AA86" s="75">
        <f t="shared" si="3"/>
        <v>3.1999999999999993</v>
      </c>
    </row>
    <row r="87" spans="1:27" ht="18.75" x14ac:dyDescent="0.25">
      <c r="N87" s="74">
        <v>1.5</v>
      </c>
      <c r="O87" s="74">
        <v>100</v>
      </c>
      <c r="W87" s="25">
        <v>0</v>
      </c>
      <c r="X87" s="26">
        <v>177</v>
      </c>
      <c r="AA87" s="75">
        <f t="shared" si="3"/>
        <v>3.1499999999999986</v>
      </c>
    </row>
    <row r="88" spans="1:27" ht="18.75" x14ac:dyDescent="0.25">
      <c r="N88" s="74">
        <v>1.5</v>
      </c>
      <c r="O88" s="74">
        <v>175</v>
      </c>
      <c r="W88" s="25">
        <v>0</v>
      </c>
      <c r="X88" s="26">
        <v>180</v>
      </c>
      <c r="AA88" s="75">
        <f t="shared" si="3"/>
        <v>2.9499999999999993</v>
      </c>
    </row>
    <row r="89" spans="1:27" ht="18.75" x14ac:dyDescent="0.25">
      <c r="N89" s="74">
        <v>0</v>
      </c>
      <c r="O89" s="74">
        <v>200</v>
      </c>
      <c r="W89" s="25">
        <v>4.2</v>
      </c>
      <c r="X89" s="26">
        <v>181</v>
      </c>
      <c r="AA89" s="75">
        <f t="shared" si="3"/>
        <v>2.8999999999999986</v>
      </c>
    </row>
    <row r="90" spans="1:27" ht="18.75" x14ac:dyDescent="0.25">
      <c r="N90" s="74">
        <v>0</v>
      </c>
      <c r="O90" s="74">
        <v>244</v>
      </c>
      <c r="W90" s="25">
        <v>0</v>
      </c>
      <c r="X90" s="26">
        <v>185</v>
      </c>
      <c r="AA90" s="75">
        <f t="shared" si="3"/>
        <v>2.8499999999999996</v>
      </c>
    </row>
    <row r="91" spans="1:27" ht="18.75" x14ac:dyDescent="0.25">
      <c r="W91" s="25">
        <v>0</v>
      </c>
      <c r="X91" s="26">
        <v>186</v>
      </c>
      <c r="Y91" s="74">
        <v>185</v>
      </c>
      <c r="AA91" s="75">
        <f t="shared" si="3"/>
        <v>2.7999999999999989</v>
      </c>
    </row>
    <row r="92" spans="1:27" ht="18.75" x14ac:dyDescent="0.25">
      <c r="W92" s="25">
        <v>12</v>
      </c>
      <c r="X92" s="26">
        <v>187</v>
      </c>
      <c r="Y92" s="74">
        <v>186</v>
      </c>
      <c r="AA92" s="75">
        <f t="shared" si="3"/>
        <v>2.6999999999999993</v>
      </c>
    </row>
    <row r="93" spans="1:27" ht="18.75" x14ac:dyDescent="0.25">
      <c r="N93" s="74" t="s">
        <v>193</v>
      </c>
      <c r="O93" s="74" t="s">
        <v>31</v>
      </c>
      <c r="P93" s="74" t="s">
        <v>194</v>
      </c>
      <c r="Q93" s="74" t="s">
        <v>31</v>
      </c>
      <c r="W93" s="25">
        <v>0</v>
      </c>
      <c r="X93" s="26">
        <v>188</v>
      </c>
      <c r="Y93" s="74">
        <v>188</v>
      </c>
      <c r="AA93" s="75">
        <f t="shared" si="3"/>
        <v>2.6499999999999986</v>
      </c>
    </row>
    <row r="94" spans="1:27" ht="15" customHeight="1" x14ac:dyDescent="0.25">
      <c r="B94" s="160"/>
      <c r="C94" s="160"/>
      <c r="D94" s="160"/>
      <c r="E94" s="160"/>
      <c r="F94" s="160"/>
      <c r="G94" s="160"/>
      <c r="N94" s="74">
        <v>0.5</v>
      </c>
      <c r="O94" s="74">
        <v>1</v>
      </c>
      <c r="P94" s="74">
        <v>0.2</v>
      </c>
      <c r="Q94" s="74">
        <v>1</v>
      </c>
      <c r="W94" s="25">
        <v>0</v>
      </c>
      <c r="X94" s="26">
        <v>190</v>
      </c>
      <c r="Y94" s="74">
        <v>191</v>
      </c>
      <c r="AA94" s="75">
        <f t="shared" si="3"/>
        <v>2.5499999999999989</v>
      </c>
    </row>
    <row r="95" spans="1:27" ht="15" customHeight="1" x14ac:dyDescent="0.25">
      <c r="B95" s="160"/>
      <c r="C95" s="160"/>
      <c r="D95" s="160"/>
      <c r="E95" s="160"/>
      <c r="F95" s="160"/>
      <c r="G95" s="160"/>
      <c r="N95" s="74">
        <v>0.8</v>
      </c>
      <c r="O95" s="74">
        <v>20</v>
      </c>
      <c r="P95" s="74">
        <v>0.4</v>
      </c>
      <c r="Q95" s="74">
        <v>35</v>
      </c>
      <c r="W95" s="25">
        <v>5</v>
      </c>
      <c r="X95" s="26">
        <v>191</v>
      </c>
      <c r="Y95" s="74">
        <v>193</v>
      </c>
      <c r="AA95" s="75">
        <f t="shared" si="3"/>
        <v>2.4499999999999993</v>
      </c>
    </row>
    <row r="96" spans="1:27" ht="18.75" x14ac:dyDescent="0.25">
      <c r="N96" s="74">
        <v>1</v>
      </c>
      <c r="O96" s="74">
        <v>40</v>
      </c>
      <c r="P96" s="74">
        <v>1.1000000000000001</v>
      </c>
      <c r="Q96" s="74">
        <v>42</v>
      </c>
      <c r="W96" s="25">
        <v>2</v>
      </c>
      <c r="X96" s="26">
        <v>193</v>
      </c>
      <c r="Y96" s="74">
        <v>196</v>
      </c>
      <c r="AA96" s="75">
        <f t="shared" si="3"/>
        <v>2.3999999999999986</v>
      </c>
    </row>
    <row r="97" spans="2:32" ht="18.75" x14ac:dyDescent="0.25">
      <c r="N97" s="74">
        <v>1.5</v>
      </c>
      <c r="O97" s="74">
        <v>42</v>
      </c>
      <c r="P97" s="74">
        <v>1.1499999999999999</v>
      </c>
      <c r="Q97" s="74">
        <v>45</v>
      </c>
      <c r="W97" s="25">
        <v>2</v>
      </c>
      <c r="X97" s="26">
        <v>195</v>
      </c>
      <c r="Y97" s="74">
        <v>197</v>
      </c>
      <c r="AA97" s="75">
        <f t="shared" si="3"/>
        <v>2.2999999999999989</v>
      </c>
    </row>
    <row r="98" spans="2:32" ht="18.75" x14ac:dyDescent="0.25">
      <c r="N98" s="74">
        <v>1.7</v>
      </c>
      <c r="O98" s="74">
        <v>50</v>
      </c>
      <c r="P98" s="74">
        <v>1.4</v>
      </c>
      <c r="Q98" s="74">
        <v>48</v>
      </c>
      <c r="W98" s="25">
        <v>0</v>
      </c>
      <c r="X98" s="26">
        <v>196</v>
      </c>
      <c r="Y98" s="74">
        <v>202</v>
      </c>
      <c r="AA98" s="75">
        <f t="shared" si="3"/>
        <v>2.2499999999999982</v>
      </c>
      <c r="AF98" s="160"/>
    </row>
    <row r="99" spans="2:32" ht="18.75" x14ac:dyDescent="0.25">
      <c r="N99" s="74">
        <v>1.7</v>
      </c>
      <c r="O99" s="74">
        <v>55</v>
      </c>
      <c r="P99" s="74">
        <v>1.45</v>
      </c>
      <c r="Q99" s="74">
        <v>244</v>
      </c>
      <c r="W99" s="25">
        <v>0</v>
      </c>
      <c r="X99" s="26">
        <v>198</v>
      </c>
      <c r="Y99" s="74">
        <v>203</v>
      </c>
      <c r="AA99" s="75">
        <f t="shared" si="3"/>
        <v>2.1499999999999986</v>
      </c>
      <c r="AF99" s="160"/>
    </row>
    <row r="100" spans="2:32" ht="18.75" x14ac:dyDescent="0.25">
      <c r="N100" s="74">
        <v>0</v>
      </c>
      <c r="O100" s="74">
        <v>59</v>
      </c>
      <c r="W100" s="25">
        <v>4</v>
      </c>
      <c r="X100" s="26">
        <v>199</v>
      </c>
      <c r="Y100" s="74">
        <v>205</v>
      </c>
      <c r="AA100" s="75">
        <f t="shared" si="3"/>
        <v>2.0999999999999979</v>
      </c>
      <c r="AF100" s="160"/>
    </row>
    <row r="101" spans="2:32" ht="18.75" x14ac:dyDescent="0.25">
      <c r="N101" s="74">
        <v>1.7</v>
      </c>
      <c r="O101" s="74">
        <v>65</v>
      </c>
      <c r="W101" s="25">
        <v>0</v>
      </c>
      <c r="X101" s="26">
        <v>201</v>
      </c>
      <c r="Y101" s="74">
        <v>206</v>
      </c>
      <c r="AA101" s="75">
        <f t="shared" si="3"/>
        <v>2.0499999999999989</v>
      </c>
      <c r="AF101" s="160"/>
    </row>
    <row r="102" spans="2:32" ht="15" customHeight="1" x14ac:dyDescent="0.25">
      <c r="B102" s="160"/>
      <c r="C102" s="160"/>
      <c r="D102" s="160"/>
      <c r="E102" s="160"/>
      <c r="F102" s="160"/>
      <c r="G102" s="160"/>
      <c r="N102" s="74">
        <v>1</v>
      </c>
      <c r="O102" s="74">
        <v>165</v>
      </c>
      <c r="W102" s="25">
        <v>0</v>
      </c>
      <c r="X102" s="26">
        <v>202</v>
      </c>
      <c r="Y102" s="74">
        <v>207</v>
      </c>
      <c r="AA102" s="75">
        <f t="shared" ref="AA102:AA124" si="4">SUM(12.2-(X104*0.05))</f>
        <v>1.9999999999999982</v>
      </c>
    </row>
    <row r="103" spans="2:32" ht="15" customHeight="1" x14ac:dyDescent="0.25">
      <c r="B103" s="160"/>
      <c r="C103" s="160"/>
      <c r="D103" s="160"/>
      <c r="E103" s="160"/>
      <c r="F103" s="160"/>
      <c r="G103" s="160"/>
      <c r="N103" s="74">
        <v>0</v>
      </c>
      <c r="O103" s="74">
        <v>190</v>
      </c>
      <c r="W103" s="25">
        <v>0</v>
      </c>
      <c r="X103" s="26">
        <v>203</v>
      </c>
      <c r="Y103" s="74">
        <v>208</v>
      </c>
      <c r="AA103" s="75">
        <f t="shared" si="4"/>
        <v>1.9499999999999993</v>
      </c>
    </row>
    <row r="104" spans="2:32" ht="18.75" x14ac:dyDescent="0.25">
      <c r="N104" s="74">
        <v>0</v>
      </c>
      <c r="O104" s="74">
        <v>244</v>
      </c>
      <c r="W104" s="25">
        <v>7.5</v>
      </c>
      <c r="X104" s="26">
        <v>204</v>
      </c>
      <c r="Y104" s="74">
        <v>209</v>
      </c>
      <c r="AA104" s="75">
        <f t="shared" si="4"/>
        <v>1.8999999999999986</v>
      </c>
    </row>
    <row r="105" spans="2:32" ht="18.75" x14ac:dyDescent="0.25">
      <c r="W105" s="25">
        <v>0</v>
      </c>
      <c r="X105" s="26">
        <v>205</v>
      </c>
      <c r="Y105" s="74">
        <v>210</v>
      </c>
      <c r="AA105" s="75">
        <f t="shared" si="4"/>
        <v>1.8499999999999979</v>
      </c>
    </row>
    <row r="106" spans="2:32" ht="18.75" x14ac:dyDescent="0.25">
      <c r="N106" s="74" t="s">
        <v>195</v>
      </c>
      <c r="O106" s="74" t="s">
        <v>31</v>
      </c>
      <c r="P106" s="74" t="s">
        <v>196</v>
      </c>
      <c r="Q106" s="74" t="s">
        <v>31</v>
      </c>
      <c r="W106" s="25">
        <v>0</v>
      </c>
      <c r="X106" s="26">
        <v>206</v>
      </c>
      <c r="Y106" s="74">
        <v>211</v>
      </c>
      <c r="AA106" s="75">
        <f t="shared" si="4"/>
        <v>1.7499999999999982</v>
      </c>
    </row>
    <row r="107" spans="2:32" ht="18.75" x14ac:dyDescent="0.25">
      <c r="N107" s="74">
        <v>0.5</v>
      </c>
      <c r="O107" s="74">
        <v>1</v>
      </c>
      <c r="P107" s="74">
        <v>0.2</v>
      </c>
      <c r="Q107" s="74">
        <v>0</v>
      </c>
      <c r="W107" s="25">
        <v>4</v>
      </c>
      <c r="X107" s="26">
        <v>207</v>
      </c>
      <c r="Y107" s="74">
        <v>244</v>
      </c>
      <c r="AA107" s="75">
        <f t="shared" si="4"/>
        <v>1.6999999999999993</v>
      </c>
    </row>
    <row r="108" spans="2:32" ht="18.75" x14ac:dyDescent="0.25">
      <c r="N108" s="74">
        <v>0.8</v>
      </c>
      <c r="O108" s="74">
        <v>20</v>
      </c>
      <c r="P108" s="74">
        <v>0.4</v>
      </c>
      <c r="Q108" s="74">
        <v>35</v>
      </c>
      <c r="W108" s="25">
        <v>3</v>
      </c>
      <c r="X108" s="26">
        <v>209</v>
      </c>
      <c r="AA108" s="75">
        <f t="shared" si="4"/>
        <v>1.5999999999999979</v>
      </c>
    </row>
    <row r="109" spans="2:32" ht="18.75" x14ac:dyDescent="0.25">
      <c r="N109" s="74">
        <v>1</v>
      </c>
      <c r="O109" s="74">
        <v>40</v>
      </c>
      <c r="P109" s="74">
        <v>1.1000000000000001</v>
      </c>
      <c r="Q109" s="74">
        <v>42</v>
      </c>
      <c r="W109" s="25">
        <v>0</v>
      </c>
      <c r="X109" s="26">
        <v>210</v>
      </c>
      <c r="AA109" s="75">
        <f t="shared" si="4"/>
        <v>1.5499999999999989</v>
      </c>
    </row>
    <row r="110" spans="2:32" ht="18.75" x14ac:dyDescent="0.25">
      <c r="N110" s="74">
        <v>1.5</v>
      </c>
      <c r="O110" s="74">
        <v>42</v>
      </c>
      <c r="P110" s="74">
        <v>1.1499999999999999</v>
      </c>
      <c r="Q110" s="74">
        <v>45</v>
      </c>
      <c r="W110" s="25">
        <v>0</v>
      </c>
      <c r="X110" s="26">
        <v>212</v>
      </c>
      <c r="AA110" s="75">
        <f t="shared" si="4"/>
        <v>1.4999999999999982</v>
      </c>
    </row>
    <row r="111" spans="2:32" ht="18.75" x14ac:dyDescent="0.25">
      <c r="N111" s="74">
        <v>1.7</v>
      </c>
      <c r="O111" s="74">
        <v>50</v>
      </c>
      <c r="P111" s="74">
        <v>1.2061669815617899</v>
      </c>
      <c r="Q111" s="74">
        <v>63</v>
      </c>
      <c r="W111" s="25">
        <v>15</v>
      </c>
      <c r="X111" s="26">
        <v>213</v>
      </c>
      <c r="AA111" s="75">
        <f t="shared" si="4"/>
        <v>1.4499999999999993</v>
      </c>
    </row>
    <row r="112" spans="2:32" ht="18.75" x14ac:dyDescent="0.25">
      <c r="N112" s="74">
        <v>1.7</v>
      </c>
      <c r="O112" s="74">
        <v>55</v>
      </c>
      <c r="P112" s="74">
        <v>1.4</v>
      </c>
      <c r="Q112" s="74">
        <v>138</v>
      </c>
      <c r="W112" s="25">
        <v>0</v>
      </c>
      <c r="X112" s="26">
        <v>214</v>
      </c>
      <c r="AA112" s="75">
        <f t="shared" si="4"/>
        <v>1.3999999999999986</v>
      </c>
    </row>
    <row r="113" spans="2:27" ht="18.75" x14ac:dyDescent="0.25">
      <c r="N113" s="74">
        <v>1.7</v>
      </c>
      <c r="O113" s="74">
        <v>59</v>
      </c>
      <c r="P113" s="74">
        <v>1.5</v>
      </c>
      <c r="Q113" s="74">
        <v>244</v>
      </c>
      <c r="W113" s="25">
        <v>0</v>
      </c>
      <c r="X113" s="26">
        <v>215</v>
      </c>
      <c r="AA113" s="75">
        <f t="shared" si="4"/>
        <v>0.89999999999999858</v>
      </c>
    </row>
    <row r="114" spans="2:27" ht="18.75" x14ac:dyDescent="0.25">
      <c r="N114" s="74">
        <v>0</v>
      </c>
      <c r="O114" s="74">
        <v>65</v>
      </c>
      <c r="W114" s="25">
        <v>3</v>
      </c>
      <c r="X114" s="26">
        <v>216</v>
      </c>
      <c r="AA114" s="75">
        <f t="shared" si="4"/>
        <v>0.84999999999999787</v>
      </c>
    </row>
    <row r="115" spans="2:27" ht="18.75" x14ac:dyDescent="0.25">
      <c r="N115" s="74">
        <v>0</v>
      </c>
      <c r="O115" s="74">
        <v>80</v>
      </c>
      <c r="W115" s="25">
        <v>3</v>
      </c>
      <c r="X115" s="26">
        <v>226</v>
      </c>
      <c r="AA115" s="75">
        <f t="shared" si="4"/>
        <v>0.64999999999999858</v>
      </c>
    </row>
    <row r="116" spans="2:27" ht="18.75" x14ac:dyDescent="0.25">
      <c r="N116" s="74">
        <v>1.6</v>
      </c>
      <c r="O116" s="74">
        <v>88</v>
      </c>
      <c r="W116" s="25">
        <v>0</v>
      </c>
      <c r="X116" s="26">
        <v>227</v>
      </c>
      <c r="AA116" s="75">
        <f t="shared" si="4"/>
        <v>0.59999999999999787</v>
      </c>
    </row>
    <row r="117" spans="2:27" ht="18.75" x14ac:dyDescent="0.25">
      <c r="N117" s="74">
        <v>1.6</v>
      </c>
      <c r="O117" s="74">
        <v>150</v>
      </c>
      <c r="W117" s="25">
        <v>0</v>
      </c>
      <c r="X117" s="26">
        <v>231</v>
      </c>
      <c r="AA117" s="75">
        <f t="shared" si="4"/>
        <v>0.54999999999999893</v>
      </c>
    </row>
    <row r="118" spans="2:27" ht="18.75" x14ac:dyDescent="0.25">
      <c r="N118" s="74">
        <v>0.5</v>
      </c>
      <c r="O118" s="74">
        <v>175</v>
      </c>
      <c r="W118" s="25">
        <v>10</v>
      </c>
      <c r="X118" s="26">
        <v>232</v>
      </c>
      <c r="AA118" s="75">
        <f t="shared" si="4"/>
        <v>0.49999999999999822</v>
      </c>
    </row>
    <row r="119" spans="2:27" ht="18.75" x14ac:dyDescent="0.25">
      <c r="N119" s="74">
        <v>0</v>
      </c>
      <c r="O119" s="74">
        <v>185</v>
      </c>
      <c r="W119" s="25">
        <v>0</v>
      </c>
      <c r="X119" s="26">
        <v>233</v>
      </c>
      <c r="AA119" s="75">
        <f t="shared" si="4"/>
        <v>0.39999999999999858</v>
      </c>
    </row>
    <row r="120" spans="2:27" ht="18.75" x14ac:dyDescent="0.25">
      <c r="N120" s="74">
        <v>0</v>
      </c>
      <c r="O120" s="74">
        <v>244</v>
      </c>
      <c r="W120" s="25">
        <v>5</v>
      </c>
      <c r="X120" s="26">
        <v>234</v>
      </c>
      <c r="AA120" s="75">
        <f t="shared" si="4"/>
        <v>0.34999999999999787</v>
      </c>
    </row>
    <row r="121" spans="2:27" ht="18.75" x14ac:dyDescent="0.25">
      <c r="W121" s="25">
        <v>3</v>
      </c>
      <c r="X121" s="26">
        <v>236</v>
      </c>
      <c r="AA121" s="75">
        <f t="shared" si="4"/>
        <v>0.29999999999999893</v>
      </c>
    </row>
    <row r="122" spans="2:27" ht="18.75" x14ac:dyDescent="0.25">
      <c r="W122" s="25">
        <v>1.25</v>
      </c>
      <c r="X122" s="26">
        <v>237</v>
      </c>
      <c r="AA122" s="75">
        <f t="shared" si="4"/>
        <v>0.19999999999999929</v>
      </c>
    </row>
    <row r="123" spans="2:27" ht="18.75" x14ac:dyDescent="0.25">
      <c r="W123" s="25">
        <v>3</v>
      </c>
      <c r="X123" s="26">
        <v>238</v>
      </c>
      <c r="AA123" s="75">
        <f t="shared" si="4"/>
        <v>0.14999999999999858</v>
      </c>
    </row>
    <row r="124" spans="2:27" ht="18.75" x14ac:dyDescent="0.25">
      <c r="W124" s="25">
        <v>3</v>
      </c>
      <c r="X124" s="26">
        <v>240</v>
      </c>
      <c r="AA124" s="75">
        <f t="shared" si="4"/>
        <v>9.9999999999997868E-2</v>
      </c>
    </row>
    <row r="125" spans="2:27" ht="18.75" x14ac:dyDescent="0.25">
      <c r="W125" s="25">
        <v>6</v>
      </c>
      <c r="X125" s="26">
        <v>241</v>
      </c>
      <c r="AA125" s="75">
        <v>0</v>
      </c>
    </row>
    <row r="126" spans="2:27" x14ac:dyDescent="0.25">
      <c r="W126" s="25">
        <v>3</v>
      </c>
      <c r="X126" s="26">
        <v>242</v>
      </c>
    </row>
    <row r="127" spans="2:27" ht="15" customHeight="1" x14ac:dyDescent="0.25">
      <c r="B127" s="160"/>
      <c r="C127" s="160"/>
      <c r="D127" s="160"/>
      <c r="E127" s="160"/>
      <c r="F127" s="160"/>
      <c r="G127" s="160"/>
      <c r="W127" s="25">
        <v>3</v>
      </c>
      <c r="X127" s="26">
        <v>244</v>
      </c>
    </row>
    <row r="128" spans="2:27" ht="15" customHeight="1" x14ac:dyDescent="0.25">
      <c r="B128" s="160"/>
      <c r="C128" s="160"/>
      <c r="D128" s="160"/>
      <c r="E128" s="160"/>
      <c r="F128" s="160"/>
      <c r="G128" s="160"/>
    </row>
    <row r="129" spans="1:32" x14ac:dyDescent="0.25"/>
    <row r="131" spans="1:32" x14ac:dyDescent="0.25">
      <c r="AF131" s="160"/>
    </row>
    <row r="132" spans="1:32" x14ac:dyDescent="0.25">
      <c r="AF132" s="160"/>
    </row>
    <row r="133" spans="1:32" x14ac:dyDescent="0.25">
      <c r="AF133" s="160"/>
    </row>
    <row r="134" spans="1:32" x14ac:dyDescent="0.25">
      <c r="AF134" s="160"/>
    </row>
    <row r="199" spans="1:32" ht="15" customHeight="1" x14ac:dyDescent="0.25">
      <c r="B199" s="160"/>
      <c r="C199" s="160"/>
      <c r="D199" s="160"/>
      <c r="E199" s="160"/>
      <c r="F199" s="160"/>
      <c r="G199" s="160"/>
    </row>
    <row r="200" spans="1:32" ht="15" customHeight="1" x14ac:dyDescent="0.25">
      <c r="B200" s="160"/>
      <c r="C200" s="160"/>
      <c r="D200" s="160"/>
      <c r="E200" s="160"/>
      <c r="F200" s="160"/>
      <c r="G200" s="160"/>
    </row>
    <row r="201" spans="1:32" x14ac:dyDescent="0.25"/>
    <row r="203" spans="1:32" x14ac:dyDescent="0.25">
      <c r="AF203" s="160"/>
    </row>
    <row r="204" spans="1:32" x14ac:dyDescent="0.25">
      <c r="AF204" s="160"/>
    </row>
    <row r="205" spans="1:32" x14ac:dyDescent="0.25">
      <c r="AF205" s="160"/>
    </row>
    <row r="206" spans="1:32" x14ac:dyDescent="0.25">
      <c r="AF206" s="160"/>
    </row>
    <row r="207" spans="1:32" ht="15" customHeight="1" x14ac:dyDescent="0.25">
      <c r="B207" s="160"/>
      <c r="C207" s="160"/>
      <c r="D207" s="160"/>
      <c r="E207" s="160"/>
      <c r="F207" s="160"/>
      <c r="G207" s="160"/>
    </row>
    <row r="208" spans="1:32" ht="15" customHeight="1" x14ac:dyDescent="0.25">
      <c r="B208" s="160"/>
      <c r="C208" s="160"/>
      <c r="D208" s="160"/>
      <c r="E208" s="160"/>
      <c r="F208" s="160"/>
      <c r="G208" s="160"/>
    </row>
    <row r="232" spans="1:32" ht="15" customHeight="1" x14ac:dyDescent="0.25">
      <c r="B232" s="160"/>
      <c r="C232" s="160"/>
      <c r="D232" s="160"/>
      <c r="E232" s="160"/>
      <c r="F232" s="160"/>
      <c r="G232" s="160"/>
    </row>
    <row r="233" spans="1:32" ht="15" customHeight="1" x14ac:dyDescent="0.25">
      <c r="B233" s="160"/>
      <c r="C233" s="160"/>
      <c r="D233" s="160"/>
      <c r="E233" s="160"/>
      <c r="F233" s="160"/>
      <c r="G233" s="160"/>
    </row>
    <row r="234" spans="1:32" x14ac:dyDescent="0.25"/>
    <row r="236" spans="1:32" x14ac:dyDescent="0.25">
      <c r="AF236" s="160"/>
    </row>
    <row r="237" spans="1:32" x14ac:dyDescent="0.25">
      <c r="AF237" s="160"/>
    </row>
    <row r="238" spans="1:32" x14ac:dyDescent="0.25">
      <c r="AF238" s="160"/>
    </row>
    <row r="239" spans="1:32" x14ac:dyDescent="0.25">
      <c r="AF239" s="160"/>
    </row>
    <row r="334" spans="1:36" s="2" customFormat="1" x14ac:dyDescent="0.25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</row>
    <row r="335" spans="1:36" s="2" customFormat="1" x14ac:dyDescent="0.25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</row>
    <row r="336" spans="1:36" s="2" customFormat="1" x14ac:dyDescent="0.25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</row>
    <row r="367" spans="1:36" s="1" customFormat="1" x14ac:dyDescent="0.25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</row>
    <row r="368" spans="1:36" s="1" customFormat="1" x14ac:dyDescent="0.25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</row>
    <row r="369" spans="1:36" s="1" customFormat="1" x14ac:dyDescent="0.25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</row>
    <row r="370" spans="1:36" s="1" customFormat="1" x14ac:dyDescent="0.25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</row>
    <row r="371" spans="1:36" s="1" customFormat="1" x14ac:dyDescent="0.25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</row>
    <row r="372" spans="1:36" s="1" customFormat="1" x14ac:dyDescent="0.25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</row>
    <row r="373" spans="1:36" s="1" customFormat="1" x14ac:dyDescent="0.25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</row>
  </sheetData>
  <mergeCells count="29">
    <mergeCell ref="AF30:AF31"/>
    <mergeCell ref="Y31:Z37"/>
    <mergeCell ref="AF32:AF33"/>
    <mergeCell ref="B1:G2"/>
    <mergeCell ref="Y4:Z14"/>
    <mergeCell ref="Y15:Z23"/>
    <mergeCell ref="Y24:Z30"/>
    <mergeCell ref="B26:G27"/>
    <mergeCell ref="AF131:AF132"/>
    <mergeCell ref="Y38:Y65"/>
    <mergeCell ref="Z38:Z44"/>
    <mergeCell ref="Z45:Z65"/>
    <mergeCell ref="B47:G48"/>
    <mergeCell ref="AF66:AF67"/>
    <mergeCell ref="AF68:AF69"/>
    <mergeCell ref="B69:G70"/>
    <mergeCell ref="B94:G95"/>
    <mergeCell ref="AF98:AF99"/>
    <mergeCell ref="AF100:AF101"/>
    <mergeCell ref="B102:G103"/>
    <mergeCell ref="B127:G128"/>
    <mergeCell ref="AF236:AF237"/>
    <mergeCell ref="AF238:AF239"/>
    <mergeCell ref="AF133:AF134"/>
    <mergeCell ref="B199:G200"/>
    <mergeCell ref="AF203:AF204"/>
    <mergeCell ref="AF205:AF206"/>
    <mergeCell ref="B207:G208"/>
    <mergeCell ref="B232:G2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73"/>
  <sheetViews>
    <sheetView zoomScale="73" zoomScaleNormal="73" workbookViewId="0">
      <selection activeCell="U109" sqref="U109"/>
    </sheetView>
  </sheetViews>
  <sheetFormatPr defaultRowHeight="15" x14ac:dyDescent="0.25"/>
  <cols>
    <col min="1" max="1" width="9.140625" style="74"/>
    <col min="2" max="2" width="29.140625" style="74" customWidth="1"/>
    <col min="3" max="3" width="34.5703125" style="74" customWidth="1"/>
    <col min="4" max="4" width="23.140625" style="74" customWidth="1"/>
    <col min="5" max="5" width="29.28515625" style="74" customWidth="1"/>
    <col min="6" max="6" width="20.7109375" style="74" customWidth="1"/>
    <col min="7" max="7" width="12.7109375" style="74" customWidth="1"/>
    <col min="8" max="8" width="4.85546875" style="74" customWidth="1"/>
    <col min="9" max="9" width="54" style="74" customWidth="1"/>
    <col min="10" max="10" width="47" style="74" customWidth="1"/>
    <col min="11" max="11" width="34.28515625" style="74" customWidth="1"/>
    <col min="12" max="12" width="59.140625" style="74" customWidth="1"/>
    <col min="13" max="13" width="27.85546875" style="74" customWidth="1"/>
    <col min="14" max="14" width="36" style="74" customWidth="1"/>
    <col min="15" max="15" width="32" style="74" customWidth="1"/>
    <col min="16" max="16" width="50.5703125" style="74" customWidth="1"/>
    <col min="17" max="17" width="24.5703125" style="74" customWidth="1"/>
    <col min="18" max="18" width="7.28515625" style="74" customWidth="1"/>
    <col min="19" max="19" width="47.85546875" style="74" customWidth="1"/>
    <col min="20" max="20" width="31.85546875" style="74" customWidth="1"/>
    <col min="21" max="21" width="48.5703125" style="74" customWidth="1"/>
    <col min="22" max="22" width="51.140625" style="74" customWidth="1"/>
    <col min="23" max="23" width="44.28515625" style="74" customWidth="1"/>
    <col min="24" max="24" width="44" style="74" customWidth="1"/>
    <col min="25" max="25" width="16.42578125" style="74" customWidth="1"/>
    <col min="26" max="26" width="9.140625" style="74" customWidth="1"/>
    <col min="27" max="27" width="24.140625" style="74" customWidth="1"/>
    <col min="28" max="28" width="62.85546875" style="74" customWidth="1"/>
    <col min="29" max="29" width="61.7109375" style="74" customWidth="1"/>
    <col min="30" max="30" width="52.7109375" style="74" customWidth="1"/>
    <col min="31" max="31" width="47.28515625" style="74" customWidth="1"/>
    <col min="32" max="32" width="24.7109375" style="74" customWidth="1"/>
    <col min="33" max="33" width="60" style="74" customWidth="1"/>
    <col min="34" max="34" width="41.140625" style="74" customWidth="1"/>
    <col min="35" max="35" width="38.85546875" style="74" customWidth="1"/>
    <col min="36" max="36" width="40.42578125" style="74" customWidth="1"/>
    <col min="37" max="37" width="17.85546875" style="74" customWidth="1"/>
    <col min="38" max="16384" width="9.140625" style="74"/>
  </cols>
  <sheetData>
    <row r="1" spans="1:36" ht="15" customHeight="1" x14ac:dyDescent="0.25">
      <c r="B1" s="161" t="s">
        <v>241</v>
      </c>
      <c r="C1" s="161"/>
      <c r="D1" s="161"/>
      <c r="E1" s="161"/>
      <c r="F1" s="161"/>
      <c r="G1" s="161"/>
    </row>
    <row r="2" spans="1:36" ht="15" customHeight="1" x14ac:dyDescent="0.25">
      <c r="B2" s="162"/>
      <c r="C2" s="162"/>
      <c r="D2" s="162"/>
      <c r="E2" s="162"/>
      <c r="F2" s="162"/>
      <c r="G2" s="162"/>
      <c r="L2" s="74" t="s">
        <v>101</v>
      </c>
    </row>
    <row r="3" spans="1:36" s="1" customFormat="1" ht="15.75" thickBot="1" x14ac:dyDescent="0.3">
      <c r="A3" s="18">
        <v>2.8</v>
      </c>
      <c r="B3" s="13" t="s">
        <v>40</v>
      </c>
      <c r="C3" s="13" t="s">
        <v>39</v>
      </c>
      <c r="D3" s="13" t="s">
        <v>38</v>
      </c>
      <c r="E3" s="13" t="s">
        <v>37</v>
      </c>
      <c r="F3" s="13" t="s">
        <v>36</v>
      </c>
      <c r="G3" s="13" t="s">
        <v>35</v>
      </c>
      <c r="H3" s="17"/>
      <c r="I3" s="13" t="s">
        <v>34</v>
      </c>
      <c r="J3" s="13" t="s">
        <v>33</v>
      </c>
      <c r="K3" s="16"/>
      <c r="L3" s="13" t="s">
        <v>32</v>
      </c>
      <c r="M3" s="13" t="s">
        <v>31</v>
      </c>
      <c r="N3" s="15" t="s">
        <v>30</v>
      </c>
      <c r="O3" s="15" t="s">
        <v>29</v>
      </c>
      <c r="P3" s="13" t="s">
        <v>28</v>
      </c>
      <c r="Q3" s="13"/>
      <c r="R3" s="14"/>
      <c r="S3" s="13" t="s">
        <v>27</v>
      </c>
      <c r="T3" s="13" t="s">
        <v>26</v>
      </c>
      <c r="U3" s="13" t="s">
        <v>25</v>
      </c>
      <c r="V3" s="13" t="s">
        <v>24</v>
      </c>
      <c r="W3" s="13" t="s">
        <v>23</v>
      </c>
      <c r="X3" s="13" t="s">
        <v>22</v>
      </c>
      <c r="Y3" s="14"/>
      <c r="Z3" s="14"/>
      <c r="AA3" s="14" t="s">
        <v>139</v>
      </c>
      <c r="AB3" s="13" t="s">
        <v>21</v>
      </c>
      <c r="AC3" s="13" t="s">
        <v>20</v>
      </c>
      <c r="AD3" s="13" t="s">
        <v>19</v>
      </c>
      <c r="AE3" s="13" t="s">
        <v>18</v>
      </c>
      <c r="AF3" s="74"/>
      <c r="AG3" s="74"/>
      <c r="AH3" s="74"/>
      <c r="AI3" s="74"/>
      <c r="AJ3" s="13" t="s">
        <v>18</v>
      </c>
    </row>
    <row r="4" spans="1:36" ht="15" customHeight="1" x14ac:dyDescent="0.25">
      <c r="A4" s="74">
        <v>1</v>
      </c>
      <c r="B4" s="74">
        <v>10875</v>
      </c>
      <c r="C4" s="74">
        <v>25</v>
      </c>
      <c r="D4" s="74">
        <v>12200000</v>
      </c>
      <c r="E4" s="74">
        <v>500000</v>
      </c>
      <c r="F4" s="74">
        <v>244</v>
      </c>
      <c r="G4" s="74">
        <v>435</v>
      </c>
      <c r="I4" s="74" t="s">
        <v>169</v>
      </c>
      <c r="L4" s="74">
        <v>0.20043991803278688</v>
      </c>
      <c r="M4" s="74">
        <v>1</v>
      </c>
      <c r="N4" s="74">
        <v>1</v>
      </c>
      <c r="O4" s="74">
        <v>1</v>
      </c>
      <c r="P4" s="72">
        <v>4.5</v>
      </c>
      <c r="Q4" s="72" t="s">
        <v>109</v>
      </c>
      <c r="S4" s="74">
        <v>80</v>
      </c>
      <c r="T4" s="74">
        <v>1</v>
      </c>
      <c r="U4" s="74">
        <v>0.16</v>
      </c>
      <c r="V4" s="74">
        <v>1</v>
      </c>
      <c r="W4" s="11">
        <v>0</v>
      </c>
      <c r="X4" s="21">
        <v>1</v>
      </c>
      <c r="Y4" s="163" t="s">
        <v>134</v>
      </c>
      <c r="Z4" s="164"/>
      <c r="AA4" s="77">
        <v>12.2</v>
      </c>
      <c r="AB4" s="74">
        <v>2.1999999999999999E-2</v>
      </c>
      <c r="AC4" s="74">
        <v>1</v>
      </c>
      <c r="AD4" s="74">
        <v>1</v>
      </c>
      <c r="AE4" s="74">
        <v>1</v>
      </c>
    </row>
    <row r="5" spans="1:36" x14ac:dyDescent="0.25">
      <c r="I5" s="74">
        <v>180</v>
      </c>
      <c r="J5" s="74">
        <v>1</v>
      </c>
      <c r="L5" s="74">
        <v>0.13535319672131149</v>
      </c>
      <c r="M5" s="74">
        <v>40</v>
      </c>
      <c r="N5" s="12">
        <v>1</v>
      </c>
      <c r="O5" s="12">
        <v>244</v>
      </c>
      <c r="P5" s="73">
        <v>184</v>
      </c>
      <c r="Q5" s="73" t="s">
        <v>110</v>
      </c>
      <c r="S5" s="74">
        <v>80</v>
      </c>
      <c r="T5" s="74">
        <v>435</v>
      </c>
      <c r="U5" s="74">
        <v>0.16</v>
      </c>
      <c r="V5" s="74">
        <v>435</v>
      </c>
      <c r="W5" s="11">
        <v>0</v>
      </c>
      <c r="X5" s="11">
        <v>4</v>
      </c>
      <c r="Y5" s="165"/>
      <c r="Z5" s="166"/>
      <c r="AA5" s="77">
        <f>SUM(12.2-(X5*0.05))</f>
        <v>12</v>
      </c>
      <c r="AB5" s="74">
        <v>2.1999999999999999E-2</v>
      </c>
      <c r="AC5" s="74">
        <v>435</v>
      </c>
      <c r="AD5" s="74">
        <v>1</v>
      </c>
      <c r="AE5" s="74">
        <v>80</v>
      </c>
    </row>
    <row r="6" spans="1:36" x14ac:dyDescent="0.25">
      <c r="I6" s="74">
        <v>90</v>
      </c>
      <c r="J6" s="74">
        <v>40</v>
      </c>
      <c r="L6" s="74">
        <v>0.10543002049180326</v>
      </c>
      <c r="M6" s="74">
        <v>80</v>
      </c>
      <c r="P6" s="74">
        <v>244</v>
      </c>
      <c r="Q6" s="74" t="s">
        <v>111</v>
      </c>
      <c r="W6" s="11">
        <v>8</v>
      </c>
      <c r="X6" s="11">
        <v>5</v>
      </c>
      <c r="Y6" s="165"/>
      <c r="Z6" s="166"/>
      <c r="AA6" s="77">
        <f t="shared" ref="AA6:AA69" si="0">SUM(12.2-(X6*0.05))</f>
        <v>11.95</v>
      </c>
      <c r="AD6" s="74">
        <v>2.1269999999999998</v>
      </c>
      <c r="AE6" s="74">
        <v>88</v>
      </c>
    </row>
    <row r="7" spans="1:36" x14ac:dyDescent="0.25">
      <c r="B7" s="74" t="s">
        <v>11</v>
      </c>
      <c r="C7" s="74" t="s">
        <v>10</v>
      </c>
      <c r="I7" s="74">
        <v>70</v>
      </c>
      <c r="J7" s="74">
        <v>80</v>
      </c>
      <c r="L7" s="74">
        <v>8.4689836065573759E-2</v>
      </c>
      <c r="M7" s="74">
        <v>120</v>
      </c>
      <c r="P7" s="74">
        <v>435</v>
      </c>
      <c r="Q7" s="74" t="s">
        <v>112</v>
      </c>
      <c r="W7" s="11">
        <v>0</v>
      </c>
      <c r="X7" s="11">
        <v>6</v>
      </c>
      <c r="Y7" s="165"/>
      <c r="Z7" s="166"/>
      <c r="AA7" s="77">
        <f t="shared" si="0"/>
        <v>11.899999999999999</v>
      </c>
      <c r="AD7" s="12">
        <v>2.1269999999999998</v>
      </c>
      <c r="AE7" s="12">
        <v>128</v>
      </c>
    </row>
    <row r="8" spans="1:36" x14ac:dyDescent="0.25">
      <c r="B8" s="10" t="s">
        <v>9</v>
      </c>
      <c r="C8" s="74" t="s">
        <v>8</v>
      </c>
      <c r="I8" s="74">
        <v>65</v>
      </c>
      <c r="J8" s="74">
        <v>120</v>
      </c>
      <c r="L8" s="74">
        <v>7.8318442622950818E-2</v>
      </c>
      <c r="M8" s="74">
        <v>160</v>
      </c>
      <c r="P8" s="74">
        <v>3000000</v>
      </c>
      <c r="Q8" s="74" t="s">
        <v>113</v>
      </c>
      <c r="W8" s="11">
        <v>0</v>
      </c>
      <c r="X8" s="11">
        <v>14</v>
      </c>
      <c r="Y8" s="165"/>
      <c r="Z8" s="166"/>
      <c r="AA8" s="77">
        <f t="shared" si="0"/>
        <v>11.5</v>
      </c>
      <c r="AD8" s="12">
        <v>2.6</v>
      </c>
      <c r="AE8" s="12">
        <v>138</v>
      </c>
    </row>
    <row r="9" spans="1:36" x14ac:dyDescent="0.25">
      <c r="B9" s="9" t="s">
        <v>7</v>
      </c>
      <c r="C9" s="74" t="s">
        <v>6</v>
      </c>
      <c r="I9" s="74">
        <v>80</v>
      </c>
      <c r="J9" s="74">
        <v>160</v>
      </c>
      <c r="L9" s="74">
        <v>8.2866639344262291E-2</v>
      </c>
      <c r="M9" s="74">
        <v>200</v>
      </c>
      <c r="W9" s="11">
        <v>8</v>
      </c>
      <c r="X9" s="11">
        <v>15</v>
      </c>
      <c r="Y9" s="165"/>
      <c r="Z9" s="166"/>
      <c r="AA9" s="77">
        <f t="shared" si="0"/>
        <v>11.45</v>
      </c>
      <c r="AD9" s="74">
        <v>2.6</v>
      </c>
      <c r="AE9" s="74">
        <v>204</v>
      </c>
    </row>
    <row r="10" spans="1:36" x14ac:dyDescent="0.25">
      <c r="B10" s="8" t="s">
        <v>5</v>
      </c>
      <c r="C10" s="74" t="s">
        <v>4</v>
      </c>
      <c r="I10" s="74">
        <v>110</v>
      </c>
      <c r="J10" s="74">
        <v>200</v>
      </c>
      <c r="L10" s="74">
        <v>8.8978278688524592E-2</v>
      </c>
      <c r="M10" s="74">
        <v>242</v>
      </c>
      <c r="W10" s="11">
        <v>0</v>
      </c>
      <c r="X10" s="11">
        <v>16</v>
      </c>
      <c r="Y10" s="165"/>
      <c r="Z10" s="166"/>
      <c r="AA10" s="77">
        <f t="shared" si="0"/>
        <v>11.399999999999999</v>
      </c>
      <c r="AD10" s="74">
        <v>5</v>
      </c>
      <c r="AE10" s="74">
        <v>244</v>
      </c>
    </row>
    <row r="11" spans="1:36" x14ac:dyDescent="0.25">
      <c r="B11" s="7" t="s">
        <v>3</v>
      </c>
      <c r="C11" s="74" t="s">
        <v>2</v>
      </c>
      <c r="I11" s="74">
        <v>120</v>
      </c>
      <c r="J11" s="74">
        <v>242</v>
      </c>
      <c r="L11" s="74">
        <v>9.9286885245901652E-2</v>
      </c>
      <c r="M11" s="74">
        <v>280</v>
      </c>
      <c r="W11" s="11">
        <v>0</v>
      </c>
      <c r="X11" s="11">
        <v>29</v>
      </c>
      <c r="Y11" s="165"/>
      <c r="Z11" s="166"/>
      <c r="AA11" s="77">
        <f t="shared" si="0"/>
        <v>10.75</v>
      </c>
    </row>
    <row r="12" spans="1:36" x14ac:dyDescent="0.25">
      <c r="B12" s="6" t="s">
        <v>1</v>
      </c>
      <c r="C12" s="74" t="s">
        <v>0</v>
      </c>
      <c r="I12" s="74">
        <v>150</v>
      </c>
      <c r="J12" s="74">
        <v>280</v>
      </c>
      <c r="L12" s="74">
        <v>0.10778688524590163</v>
      </c>
      <c r="M12" s="74">
        <v>320</v>
      </c>
      <c r="W12" s="11">
        <v>6.8</v>
      </c>
      <c r="X12" s="11">
        <v>30</v>
      </c>
      <c r="Y12" s="165"/>
      <c r="Z12" s="166"/>
      <c r="AA12" s="77">
        <f t="shared" si="0"/>
        <v>10.7</v>
      </c>
    </row>
    <row r="13" spans="1:36" x14ac:dyDescent="0.25">
      <c r="I13" s="74">
        <v>170</v>
      </c>
      <c r="J13" s="74">
        <v>320</v>
      </c>
      <c r="L13" s="74">
        <v>0.10632377049180329</v>
      </c>
      <c r="M13" s="74">
        <v>360</v>
      </c>
      <c r="W13" s="11">
        <v>0</v>
      </c>
      <c r="X13" s="11">
        <v>31</v>
      </c>
      <c r="Y13" s="165"/>
      <c r="Z13" s="166"/>
      <c r="AA13" s="77">
        <f t="shared" si="0"/>
        <v>10.649999999999999</v>
      </c>
    </row>
    <row r="14" spans="1:36" ht="15.75" thickBot="1" x14ac:dyDescent="0.3">
      <c r="I14" s="74">
        <v>172.8</v>
      </c>
      <c r="J14" s="74">
        <v>367</v>
      </c>
      <c r="L14" s="74">
        <v>0.10583606557377048</v>
      </c>
      <c r="M14" s="74">
        <v>367</v>
      </c>
      <c r="O14" s="74">
        <v>1</v>
      </c>
      <c r="P14" s="74">
        <v>0</v>
      </c>
      <c r="Q14" s="74">
        <v>12.2</v>
      </c>
      <c r="W14" s="11">
        <v>0</v>
      </c>
      <c r="X14" s="11">
        <v>33</v>
      </c>
      <c r="Y14" s="167"/>
      <c r="Z14" s="168"/>
      <c r="AA14" s="77">
        <f t="shared" si="0"/>
        <v>10.549999999999999</v>
      </c>
    </row>
    <row r="15" spans="1:36" ht="15" customHeight="1" x14ac:dyDescent="0.25">
      <c r="I15" s="74">
        <v>190</v>
      </c>
      <c r="J15" s="74">
        <v>400</v>
      </c>
      <c r="L15" s="74">
        <v>0.10256147540983607</v>
      </c>
      <c r="M15" s="74">
        <v>400</v>
      </c>
      <c r="O15" s="74">
        <v>1</v>
      </c>
      <c r="P15" s="74">
        <v>0</v>
      </c>
      <c r="Q15" s="74">
        <v>9.5</v>
      </c>
      <c r="W15" s="5">
        <v>5</v>
      </c>
      <c r="X15" s="5">
        <v>34</v>
      </c>
      <c r="Y15" s="191" t="s">
        <v>135</v>
      </c>
      <c r="Z15" s="192"/>
      <c r="AA15" s="76">
        <f t="shared" si="0"/>
        <v>10.5</v>
      </c>
    </row>
    <row r="16" spans="1:36" x14ac:dyDescent="0.25">
      <c r="I16" s="74">
        <v>260</v>
      </c>
      <c r="J16" s="74">
        <v>435</v>
      </c>
      <c r="L16" s="74">
        <v>0.12395081967213115</v>
      </c>
      <c r="M16" s="74">
        <v>435</v>
      </c>
      <c r="O16" s="74">
        <v>1</v>
      </c>
      <c r="P16" s="74">
        <v>1</v>
      </c>
      <c r="Q16" s="74">
        <v>9</v>
      </c>
      <c r="W16" s="5">
        <v>0</v>
      </c>
      <c r="X16" s="5">
        <v>35</v>
      </c>
      <c r="Y16" s="193"/>
      <c r="Z16" s="194"/>
      <c r="AA16" s="76">
        <f t="shared" si="0"/>
        <v>10.45</v>
      </c>
    </row>
    <row r="17" spans="1:32" x14ac:dyDescent="0.25">
      <c r="I17" s="22"/>
      <c r="J17" s="22"/>
      <c r="O17" s="74">
        <v>2</v>
      </c>
      <c r="P17" s="74">
        <v>1</v>
      </c>
      <c r="Q17" s="74">
        <v>7.8</v>
      </c>
      <c r="W17" s="5">
        <v>0</v>
      </c>
      <c r="X17" s="5">
        <v>37</v>
      </c>
      <c r="Y17" s="193"/>
      <c r="Z17" s="194"/>
      <c r="AA17" s="76">
        <f t="shared" si="0"/>
        <v>10.35</v>
      </c>
    </row>
    <row r="18" spans="1:32" x14ac:dyDescent="0.25">
      <c r="I18" s="22"/>
      <c r="J18" s="22"/>
      <c r="O18" s="74">
        <v>2</v>
      </c>
      <c r="P18" s="74">
        <v>1</v>
      </c>
      <c r="Q18" s="74">
        <v>2.5</v>
      </c>
      <c r="W18" s="5">
        <v>5</v>
      </c>
      <c r="X18" s="5">
        <v>38</v>
      </c>
      <c r="Y18" s="193"/>
      <c r="Z18" s="194"/>
      <c r="AA18" s="76">
        <f t="shared" si="0"/>
        <v>10.299999999999999</v>
      </c>
    </row>
    <row r="19" spans="1:32" x14ac:dyDescent="0.25">
      <c r="I19" s="22"/>
      <c r="O19" s="74">
        <v>1</v>
      </c>
      <c r="P19" s="74">
        <v>2</v>
      </c>
      <c r="Q19" s="74">
        <v>2</v>
      </c>
      <c r="W19" s="5">
        <v>0</v>
      </c>
      <c r="X19" s="5">
        <v>39</v>
      </c>
      <c r="Y19" s="193"/>
      <c r="Z19" s="194"/>
      <c r="AA19" s="76">
        <f t="shared" si="0"/>
        <v>10.25</v>
      </c>
    </row>
    <row r="20" spans="1:32" x14ac:dyDescent="0.25">
      <c r="O20" s="74">
        <v>1</v>
      </c>
      <c r="P20" s="74">
        <v>2</v>
      </c>
      <c r="Q20" s="74">
        <v>0</v>
      </c>
      <c r="W20" s="5">
        <v>0</v>
      </c>
      <c r="X20" s="5">
        <v>40</v>
      </c>
      <c r="Y20" s="193"/>
      <c r="Z20" s="194"/>
      <c r="AA20" s="76">
        <f t="shared" si="0"/>
        <v>10.199999999999999</v>
      </c>
    </row>
    <row r="21" spans="1:32" x14ac:dyDescent="0.25">
      <c r="W21" s="5">
        <v>5</v>
      </c>
      <c r="X21" s="5">
        <v>41</v>
      </c>
      <c r="Y21" s="193"/>
      <c r="Z21" s="194"/>
      <c r="AA21" s="76">
        <f t="shared" si="0"/>
        <v>10.149999999999999</v>
      </c>
    </row>
    <row r="22" spans="1:32" x14ac:dyDescent="0.25">
      <c r="W22" s="5">
        <v>0</v>
      </c>
      <c r="X22" s="5">
        <v>42</v>
      </c>
      <c r="Y22" s="193"/>
      <c r="Z22" s="194"/>
      <c r="AA22" s="76">
        <f t="shared" si="0"/>
        <v>10.1</v>
      </c>
    </row>
    <row r="23" spans="1:32" ht="15.75" thickBot="1" x14ac:dyDescent="0.3">
      <c r="W23" s="5">
        <v>2.5</v>
      </c>
      <c r="X23" s="5">
        <v>43</v>
      </c>
      <c r="Y23" s="193"/>
      <c r="Z23" s="194"/>
      <c r="AA23" s="76">
        <f t="shared" si="0"/>
        <v>10.049999999999999</v>
      </c>
    </row>
    <row r="24" spans="1:32" ht="22.5" customHeight="1" x14ac:dyDescent="0.25">
      <c r="W24" s="3">
        <v>0</v>
      </c>
      <c r="X24" s="3">
        <v>44</v>
      </c>
      <c r="Y24" s="195" t="s">
        <v>136</v>
      </c>
      <c r="Z24" s="196"/>
      <c r="AA24" s="78">
        <f t="shared" si="0"/>
        <v>10</v>
      </c>
    </row>
    <row r="25" spans="1:32" ht="15" customHeight="1" x14ac:dyDescent="0.25">
      <c r="W25" s="3">
        <v>6.7</v>
      </c>
      <c r="X25" s="3">
        <v>45</v>
      </c>
      <c r="Y25" s="197"/>
      <c r="Z25" s="198"/>
      <c r="AA25" s="78">
        <f t="shared" si="0"/>
        <v>9.9499999999999993</v>
      </c>
    </row>
    <row r="26" spans="1:32" ht="15" customHeight="1" x14ac:dyDescent="0.25">
      <c r="B26" s="160"/>
      <c r="C26" s="160"/>
      <c r="D26" s="160"/>
      <c r="E26" s="160"/>
      <c r="F26" s="160"/>
      <c r="G26" s="160"/>
      <c r="W26" s="3">
        <v>1</v>
      </c>
      <c r="X26" s="3">
        <v>46</v>
      </c>
      <c r="Y26" s="197"/>
      <c r="Z26" s="198"/>
      <c r="AA26" s="78">
        <f t="shared" si="0"/>
        <v>9.8999999999999986</v>
      </c>
    </row>
    <row r="27" spans="1:32" ht="15" customHeight="1" x14ac:dyDescent="0.25">
      <c r="B27" s="160"/>
      <c r="C27" s="160"/>
      <c r="D27" s="160"/>
      <c r="E27" s="160"/>
      <c r="F27" s="160"/>
      <c r="G27" s="160"/>
      <c r="W27" s="3">
        <v>0</v>
      </c>
      <c r="X27" s="3">
        <v>47</v>
      </c>
      <c r="Y27" s="197"/>
      <c r="Z27" s="198"/>
      <c r="AA27" s="78">
        <f t="shared" si="0"/>
        <v>9.85</v>
      </c>
    </row>
    <row r="28" spans="1:32" x14ac:dyDescent="0.25">
      <c r="W28" s="3">
        <v>0</v>
      </c>
      <c r="X28" s="3">
        <v>50</v>
      </c>
      <c r="Y28" s="197"/>
      <c r="Z28" s="198"/>
      <c r="AA28" s="78">
        <f t="shared" si="0"/>
        <v>9.6999999999999993</v>
      </c>
    </row>
    <row r="29" spans="1:32" x14ac:dyDescent="0.25">
      <c r="W29" s="3">
        <v>0</v>
      </c>
      <c r="X29" s="3">
        <v>51</v>
      </c>
      <c r="Y29" s="197"/>
      <c r="Z29" s="198"/>
      <c r="AA29" s="78">
        <f t="shared" si="0"/>
        <v>9.6499999999999986</v>
      </c>
    </row>
    <row r="30" spans="1:32" ht="15.75" thickBot="1" x14ac:dyDescent="0.3">
      <c r="W30" s="3">
        <v>0</v>
      </c>
      <c r="X30" s="3">
        <v>53</v>
      </c>
      <c r="Y30" s="197"/>
      <c r="Z30" s="198"/>
      <c r="AA30" s="78">
        <f t="shared" si="0"/>
        <v>9.5499999999999989</v>
      </c>
      <c r="AF30" s="160"/>
    </row>
    <row r="31" spans="1:32" x14ac:dyDescent="0.25">
      <c r="W31" s="23">
        <v>6.5</v>
      </c>
      <c r="X31" s="23">
        <v>54</v>
      </c>
      <c r="Y31" s="199" t="s">
        <v>137</v>
      </c>
      <c r="Z31" s="200"/>
      <c r="AA31" s="79">
        <f t="shared" si="0"/>
        <v>9.5</v>
      </c>
      <c r="AF31" s="160"/>
    </row>
    <row r="32" spans="1:32" x14ac:dyDescent="0.25">
      <c r="W32" s="23">
        <v>5</v>
      </c>
      <c r="X32" s="23">
        <v>55</v>
      </c>
      <c r="Y32" s="201"/>
      <c r="Z32" s="202"/>
      <c r="AA32" s="79">
        <f t="shared" si="0"/>
        <v>9.4499999999999993</v>
      </c>
      <c r="AF32" s="160"/>
    </row>
    <row r="33" spans="2:32" ht="15" customHeight="1" x14ac:dyDescent="0.25">
      <c r="W33" s="23">
        <v>0</v>
      </c>
      <c r="X33" s="23">
        <v>56</v>
      </c>
      <c r="Y33" s="201"/>
      <c r="Z33" s="202"/>
      <c r="AA33" s="79">
        <f t="shared" si="0"/>
        <v>9.3999999999999986</v>
      </c>
      <c r="AF33" s="160"/>
    </row>
    <row r="34" spans="2:32" x14ac:dyDescent="0.25">
      <c r="N34" s="74" t="s">
        <v>150</v>
      </c>
      <c r="O34" s="74" t="s">
        <v>31</v>
      </c>
      <c r="P34" s="74" t="s">
        <v>149</v>
      </c>
      <c r="Q34" s="74" t="s">
        <v>31</v>
      </c>
      <c r="W34" s="23">
        <v>0</v>
      </c>
      <c r="X34" s="23">
        <v>57</v>
      </c>
      <c r="Y34" s="201"/>
      <c r="Z34" s="202"/>
      <c r="AA34" s="79">
        <f t="shared" si="0"/>
        <v>9.35</v>
      </c>
    </row>
    <row r="35" spans="2:32" x14ac:dyDescent="0.25">
      <c r="N35" s="74">
        <v>1</v>
      </c>
      <c r="O35" s="74">
        <v>1</v>
      </c>
      <c r="P35" s="74">
        <v>0</v>
      </c>
      <c r="Q35" s="74">
        <v>1</v>
      </c>
      <c r="W35" s="23">
        <v>6</v>
      </c>
      <c r="X35" s="23">
        <v>58</v>
      </c>
      <c r="Y35" s="201"/>
      <c r="Z35" s="202"/>
      <c r="AA35" s="79">
        <f t="shared" si="0"/>
        <v>9.2999999999999989</v>
      </c>
    </row>
    <row r="36" spans="2:32" x14ac:dyDescent="0.25">
      <c r="N36" s="74">
        <v>1</v>
      </c>
      <c r="O36" s="74">
        <v>88</v>
      </c>
      <c r="P36" s="74">
        <v>0</v>
      </c>
      <c r="Q36" s="74">
        <v>60</v>
      </c>
      <c r="W36" s="23">
        <v>6</v>
      </c>
      <c r="X36" s="23">
        <v>59</v>
      </c>
      <c r="Y36" s="201"/>
      <c r="Z36" s="202"/>
      <c r="AA36" s="79">
        <f t="shared" si="0"/>
        <v>9.25</v>
      </c>
    </row>
    <row r="37" spans="2:32" ht="15.75" thickBot="1" x14ac:dyDescent="0.3">
      <c r="N37" s="74">
        <v>2</v>
      </c>
      <c r="O37" s="74">
        <v>92</v>
      </c>
      <c r="P37" s="74">
        <v>1</v>
      </c>
      <c r="Q37" s="74">
        <v>64</v>
      </c>
      <c r="W37" s="23">
        <v>0</v>
      </c>
      <c r="X37" s="23">
        <v>60</v>
      </c>
      <c r="Y37" s="203"/>
      <c r="Z37" s="204"/>
      <c r="AA37" s="79">
        <f t="shared" si="0"/>
        <v>9.1999999999999993</v>
      </c>
    </row>
    <row r="38" spans="2:32" ht="15" customHeight="1" x14ac:dyDescent="0.25">
      <c r="N38" s="74">
        <v>2</v>
      </c>
      <c r="O38" s="74">
        <v>198</v>
      </c>
      <c r="P38" s="74">
        <v>1</v>
      </c>
      <c r="Q38" s="74">
        <v>88</v>
      </c>
      <c r="W38" s="24">
        <v>0</v>
      </c>
      <c r="X38" s="24">
        <v>64</v>
      </c>
      <c r="Y38" s="186" t="s">
        <v>138</v>
      </c>
      <c r="Z38" s="189">
        <v>5.0999999999999996</v>
      </c>
      <c r="AA38" s="80">
        <f t="shared" si="0"/>
        <v>9</v>
      </c>
      <c r="AB38" s="74">
        <f t="shared" ref="AB38:AB43" si="1">SUM(AC38+9)</f>
        <v>73</v>
      </c>
      <c r="AC38" s="24">
        <v>64</v>
      </c>
    </row>
    <row r="39" spans="2:32" x14ac:dyDescent="0.25">
      <c r="N39" s="74">
        <v>1</v>
      </c>
      <c r="O39" s="74">
        <v>204</v>
      </c>
      <c r="P39" s="74">
        <v>1</v>
      </c>
      <c r="Q39" s="74">
        <v>198</v>
      </c>
      <c r="W39" s="24">
        <v>0.62</v>
      </c>
      <c r="X39" s="24">
        <v>65</v>
      </c>
      <c r="Y39" s="187"/>
      <c r="Z39" s="190"/>
      <c r="AA39" s="80">
        <f t="shared" si="0"/>
        <v>8.9499999999999993</v>
      </c>
      <c r="AB39" s="74">
        <f t="shared" si="1"/>
        <v>74</v>
      </c>
      <c r="AC39" s="24">
        <v>65</v>
      </c>
    </row>
    <row r="40" spans="2:32" x14ac:dyDescent="0.25">
      <c r="N40" s="74">
        <v>1</v>
      </c>
      <c r="O40" s="74">
        <v>244</v>
      </c>
      <c r="P40" s="74">
        <v>2</v>
      </c>
      <c r="Q40" s="74">
        <v>204</v>
      </c>
      <c r="W40" s="24">
        <v>0.62</v>
      </c>
      <c r="X40" s="24">
        <v>73</v>
      </c>
      <c r="Y40" s="187"/>
      <c r="Z40" s="190"/>
      <c r="AA40" s="80">
        <f t="shared" si="0"/>
        <v>8.5499999999999989</v>
      </c>
      <c r="AB40" s="74">
        <f t="shared" si="1"/>
        <v>78</v>
      </c>
      <c r="AC40" s="24">
        <v>69</v>
      </c>
    </row>
    <row r="41" spans="2:32" x14ac:dyDescent="0.25">
      <c r="P41" s="74">
        <v>2</v>
      </c>
      <c r="Q41" s="74">
        <v>244</v>
      </c>
      <c r="W41" s="24">
        <v>5</v>
      </c>
      <c r="X41" s="24">
        <v>74</v>
      </c>
      <c r="Y41" s="187"/>
      <c r="Z41" s="190"/>
      <c r="AA41" s="80">
        <f t="shared" si="0"/>
        <v>8.5</v>
      </c>
      <c r="AB41" s="74">
        <f t="shared" si="1"/>
        <v>79</v>
      </c>
      <c r="AC41" s="24">
        <v>70</v>
      </c>
    </row>
    <row r="42" spans="2:32" x14ac:dyDescent="0.25">
      <c r="N42" s="74" t="s">
        <v>160</v>
      </c>
      <c r="O42" s="74" t="s">
        <v>31</v>
      </c>
      <c r="P42" s="74" t="s">
        <v>161</v>
      </c>
      <c r="Q42" s="74" t="s">
        <v>31</v>
      </c>
      <c r="W42" s="24">
        <v>3</v>
      </c>
      <c r="X42" s="24">
        <v>78</v>
      </c>
      <c r="Y42" s="187"/>
      <c r="Z42" s="190"/>
      <c r="AA42" s="80">
        <f t="shared" si="0"/>
        <v>8.2999999999999989</v>
      </c>
      <c r="AB42" s="74">
        <f t="shared" si="1"/>
        <v>80</v>
      </c>
      <c r="AC42" s="24">
        <v>71</v>
      </c>
    </row>
    <row r="43" spans="2:32" x14ac:dyDescent="0.25">
      <c r="N43" s="74">
        <v>1</v>
      </c>
      <c r="O43" s="74">
        <v>1</v>
      </c>
      <c r="P43" s="74">
        <v>0</v>
      </c>
      <c r="Q43" s="74">
        <v>1</v>
      </c>
      <c r="R43" s="74">
        <v>-12.2</v>
      </c>
      <c r="W43" s="24">
        <v>2.2000000000000002</v>
      </c>
      <c r="X43" s="24">
        <v>79</v>
      </c>
      <c r="Y43" s="187"/>
      <c r="Z43" s="190"/>
      <c r="AA43" s="80">
        <f t="shared" si="0"/>
        <v>8.25</v>
      </c>
      <c r="AB43" s="74">
        <f t="shared" si="1"/>
        <v>81</v>
      </c>
      <c r="AC43" s="24">
        <v>72</v>
      </c>
    </row>
    <row r="44" spans="2:32" ht="15" customHeight="1" x14ac:dyDescent="0.25">
      <c r="N44" s="74">
        <v>1</v>
      </c>
      <c r="O44" s="74">
        <v>55</v>
      </c>
      <c r="P44" s="74">
        <v>0</v>
      </c>
      <c r="Q44" s="74">
        <v>55</v>
      </c>
      <c r="R44" s="74">
        <v>-8.65</v>
      </c>
      <c r="W44" s="24">
        <v>1.5</v>
      </c>
      <c r="X44" s="24">
        <v>80</v>
      </c>
      <c r="Y44" s="187"/>
      <c r="Z44" s="190"/>
      <c r="AA44" s="80">
        <f t="shared" si="0"/>
        <v>8.1999999999999993</v>
      </c>
      <c r="AB44" s="74">
        <f>SUM(AC44+4)</f>
        <v>92</v>
      </c>
      <c r="AC44" s="24">
        <v>88</v>
      </c>
    </row>
    <row r="45" spans="2:32" ht="15" customHeight="1" x14ac:dyDescent="0.25">
      <c r="N45" s="74">
        <v>0.5</v>
      </c>
      <c r="O45" s="74">
        <v>64</v>
      </c>
      <c r="P45" s="74">
        <v>1</v>
      </c>
      <c r="Q45" s="74">
        <v>75</v>
      </c>
      <c r="R45" s="74">
        <v>-7.75</v>
      </c>
      <c r="W45" s="24">
        <v>1.3</v>
      </c>
      <c r="X45" s="24">
        <v>81</v>
      </c>
      <c r="Y45" s="187"/>
      <c r="Z45" s="190"/>
      <c r="AA45" s="80">
        <f t="shared" si="0"/>
        <v>8.1499999999999986</v>
      </c>
    </row>
    <row r="46" spans="2:32" ht="15.75" thickBot="1" x14ac:dyDescent="0.3">
      <c r="N46" s="74">
        <v>0.5</v>
      </c>
      <c r="O46" s="74">
        <v>100</v>
      </c>
      <c r="P46" s="74">
        <v>1</v>
      </c>
      <c r="Q46" s="74">
        <v>198</v>
      </c>
      <c r="R46" s="74">
        <v>-2.2999999999999998</v>
      </c>
      <c r="W46" s="24">
        <v>1.3</v>
      </c>
      <c r="X46" s="24">
        <v>88</v>
      </c>
      <c r="Y46" s="187"/>
      <c r="Z46" s="190"/>
      <c r="AA46" s="80">
        <f t="shared" si="0"/>
        <v>7.7999999999999989</v>
      </c>
    </row>
    <row r="47" spans="2:32" ht="15" customHeight="1" x14ac:dyDescent="0.25">
      <c r="B47" s="160"/>
      <c r="C47" s="160"/>
      <c r="D47" s="160"/>
      <c r="E47" s="160"/>
      <c r="F47" s="160"/>
      <c r="G47" s="160"/>
      <c r="N47" s="74">
        <v>2</v>
      </c>
      <c r="O47" s="74">
        <v>190</v>
      </c>
      <c r="P47" s="74">
        <v>2</v>
      </c>
      <c r="Q47" s="74">
        <v>244</v>
      </c>
      <c r="R47" s="74">
        <v>0</v>
      </c>
      <c r="W47" s="24">
        <v>1.3</v>
      </c>
      <c r="X47" s="24">
        <v>89</v>
      </c>
      <c r="Y47" s="187"/>
      <c r="Z47" s="186">
        <v>5.2</v>
      </c>
      <c r="AA47" s="80">
        <f t="shared" si="0"/>
        <v>7.7499999999999991</v>
      </c>
    </row>
    <row r="48" spans="2:32" ht="15" customHeight="1" x14ac:dyDescent="0.25">
      <c r="B48" s="160"/>
      <c r="C48" s="160"/>
      <c r="D48" s="160"/>
      <c r="E48" s="160"/>
      <c r="F48" s="160"/>
      <c r="G48" s="160"/>
      <c r="N48" s="74">
        <v>1</v>
      </c>
      <c r="O48" s="74">
        <v>244</v>
      </c>
      <c r="W48" s="24">
        <v>1.3</v>
      </c>
      <c r="X48" s="24">
        <v>92</v>
      </c>
      <c r="Y48" s="187"/>
      <c r="Z48" s="187"/>
      <c r="AA48" s="80">
        <f t="shared" si="0"/>
        <v>7.5999999999999988</v>
      </c>
    </row>
    <row r="49" spans="14:27" x14ac:dyDescent="0.25">
      <c r="W49" s="24">
        <v>1.3</v>
      </c>
      <c r="X49" s="24">
        <v>94</v>
      </c>
      <c r="Y49" s="187"/>
      <c r="Z49" s="187"/>
      <c r="AA49" s="80">
        <f t="shared" si="0"/>
        <v>7.4999999999999991</v>
      </c>
    </row>
    <row r="50" spans="14:27" x14ac:dyDescent="0.25">
      <c r="N50" s="74" t="s">
        <v>172</v>
      </c>
      <c r="O50" s="74" t="s">
        <v>31</v>
      </c>
      <c r="P50" s="74" t="s">
        <v>161</v>
      </c>
      <c r="Q50" s="74" t="s">
        <v>31</v>
      </c>
      <c r="W50" s="24">
        <v>1.8</v>
      </c>
      <c r="X50" s="24">
        <v>95</v>
      </c>
      <c r="Y50" s="187"/>
      <c r="Z50" s="187"/>
      <c r="AA50" s="80">
        <f t="shared" si="0"/>
        <v>7.4499999999999993</v>
      </c>
    </row>
    <row r="51" spans="14:27" x14ac:dyDescent="0.25">
      <c r="N51" s="74">
        <v>1</v>
      </c>
      <c r="O51" s="74">
        <v>1</v>
      </c>
      <c r="P51" s="74">
        <v>0</v>
      </c>
      <c r="Q51" s="74">
        <v>1</v>
      </c>
      <c r="W51" s="24">
        <v>1.3</v>
      </c>
      <c r="X51" s="24">
        <v>97</v>
      </c>
      <c r="Y51" s="187"/>
      <c r="Z51" s="187"/>
      <c r="AA51" s="80">
        <f t="shared" si="0"/>
        <v>7.3499999999999988</v>
      </c>
    </row>
    <row r="52" spans="14:27" x14ac:dyDescent="0.25">
      <c r="N52" s="74">
        <v>1</v>
      </c>
      <c r="O52" s="74">
        <v>55</v>
      </c>
      <c r="P52" s="74">
        <v>0</v>
      </c>
      <c r="Q52" s="74">
        <v>55</v>
      </c>
      <c r="W52" s="24">
        <v>1.3</v>
      </c>
      <c r="X52" s="24">
        <v>109</v>
      </c>
      <c r="Y52" s="187"/>
      <c r="Z52" s="187"/>
      <c r="AA52" s="80">
        <f t="shared" si="0"/>
        <v>6.7499999999999991</v>
      </c>
    </row>
    <row r="53" spans="14:27" x14ac:dyDescent="0.25">
      <c r="N53" s="74">
        <v>0.6</v>
      </c>
      <c r="O53" s="74">
        <v>60</v>
      </c>
      <c r="P53" s="74">
        <v>0.7</v>
      </c>
      <c r="Q53" s="74">
        <v>60</v>
      </c>
      <c r="W53" s="24">
        <v>2</v>
      </c>
      <c r="X53" s="24">
        <v>110</v>
      </c>
      <c r="Y53" s="187"/>
      <c r="Z53" s="187"/>
      <c r="AA53" s="80">
        <f t="shared" si="0"/>
        <v>6.6999999999999993</v>
      </c>
    </row>
    <row r="54" spans="14:27" x14ac:dyDescent="0.25">
      <c r="N54" s="74">
        <v>0.5</v>
      </c>
      <c r="O54" s="74">
        <v>70</v>
      </c>
      <c r="P54" s="74">
        <v>1</v>
      </c>
      <c r="Q54" s="74">
        <v>70</v>
      </c>
      <c r="W54" s="24">
        <v>2</v>
      </c>
      <c r="X54" s="24">
        <v>111</v>
      </c>
      <c r="Y54" s="187"/>
      <c r="Z54" s="187"/>
      <c r="AA54" s="80">
        <f t="shared" si="0"/>
        <v>6.6499999999999986</v>
      </c>
    </row>
    <row r="55" spans="14:27" x14ac:dyDescent="0.25">
      <c r="N55" s="74">
        <v>0.5</v>
      </c>
      <c r="O55" s="74">
        <v>100</v>
      </c>
      <c r="P55" s="74">
        <v>1</v>
      </c>
      <c r="Q55" s="74">
        <v>198</v>
      </c>
      <c r="W55" s="24">
        <v>1.3</v>
      </c>
      <c r="X55" s="24">
        <v>112</v>
      </c>
      <c r="Y55" s="187"/>
      <c r="Z55" s="187"/>
      <c r="AA55" s="80">
        <f t="shared" si="0"/>
        <v>6.5999999999999988</v>
      </c>
    </row>
    <row r="56" spans="14:27" x14ac:dyDescent="0.25">
      <c r="N56" s="74">
        <v>2</v>
      </c>
      <c r="O56" s="74">
        <v>190</v>
      </c>
      <c r="P56" s="74">
        <v>2</v>
      </c>
      <c r="Q56" s="74">
        <v>244</v>
      </c>
      <c r="W56" s="24">
        <v>1.3</v>
      </c>
      <c r="X56" s="24">
        <v>114</v>
      </c>
      <c r="Y56" s="187"/>
      <c r="Z56" s="187"/>
      <c r="AA56" s="80">
        <f t="shared" si="0"/>
        <v>6.4999999999999991</v>
      </c>
    </row>
    <row r="57" spans="14:27" x14ac:dyDescent="0.25">
      <c r="N57" s="74">
        <v>1</v>
      </c>
      <c r="O57" s="74">
        <v>244</v>
      </c>
      <c r="W57" s="24">
        <v>2</v>
      </c>
      <c r="X57" s="24">
        <v>115</v>
      </c>
      <c r="Y57" s="187"/>
      <c r="Z57" s="187"/>
      <c r="AA57" s="80">
        <f t="shared" si="0"/>
        <v>6.4499999999999993</v>
      </c>
    </row>
    <row r="58" spans="14:27" x14ac:dyDescent="0.25">
      <c r="W58" s="24">
        <v>1.3</v>
      </c>
      <c r="X58" s="24">
        <v>116</v>
      </c>
      <c r="Y58" s="187"/>
      <c r="Z58" s="187"/>
      <c r="AA58" s="80">
        <f t="shared" si="0"/>
        <v>6.3999999999999986</v>
      </c>
    </row>
    <row r="59" spans="14:27" x14ac:dyDescent="0.25">
      <c r="N59" s="74" t="s">
        <v>172</v>
      </c>
      <c r="O59" s="74" t="s">
        <v>31</v>
      </c>
      <c r="P59" s="74" t="s">
        <v>161</v>
      </c>
      <c r="Q59" s="74" t="s">
        <v>31</v>
      </c>
      <c r="W59" s="24">
        <v>1.3</v>
      </c>
      <c r="X59" s="24">
        <v>122</v>
      </c>
      <c r="Y59" s="187"/>
      <c r="Z59" s="187"/>
      <c r="AA59" s="80">
        <f t="shared" si="0"/>
        <v>6.0999999999999988</v>
      </c>
    </row>
    <row r="60" spans="14:27" x14ac:dyDescent="0.25">
      <c r="N60" s="74">
        <v>1</v>
      </c>
      <c r="O60" s="74">
        <v>1</v>
      </c>
      <c r="P60" s="74">
        <v>0</v>
      </c>
      <c r="Q60" s="74">
        <v>1</v>
      </c>
      <c r="W60" s="24">
        <v>2.75</v>
      </c>
      <c r="X60" s="24">
        <v>124</v>
      </c>
      <c r="Y60" s="187"/>
      <c r="Z60" s="187"/>
      <c r="AA60" s="80">
        <f t="shared" si="0"/>
        <v>5.9999999999999991</v>
      </c>
    </row>
    <row r="61" spans="14:27" x14ac:dyDescent="0.25">
      <c r="N61" s="74">
        <v>1</v>
      </c>
      <c r="O61" s="74">
        <v>63</v>
      </c>
      <c r="P61" s="74">
        <v>0</v>
      </c>
      <c r="Q61" s="74">
        <v>47</v>
      </c>
      <c r="W61" s="24">
        <v>2.25</v>
      </c>
      <c r="X61" s="24">
        <v>125</v>
      </c>
      <c r="Y61" s="187"/>
      <c r="Z61" s="187"/>
      <c r="AA61" s="80">
        <f t="shared" si="0"/>
        <v>5.9499999999999993</v>
      </c>
    </row>
    <row r="62" spans="14:27" x14ac:dyDescent="0.25">
      <c r="N62" s="74">
        <v>0.5</v>
      </c>
      <c r="O62" s="74">
        <v>65</v>
      </c>
      <c r="P62" s="74">
        <v>1</v>
      </c>
      <c r="Q62" s="74">
        <v>50</v>
      </c>
      <c r="W62" s="24">
        <v>1.08</v>
      </c>
      <c r="X62" s="24">
        <v>126</v>
      </c>
      <c r="Y62" s="187"/>
      <c r="Z62" s="187"/>
      <c r="AA62" s="80">
        <f t="shared" si="0"/>
        <v>5.8999999999999986</v>
      </c>
    </row>
    <row r="63" spans="14:27" x14ac:dyDescent="0.25">
      <c r="N63" s="74">
        <v>0.5</v>
      </c>
      <c r="O63" s="74">
        <v>70</v>
      </c>
      <c r="P63" s="74">
        <v>1</v>
      </c>
      <c r="Q63" s="74">
        <v>70</v>
      </c>
      <c r="W63" s="24">
        <v>1.08</v>
      </c>
      <c r="X63" s="24">
        <v>127</v>
      </c>
      <c r="Y63" s="187"/>
      <c r="Z63" s="187"/>
      <c r="AA63" s="80">
        <f t="shared" si="0"/>
        <v>5.8499999999999988</v>
      </c>
    </row>
    <row r="64" spans="14:27" x14ac:dyDescent="0.25">
      <c r="N64" s="74">
        <v>1</v>
      </c>
      <c r="O64" s="74">
        <v>100</v>
      </c>
      <c r="P64" s="74">
        <v>1</v>
      </c>
      <c r="Q64" s="74">
        <v>198</v>
      </c>
      <c r="W64" s="24">
        <v>1.08</v>
      </c>
      <c r="X64" s="24">
        <v>134</v>
      </c>
      <c r="Y64" s="187"/>
      <c r="Z64" s="187"/>
      <c r="AA64" s="80">
        <f t="shared" si="0"/>
        <v>5.4999999999999991</v>
      </c>
    </row>
    <row r="65" spans="2:32" x14ac:dyDescent="0.25">
      <c r="N65" s="74">
        <v>1.5</v>
      </c>
      <c r="O65" s="74">
        <v>190</v>
      </c>
      <c r="P65" s="74">
        <v>2</v>
      </c>
      <c r="Q65" s="74">
        <v>244</v>
      </c>
      <c r="W65" s="24">
        <v>2</v>
      </c>
      <c r="X65" s="24">
        <v>135</v>
      </c>
      <c r="Y65" s="187"/>
      <c r="Z65" s="187"/>
      <c r="AA65" s="80">
        <f t="shared" si="0"/>
        <v>5.4499999999999993</v>
      </c>
    </row>
    <row r="66" spans="2:32" x14ac:dyDescent="0.25">
      <c r="N66" s="74">
        <v>1</v>
      </c>
      <c r="O66" s="74">
        <v>244</v>
      </c>
      <c r="W66" s="24">
        <v>1.08</v>
      </c>
      <c r="X66" s="24">
        <v>136</v>
      </c>
      <c r="Y66" s="187"/>
      <c r="Z66" s="187"/>
      <c r="AA66" s="80">
        <f t="shared" si="0"/>
        <v>5.3999999999999986</v>
      </c>
      <c r="AF66" s="160"/>
    </row>
    <row r="67" spans="2:32" ht="15.75" thickBot="1" x14ac:dyDescent="0.3">
      <c r="W67" s="24">
        <v>1.08</v>
      </c>
      <c r="X67" s="24">
        <v>138</v>
      </c>
      <c r="Y67" s="188"/>
      <c r="Z67" s="188"/>
      <c r="AA67" s="80">
        <f t="shared" si="0"/>
        <v>5.2999999999999989</v>
      </c>
      <c r="AF67" s="160"/>
    </row>
    <row r="68" spans="2:32" x14ac:dyDescent="0.25">
      <c r="N68" s="74" t="s">
        <v>176</v>
      </c>
      <c r="O68" s="74" t="s">
        <v>31</v>
      </c>
      <c r="P68" s="74" t="s">
        <v>177</v>
      </c>
      <c r="Q68" s="74" t="s">
        <v>31</v>
      </c>
      <c r="W68" s="25">
        <v>0</v>
      </c>
      <c r="X68" s="26">
        <v>144</v>
      </c>
      <c r="Y68" s="74">
        <v>172</v>
      </c>
      <c r="AA68" s="77">
        <f t="shared" si="0"/>
        <v>4.9999999999999991</v>
      </c>
      <c r="AF68" s="160"/>
    </row>
    <row r="69" spans="2:32" ht="15" customHeight="1" x14ac:dyDescent="0.25">
      <c r="B69" s="160"/>
      <c r="C69" s="160"/>
      <c r="D69" s="160"/>
      <c r="E69" s="160"/>
      <c r="F69" s="160"/>
      <c r="G69" s="160"/>
      <c r="N69" s="74">
        <v>0.5</v>
      </c>
      <c r="O69" s="74">
        <v>1</v>
      </c>
      <c r="P69" s="74">
        <v>0.2</v>
      </c>
      <c r="Q69" s="74">
        <v>1</v>
      </c>
      <c r="W69" s="25">
        <v>0</v>
      </c>
      <c r="X69" s="26">
        <v>145</v>
      </c>
      <c r="Y69" s="74">
        <v>173</v>
      </c>
      <c r="AA69" s="77">
        <f t="shared" si="0"/>
        <v>4.9499999999999993</v>
      </c>
      <c r="AF69" s="160"/>
    </row>
    <row r="70" spans="2:32" ht="15" customHeight="1" x14ac:dyDescent="0.25">
      <c r="B70" s="160"/>
      <c r="C70" s="160"/>
      <c r="D70" s="160"/>
      <c r="E70" s="160"/>
      <c r="F70" s="160"/>
      <c r="G70" s="160"/>
      <c r="N70" s="74">
        <v>1.3</v>
      </c>
      <c r="O70" s="74">
        <v>34</v>
      </c>
      <c r="P70" s="74">
        <v>0.2</v>
      </c>
      <c r="Q70" s="74">
        <v>45</v>
      </c>
      <c r="W70" s="25">
        <v>7</v>
      </c>
      <c r="X70" s="26">
        <v>146</v>
      </c>
      <c r="AA70" s="77">
        <f t="shared" ref="AA70:AA127" si="2">SUM(12.2-(X70*0.05))</f>
        <v>4.8999999999999986</v>
      </c>
    </row>
    <row r="71" spans="2:32" x14ac:dyDescent="0.25">
      <c r="N71" s="74">
        <v>1.3</v>
      </c>
      <c r="O71" s="74">
        <v>50</v>
      </c>
      <c r="P71" s="74">
        <v>1.5</v>
      </c>
      <c r="Q71" s="74">
        <v>47</v>
      </c>
      <c r="W71" s="26">
        <v>0</v>
      </c>
      <c r="X71" s="25">
        <v>147</v>
      </c>
      <c r="AA71" s="77">
        <f t="shared" si="2"/>
        <v>4.8499999999999988</v>
      </c>
    </row>
    <row r="72" spans="2:32" x14ac:dyDescent="0.25">
      <c r="N72" s="74">
        <v>2</v>
      </c>
      <c r="O72" s="74">
        <v>55</v>
      </c>
      <c r="P72" s="74">
        <v>1.5</v>
      </c>
      <c r="Q72" s="74">
        <v>70</v>
      </c>
      <c r="W72" s="25">
        <v>0</v>
      </c>
      <c r="X72" s="26">
        <v>148</v>
      </c>
      <c r="AA72" s="77">
        <f t="shared" si="2"/>
        <v>4.7999999999999989</v>
      </c>
    </row>
    <row r="73" spans="2:32" x14ac:dyDescent="0.25">
      <c r="N73" s="74">
        <v>0.5</v>
      </c>
      <c r="O73" s="74">
        <v>65</v>
      </c>
      <c r="P73" s="74">
        <v>1.5</v>
      </c>
      <c r="Q73" s="74">
        <v>198</v>
      </c>
      <c r="W73" s="26">
        <v>0</v>
      </c>
      <c r="X73" s="25">
        <v>151</v>
      </c>
      <c r="AA73" s="77">
        <f t="shared" si="2"/>
        <v>4.6499999999999986</v>
      </c>
    </row>
    <row r="74" spans="2:32" x14ac:dyDescent="0.25">
      <c r="N74" s="74">
        <v>0.5</v>
      </c>
      <c r="O74" s="74">
        <v>70</v>
      </c>
      <c r="P74" s="74">
        <v>1.8</v>
      </c>
      <c r="Q74" s="74">
        <v>244</v>
      </c>
      <c r="W74" s="26">
        <v>6.5</v>
      </c>
      <c r="X74" s="25">
        <v>152</v>
      </c>
      <c r="AA74" s="77">
        <f t="shared" si="2"/>
        <v>4.5999999999999988</v>
      </c>
    </row>
    <row r="75" spans="2:32" x14ac:dyDescent="0.25">
      <c r="N75" s="74">
        <v>1</v>
      </c>
      <c r="O75" s="74">
        <v>100</v>
      </c>
      <c r="W75" s="26">
        <v>0</v>
      </c>
      <c r="X75" s="25">
        <v>153</v>
      </c>
      <c r="AA75" s="77">
        <f t="shared" si="2"/>
        <v>4.5499999999999989</v>
      </c>
    </row>
    <row r="76" spans="2:32" x14ac:dyDescent="0.25">
      <c r="N76" s="74">
        <v>1.5</v>
      </c>
      <c r="O76" s="74">
        <v>190</v>
      </c>
      <c r="W76" s="26">
        <v>0</v>
      </c>
      <c r="X76" s="25">
        <v>159</v>
      </c>
      <c r="AA76" s="77">
        <f t="shared" si="2"/>
        <v>4.2499999999999991</v>
      </c>
    </row>
    <row r="77" spans="2:32" x14ac:dyDescent="0.25">
      <c r="N77" s="74">
        <v>1</v>
      </c>
      <c r="O77" s="74">
        <v>244</v>
      </c>
      <c r="W77" s="26">
        <v>5.5</v>
      </c>
      <c r="X77" s="25">
        <v>160</v>
      </c>
      <c r="AA77" s="77">
        <f t="shared" si="2"/>
        <v>4.1999999999999993</v>
      </c>
    </row>
    <row r="78" spans="2:32" x14ac:dyDescent="0.25">
      <c r="W78" s="25">
        <v>0</v>
      </c>
      <c r="X78" s="26">
        <v>162</v>
      </c>
      <c r="AA78" s="77">
        <f t="shared" si="2"/>
        <v>4.0999999999999996</v>
      </c>
    </row>
    <row r="79" spans="2:32" x14ac:dyDescent="0.25">
      <c r="N79" s="74" t="s">
        <v>186</v>
      </c>
      <c r="O79" s="74" t="s">
        <v>31</v>
      </c>
      <c r="P79" s="74" t="s">
        <v>185</v>
      </c>
      <c r="Q79" s="74" t="s">
        <v>31</v>
      </c>
      <c r="W79" s="25">
        <v>0</v>
      </c>
      <c r="X79" s="26">
        <v>163</v>
      </c>
      <c r="AA79" s="77">
        <f t="shared" si="2"/>
        <v>4.0499999999999989</v>
      </c>
    </row>
    <row r="80" spans="2:32" x14ac:dyDescent="0.25">
      <c r="N80" s="74">
        <v>0.5</v>
      </c>
      <c r="O80" s="74">
        <v>1</v>
      </c>
      <c r="P80" s="74">
        <v>0.2</v>
      </c>
      <c r="Q80" s="74">
        <v>1</v>
      </c>
      <c r="W80" s="25">
        <v>4.2</v>
      </c>
      <c r="X80" s="26">
        <v>164</v>
      </c>
      <c r="AA80" s="77">
        <f t="shared" si="2"/>
        <v>3.9999999999999982</v>
      </c>
    </row>
    <row r="81" spans="1:27" x14ac:dyDescent="0.25">
      <c r="N81" s="74">
        <v>0.8</v>
      </c>
      <c r="O81" s="74">
        <v>20</v>
      </c>
      <c r="P81" s="74">
        <v>0.4</v>
      </c>
      <c r="Q81" s="74">
        <v>35</v>
      </c>
      <c r="W81" s="25">
        <v>0</v>
      </c>
      <c r="X81" s="26">
        <v>165</v>
      </c>
      <c r="AA81" s="77">
        <f t="shared" si="2"/>
        <v>3.9499999999999993</v>
      </c>
    </row>
    <row r="82" spans="1:27" x14ac:dyDescent="0.25">
      <c r="N82" s="74">
        <v>1</v>
      </c>
      <c r="O82" s="74">
        <v>40</v>
      </c>
      <c r="P82" s="74">
        <v>1.1000000000000001</v>
      </c>
      <c r="Q82" s="74">
        <v>42</v>
      </c>
      <c r="W82" s="25">
        <v>0</v>
      </c>
      <c r="X82" s="26">
        <v>169</v>
      </c>
      <c r="AA82" s="77">
        <f t="shared" si="2"/>
        <v>3.7499999999999982</v>
      </c>
    </row>
    <row r="83" spans="1:27" x14ac:dyDescent="0.25">
      <c r="N83" s="74">
        <v>1.5</v>
      </c>
      <c r="O83" s="74">
        <v>42</v>
      </c>
      <c r="P83" s="74">
        <v>1.3</v>
      </c>
      <c r="Q83" s="74">
        <v>70</v>
      </c>
      <c r="W83" s="25">
        <v>4.2</v>
      </c>
      <c r="X83" s="26">
        <v>170</v>
      </c>
      <c r="AA83" s="77">
        <f t="shared" si="2"/>
        <v>3.6999999999999993</v>
      </c>
    </row>
    <row r="84" spans="1:27" x14ac:dyDescent="0.25">
      <c r="N84" s="74">
        <v>1.7</v>
      </c>
      <c r="O84" s="74">
        <v>55</v>
      </c>
      <c r="P84" s="74">
        <v>1.5</v>
      </c>
      <c r="Q84" s="74">
        <v>110</v>
      </c>
      <c r="W84" s="25">
        <v>0</v>
      </c>
      <c r="X84" s="26">
        <v>172</v>
      </c>
      <c r="AA84" s="77">
        <f t="shared" si="2"/>
        <v>3.5999999999999996</v>
      </c>
    </row>
    <row r="85" spans="1:27" x14ac:dyDescent="0.25">
      <c r="N85" s="74">
        <v>0</v>
      </c>
      <c r="O85" s="74">
        <v>65</v>
      </c>
      <c r="P85" s="74">
        <v>1.5</v>
      </c>
      <c r="Q85" s="74">
        <v>198</v>
      </c>
      <c r="W85" s="25">
        <v>0</v>
      </c>
      <c r="X85" s="26">
        <v>174</v>
      </c>
      <c r="AA85" s="77">
        <f t="shared" si="2"/>
        <v>3.4999999999999982</v>
      </c>
    </row>
    <row r="86" spans="1:27" x14ac:dyDescent="0.25">
      <c r="N86" s="74">
        <v>0.5</v>
      </c>
      <c r="O86" s="74">
        <v>70</v>
      </c>
      <c r="P86" s="74">
        <v>1.5</v>
      </c>
      <c r="Q86" s="74">
        <v>244</v>
      </c>
      <c r="W86" s="25">
        <v>4.2</v>
      </c>
      <c r="X86" s="26">
        <v>175</v>
      </c>
      <c r="AA86" s="77">
        <f t="shared" si="2"/>
        <v>3.4499999999999993</v>
      </c>
    </row>
    <row r="87" spans="1:27" x14ac:dyDescent="0.25">
      <c r="N87" s="74">
        <v>1.5</v>
      </c>
      <c r="O87" s="74">
        <v>100</v>
      </c>
      <c r="W87" s="25">
        <v>0</v>
      </c>
      <c r="X87" s="26">
        <v>177</v>
      </c>
      <c r="AA87" s="77">
        <f t="shared" si="2"/>
        <v>3.3499999999999996</v>
      </c>
    </row>
    <row r="88" spans="1:27" x14ac:dyDescent="0.25">
      <c r="N88" s="74">
        <v>1.5</v>
      </c>
      <c r="O88" s="74">
        <v>175</v>
      </c>
      <c r="W88" s="25">
        <v>0</v>
      </c>
      <c r="X88" s="26">
        <v>180</v>
      </c>
      <c r="AA88" s="77">
        <f t="shared" si="2"/>
        <v>3.1999999999999993</v>
      </c>
    </row>
    <row r="89" spans="1:27" x14ac:dyDescent="0.25">
      <c r="N89" s="74">
        <v>0</v>
      </c>
      <c r="O89" s="74">
        <v>200</v>
      </c>
      <c r="W89" s="25">
        <v>4.2</v>
      </c>
      <c r="X89" s="26">
        <v>181</v>
      </c>
      <c r="AA89" s="77">
        <f t="shared" si="2"/>
        <v>3.1499999999999986</v>
      </c>
    </row>
    <row r="90" spans="1:27" x14ac:dyDescent="0.25">
      <c r="N90" s="74">
        <v>0</v>
      </c>
      <c r="O90" s="74">
        <v>244</v>
      </c>
      <c r="W90" s="25">
        <v>0</v>
      </c>
      <c r="X90" s="26">
        <v>185</v>
      </c>
      <c r="AA90" s="77">
        <f t="shared" si="2"/>
        <v>2.9499999999999993</v>
      </c>
    </row>
    <row r="91" spans="1:27" x14ac:dyDescent="0.25">
      <c r="W91" s="25">
        <v>0</v>
      </c>
      <c r="X91" s="26">
        <v>186</v>
      </c>
      <c r="Y91" s="74">
        <v>185</v>
      </c>
      <c r="AA91" s="77">
        <f t="shared" si="2"/>
        <v>2.8999999999999986</v>
      </c>
    </row>
    <row r="92" spans="1:27" x14ac:dyDescent="0.25">
      <c r="W92" s="25">
        <v>10</v>
      </c>
      <c r="X92" s="26">
        <v>187</v>
      </c>
      <c r="Y92" s="74">
        <v>186</v>
      </c>
      <c r="AA92" s="77">
        <f t="shared" si="2"/>
        <v>2.8499999999999996</v>
      </c>
    </row>
    <row r="93" spans="1:27" x14ac:dyDescent="0.25">
      <c r="N93" s="74" t="s">
        <v>193</v>
      </c>
      <c r="O93" s="74" t="s">
        <v>31</v>
      </c>
      <c r="P93" s="74" t="s">
        <v>194</v>
      </c>
      <c r="Q93" s="74" t="s">
        <v>31</v>
      </c>
      <c r="W93" s="25">
        <v>0</v>
      </c>
      <c r="X93" s="26">
        <v>188</v>
      </c>
      <c r="Y93" s="74">
        <v>188</v>
      </c>
      <c r="AA93" s="77">
        <f t="shared" si="2"/>
        <v>2.7999999999999989</v>
      </c>
    </row>
    <row r="94" spans="1:27" ht="15" customHeight="1" x14ac:dyDescent="0.25">
      <c r="B94" s="160"/>
      <c r="C94" s="160"/>
      <c r="D94" s="160"/>
      <c r="E94" s="160"/>
      <c r="F94" s="160"/>
      <c r="G94" s="160"/>
      <c r="N94" s="74">
        <v>0.5</v>
      </c>
      <c r="O94" s="74">
        <v>1</v>
      </c>
      <c r="P94" s="74">
        <v>0.2</v>
      </c>
      <c r="Q94" s="74">
        <v>1</v>
      </c>
      <c r="W94" s="25">
        <v>0</v>
      </c>
      <c r="X94" s="26">
        <v>190</v>
      </c>
      <c r="Y94" s="74">
        <v>191</v>
      </c>
      <c r="AA94" s="77">
        <f t="shared" si="2"/>
        <v>2.6999999999999993</v>
      </c>
    </row>
    <row r="95" spans="1:27" ht="15" customHeight="1" x14ac:dyDescent="0.25">
      <c r="B95" s="160"/>
      <c r="C95" s="160"/>
      <c r="D95" s="160"/>
      <c r="E95" s="160"/>
      <c r="F95" s="160"/>
      <c r="G95" s="160"/>
      <c r="N95" s="74">
        <v>0.8</v>
      </c>
      <c r="O95" s="74">
        <v>20</v>
      </c>
      <c r="P95" s="74">
        <v>0.4</v>
      </c>
      <c r="Q95" s="74">
        <v>35</v>
      </c>
      <c r="W95" s="25">
        <v>5</v>
      </c>
      <c r="X95" s="26">
        <v>191</v>
      </c>
      <c r="Y95" s="74">
        <v>193</v>
      </c>
      <c r="AA95" s="77">
        <f t="shared" si="2"/>
        <v>2.6499999999999986</v>
      </c>
    </row>
    <row r="96" spans="1:27" x14ac:dyDescent="0.25">
      <c r="N96" s="74">
        <v>1</v>
      </c>
      <c r="O96" s="74">
        <v>40</v>
      </c>
      <c r="P96" s="74">
        <v>1.1000000000000001</v>
      </c>
      <c r="Q96" s="74">
        <v>42</v>
      </c>
      <c r="W96" s="25">
        <v>2</v>
      </c>
      <c r="X96" s="26">
        <v>193</v>
      </c>
      <c r="Y96" s="74">
        <v>196</v>
      </c>
      <c r="AA96" s="77">
        <f t="shared" si="2"/>
        <v>2.5499999999999989</v>
      </c>
    </row>
    <row r="97" spans="2:32" x14ac:dyDescent="0.25">
      <c r="N97" s="74">
        <v>1.5</v>
      </c>
      <c r="O97" s="74">
        <v>42</v>
      </c>
      <c r="P97" s="74">
        <v>1.1499999999999999</v>
      </c>
      <c r="Q97" s="74">
        <v>45</v>
      </c>
      <c r="W97" s="25">
        <v>2</v>
      </c>
      <c r="X97" s="26">
        <v>195</v>
      </c>
      <c r="Y97" s="74">
        <v>197</v>
      </c>
      <c r="AA97" s="77">
        <f t="shared" si="2"/>
        <v>2.4499999999999993</v>
      </c>
    </row>
    <row r="98" spans="2:32" x14ac:dyDescent="0.25">
      <c r="N98" s="74">
        <v>1.7</v>
      </c>
      <c r="O98" s="74">
        <v>50</v>
      </c>
      <c r="P98" s="74">
        <v>1.4</v>
      </c>
      <c r="Q98" s="74">
        <v>48</v>
      </c>
      <c r="W98" s="25">
        <v>0</v>
      </c>
      <c r="X98" s="26">
        <v>196</v>
      </c>
      <c r="Y98" s="74">
        <v>202</v>
      </c>
      <c r="AA98" s="77">
        <f t="shared" si="2"/>
        <v>2.3999999999999986</v>
      </c>
      <c r="AF98" s="160"/>
    </row>
    <row r="99" spans="2:32" x14ac:dyDescent="0.25">
      <c r="N99" s="74">
        <v>1.7</v>
      </c>
      <c r="O99" s="74">
        <v>55</v>
      </c>
      <c r="P99" s="74">
        <v>1.45</v>
      </c>
      <c r="Q99" s="74">
        <v>244</v>
      </c>
      <c r="W99" s="25">
        <v>0</v>
      </c>
      <c r="X99" s="26">
        <v>198</v>
      </c>
      <c r="Y99" s="74">
        <v>203</v>
      </c>
      <c r="AA99" s="77">
        <f t="shared" si="2"/>
        <v>2.2999999999999989</v>
      </c>
      <c r="AF99" s="160"/>
    </row>
    <row r="100" spans="2:32" x14ac:dyDescent="0.25">
      <c r="N100" s="74">
        <v>0</v>
      </c>
      <c r="O100" s="74">
        <v>59</v>
      </c>
      <c r="W100" s="25">
        <v>4</v>
      </c>
      <c r="X100" s="26">
        <v>199</v>
      </c>
      <c r="Y100" s="74">
        <v>205</v>
      </c>
      <c r="AA100" s="77">
        <f t="shared" si="2"/>
        <v>2.2499999999999982</v>
      </c>
      <c r="AF100" s="160"/>
    </row>
    <row r="101" spans="2:32" x14ac:dyDescent="0.25">
      <c r="N101" s="74">
        <v>1.7</v>
      </c>
      <c r="O101" s="74">
        <v>65</v>
      </c>
      <c r="W101" s="25">
        <v>0</v>
      </c>
      <c r="X101" s="26">
        <v>201</v>
      </c>
      <c r="Y101" s="74">
        <v>206</v>
      </c>
      <c r="AA101" s="77">
        <f t="shared" si="2"/>
        <v>2.1499999999999986</v>
      </c>
      <c r="AF101" s="160"/>
    </row>
    <row r="102" spans="2:32" ht="15" customHeight="1" x14ac:dyDescent="0.25">
      <c r="B102" s="160"/>
      <c r="C102" s="160"/>
      <c r="D102" s="160"/>
      <c r="E102" s="160"/>
      <c r="F102" s="160"/>
      <c r="G102" s="160"/>
      <c r="N102" s="74">
        <v>1</v>
      </c>
      <c r="O102" s="74">
        <v>165</v>
      </c>
      <c r="W102" s="25">
        <v>0</v>
      </c>
      <c r="X102" s="26">
        <v>202</v>
      </c>
      <c r="Y102" s="74">
        <v>207</v>
      </c>
      <c r="AA102" s="77">
        <f t="shared" si="2"/>
        <v>2.0999999999999979</v>
      </c>
    </row>
    <row r="103" spans="2:32" ht="15" customHeight="1" x14ac:dyDescent="0.25">
      <c r="B103" s="160"/>
      <c r="C103" s="160"/>
      <c r="D103" s="160"/>
      <c r="E103" s="160"/>
      <c r="F103" s="160"/>
      <c r="G103" s="160"/>
      <c r="N103" s="74">
        <v>0</v>
      </c>
      <c r="O103" s="74">
        <v>190</v>
      </c>
      <c r="W103" s="25">
        <v>0</v>
      </c>
      <c r="X103" s="26">
        <v>203</v>
      </c>
      <c r="Y103" s="74">
        <v>208</v>
      </c>
      <c r="AA103" s="77">
        <f t="shared" si="2"/>
        <v>2.0499999999999989</v>
      </c>
    </row>
    <row r="104" spans="2:32" x14ac:dyDescent="0.25">
      <c r="N104" s="74">
        <v>0</v>
      </c>
      <c r="O104" s="74">
        <v>244</v>
      </c>
      <c r="W104" s="25">
        <v>7.5</v>
      </c>
      <c r="X104" s="26">
        <v>204</v>
      </c>
      <c r="Y104" s="74">
        <v>209</v>
      </c>
      <c r="AA104" s="77">
        <f t="shared" si="2"/>
        <v>1.9999999999999982</v>
      </c>
    </row>
    <row r="105" spans="2:32" x14ac:dyDescent="0.25">
      <c r="W105" s="25">
        <v>0</v>
      </c>
      <c r="X105" s="26">
        <v>205</v>
      </c>
      <c r="Y105" s="74">
        <v>210</v>
      </c>
      <c r="AA105" s="77">
        <f t="shared" si="2"/>
        <v>1.9499999999999993</v>
      </c>
    </row>
    <row r="106" spans="2:32" x14ac:dyDescent="0.25">
      <c r="N106" s="74" t="s">
        <v>195</v>
      </c>
      <c r="O106" s="74" t="s">
        <v>31</v>
      </c>
      <c r="P106" s="74" t="s">
        <v>196</v>
      </c>
      <c r="Q106" s="74" t="s">
        <v>31</v>
      </c>
      <c r="W106" s="25">
        <v>0</v>
      </c>
      <c r="X106" s="26">
        <v>206</v>
      </c>
      <c r="Y106" s="74">
        <v>211</v>
      </c>
      <c r="AA106" s="77">
        <f t="shared" si="2"/>
        <v>1.8999999999999986</v>
      </c>
    </row>
    <row r="107" spans="2:32" x14ac:dyDescent="0.25">
      <c r="N107" s="74">
        <v>0.5</v>
      </c>
      <c r="O107" s="74">
        <v>1</v>
      </c>
      <c r="P107" s="74">
        <v>0.2</v>
      </c>
      <c r="Q107" s="74">
        <v>0</v>
      </c>
      <c r="W107" s="25">
        <v>4</v>
      </c>
      <c r="X107" s="26">
        <v>207</v>
      </c>
      <c r="Y107" s="74">
        <v>244</v>
      </c>
      <c r="AA107" s="77">
        <f t="shared" si="2"/>
        <v>1.8499999999999979</v>
      </c>
    </row>
    <row r="108" spans="2:32" x14ac:dyDescent="0.25">
      <c r="N108" s="74">
        <v>0.8</v>
      </c>
      <c r="O108" s="74">
        <v>20</v>
      </c>
      <c r="P108" s="74">
        <v>0.4</v>
      </c>
      <c r="Q108" s="74">
        <v>35</v>
      </c>
      <c r="W108" s="25">
        <v>3</v>
      </c>
      <c r="X108" s="26">
        <v>209</v>
      </c>
      <c r="AA108" s="77">
        <f t="shared" si="2"/>
        <v>1.7499999999999982</v>
      </c>
    </row>
    <row r="109" spans="2:32" x14ac:dyDescent="0.25">
      <c r="N109" s="74">
        <v>1</v>
      </c>
      <c r="O109" s="74">
        <v>40</v>
      </c>
      <c r="P109" s="74">
        <v>1.1000000000000001</v>
      </c>
      <c r="Q109" s="74">
        <v>42</v>
      </c>
      <c r="W109" s="25">
        <v>0</v>
      </c>
      <c r="X109" s="26">
        <v>210</v>
      </c>
      <c r="AA109" s="77">
        <f t="shared" si="2"/>
        <v>1.6999999999999993</v>
      </c>
    </row>
    <row r="110" spans="2:32" x14ac:dyDescent="0.25">
      <c r="N110" s="74">
        <v>1.5</v>
      </c>
      <c r="O110" s="74">
        <v>42</v>
      </c>
      <c r="P110" s="74">
        <v>1.1499999999999999</v>
      </c>
      <c r="Q110" s="74">
        <v>45</v>
      </c>
      <c r="W110" s="25">
        <v>0</v>
      </c>
      <c r="X110" s="26">
        <v>212</v>
      </c>
      <c r="AA110" s="77">
        <f t="shared" si="2"/>
        <v>1.5999999999999979</v>
      </c>
    </row>
    <row r="111" spans="2:32" x14ac:dyDescent="0.25">
      <c r="N111" s="74">
        <v>1.7</v>
      </c>
      <c r="O111" s="74">
        <v>50</v>
      </c>
      <c r="P111" s="74">
        <v>1.2061669815617899</v>
      </c>
      <c r="Q111" s="74">
        <v>63</v>
      </c>
      <c r="W111" s="25">
        <v>15</v>
      </c>
      <c r="X111" s="26">
        <v>213</v>
      </c>
      <c r="AA111" s="77">
        <f t="shared" si="2"/>
        <v>1.5499999999999989</v>
      </c>
    </row>
    <row r="112" spans="2:32" x14ac:dyDescent="0.25">
      <c r="N112" s="74">
        <v>1.7</v>
      </c>
      <c r="O112" s="74">
        <v>55</v>
      </c>
      <c r="P112" s="74">
        <v>1.4</v>
      </c>
      <c r="Q112" s="74">
        <v>138</v>
      </c>
      <c r="W112" s="25">
        <v>0</v>
      </c>
      <c r="X112" s="26">
        <v>214</v>
      </c>
      <c r="AA112" s="77">
        <f t="shared" si="2"/>
        <v>1.4999999999999982</v>
      </c>
    </row>
    <row r="113" spans="2:27" x14ac:dyDescent="0.25">
      <c r="N113" s="74">
        <v>1.7</v>
      </c>
      <c r="O113" s="74">
        <v>59</v>
      </c>
      <c r="P113" s="74">
        <v>1.5</v>
      </c>
      <c r="Q113" s="74">
        <v>244</v>
      </c>
      <c r="W113" s="25">
        <v>0</v>
      </c>
      <c r="X113" s="26">
        <v>215</v>
      </c>
      <c r="AA113" s="77">
        <f t="shared" si="2"/>
        <v>1.4499999999999993</v>
      </c>
    </row>
    <row r="114" spans="2:27" x14ac:dyDescent="0.25">
      <c r="N114" s="74">
        <v>0</v>
      </c>
      <c r="O114" s="74">
        <v>65</v>
      </c>
      <c r="W114" s="25">
        <v>3</v>
      </c>
      <c r="X114" s="26">
        <v>216</v>
      </c>
      <c r="AA114" s="77">
        <f t="shared" si="2"/>
        <v>1.3999999999999986</v>
      </c>
    </row>
    <row r="115" spans="2:27" x14ac:dyDescent="0.25">
      <c r="N115" s="74">
        <v>0</v>
      </c>
      <c r="O115" s="74">
        <v>80</v>
      </c>
      <c r="W115" s="25">
        <v>3</v>
      </c>
      <c r="X115" s="26">
        <v>226</v>
      </c>
      <c r="AA115" s="77">
        <f t="shared" si="2"/>
        <v>0.89999999999999858</v>
      </c>
    </row>
    <row r="116" spans="2:27" x14ac:dyDescent="0.25">
      <c r="N116" s="74">
        <v>1.6</v>
      </c>
      <c r="O116" s="74">
        <v>88</v>
      </c>
      <c r="W116" s="25">
        <v>0</v>
      </c>
      <c r="X116" s="26">
        <v>227</v>
      </c>
      <c r="AA116" s="77">
        <f t="shared" si="2"/>
        <v>0.84999999999999787</v>
      </c>
    </row>
    <row r="117" spans="2:27" x14ac:dyDescent="0.25">
      <c r="N117" s="74">
        <v>1.6</v>
      </c>
      <c r="O117" s="74">
        <v>150</v>
      </c>
      <c r="W117" s="25">
        <v>0</v>
      </c>
      <c r="X117" s="26">
        <v>231</v>
      </c>
      <c r="AA117" s="77">
        <f t="shared" si="2"/>
        <v>0.64999999999999858</v>
      </c>
    </row>
    <row r="118" spans="2:27" x14ac:dyDescent="0.25">
      <c r="N118" s="74">
        <v>0.5</v>
      </c>
      <c r="O118" s="74">
        <v>175</v>
      </c>
      <c r="W118" s="25">
        <v>10</v>
      </c>
      <c r="X118" s="26">
        <v>232</v>
      </c>
      <c r="AA118" s="77">
        <f t="shared" si="2"/>
        <v>0.59999999999999787</v>
      </c>
    </row>
    <row r="119" spans="2:27" x14ac:dyDescent="0.25">
      <c r="N119" s="74">
        <v>0</v>
      </c>
      <c r="O119" s="74">
        <v>185</v>
      </c>
      <c r="W119" s="25">
        <v>0</v>
      </c>
      <c r="X119" s="26">
        <v>233</v>
      </c>
      <c r="AA119" s="77">
        <f t="shared" si="2"/>
        <v>0.54999999999999893</v>
      </c>
    </row>
    <row r="120" spans="2:27" x14ac:dyDescent="0.25">
      <c r="N120" s="74">
        <v>0</v>
      </c>
      <c r="O120" s="74">
        <v>244</v>
      </c>
      <c r="W120" s="25">
        <v>5</v>
      </c>
      <c r="X120" s="26">
        <v>234</v>
      </c>
      <c r="AA120" s="77">
        <f t="shared" si="2"/>
        <v>0.49999999999999822</v>
      </c>
    </row>
    <row r="121" spans="2:27" x14ac:dyDescent="0.25">
      <c r="W121" s="25">
        <v>3</v>
      </c>
      <c r="X121" s="26">
        <v>236</v>
      </c>
      <c r="AA121" s="77">
        <f t="shared" si="2"/>
        <v>0.39999999999999858</v>
      </c>
    </row>
    <row r="122" spans="2:27" x14ac:dyDescent="0.25">
      <c r="N122" s="74" t="s">
        <v>210</v>
      </c>
      <c r="O122" s="74" t="s">
        <v>31</v>
      </c>
      <c r="P122" s="74" t="s">
        <v>196</v>
      </c>
      <c r="Q122" s="74" t="s">
        <v>31</v>
      </c>
      <c r="S122" s="74" t="s">
        <v>210</v>
      </c>
      <c r="T122" s="74" t="s">
        <v>31</v>
      </c>
      <c r="W122" s="25">
        <v>1.25</v>
      </c>
      <c r="X122" s="26">
        <v>237</v>
      </c>
      <c r="AA122" s="77">
        <f t="shared" si="2"/>
        <v>0.34999999999999787</v>
      </c>
    </row>
    <row r="123" spans="2:27" x14ac:dyDescent="0.25">
      <c r="N123" s="74">
        <v>0.5</v>
      </c>
      <c r="O123" s="74">
        <v>1</v>
      </c>
      <c r="P123" s="74">
        <v>0.2</v>
      </c>
      <c r="Q123" s="74">
        <v>0</v>
      </c>
      <c r="S123" s="74">
        <v>0.5</v>
      </c>
      <c r="T123" s="74">
        <v>1</v>
      </c>
      <c r="W123" s="25">
        <v>3</v>
      </c>
      <c r="X123" s="26">
        <v>238</v>
      </c>
      <c r="AA123" s="77">
        <f t="shared" si="2"/>
        <v>0.29999999999999893</v>
      </c>
    </row>
    <row r="124" spans="2:27" x14ac:dyDescent="0.25">
      <c r="N124" s="74">
        <v>0.8</v>
      </c>
      <c r="O124" s="74">
        <v>20</v>
      </c>
      <c r="P124" s="74">
        <v>0.4</v>
      </c>
      <c r="Q124" s="74">
        <v>35</v>
      </c>
      <c r="S124" s="74">
        <v>0.8</v>
      </c>
      <c r="T124" s="74">
        <v>20</v>
      </c>
      <c r="W124" s="25">
        <v>3</v>
      </c>
      <c r="X124" s="26">
        <v>240</v>
      </c>
      <c r="AA124" s="77">
        <f t="shared" si="2"/>
        <v>0.19999999999999929</v>
      </c>
    </row>
    <row r="125" spans="2:27" x14ac:dyDescent="0.25">
      <c r="N125" s="74">
        <v>1</v>
      </c>
      <c r="O125" s="74">
        <v>40</v>
      </c>
      <c r="P125" s="74">
        <v>1.1000000000000001</v>
      </c>
      <c r="Q125" s="74">
        <v>42</v>
      </c>
      <c r="S125" s="74">
        <v>1</v>
      </c>
      <c r="T125" s="74">
        <v>40</v>
      </c>
      <c r="W125" s="25">
        <v>6</v>
      </c>
      <c r="X125" s="26">
        <v>241</v>
      </c>
      <c r="AA125" s="77">
        <f t="shared" si="2"/>
        <v>0.14999999999999858</v>
      </c>
    </row>
    <row r="126" spans="2:27" x14ac:dyDescent="0.25">
      <c r="N126" s="74">
        <v>1.5</v>
      </c>
      <c r="O126" s="74">
        <v>42</v>
      </c>
      <c r="P126" s="74">
        <v>1.1499999999999999</v>
      </c>
      <c r="Q126" s="74">
        <v>45</v>
      </c>
      <c r="S126" s="74">
        <v>1.5</v>
      </c>
      <c r="T126" s="74">
        <v>42</v>
      </c>
      <c r="W126" s="25">
        <v>3</v>
      </c>
      <c r="X126" s="26">
        <v>242</v>
      </c>
      <c r="AA126" s="77">
        <f t="shared" si="2"/>
        <v>9.9999999999997868E-2</v>
      </c>
    </row>
    <row r="127" spans="2:27" ht="15" customHeight="1" x14ac:dyDescent="0.25">
      <c r="B127" s="160"/>
      <c r="C127" s="160"/>
      <c r="D127" s="160"/>
      <c r="E127" s="160"/>
      <c r="F127" s="160"/>
      <c r="G127" s="160"/>
      <c r="N127" s="74">
        <v>1.7</v>
      </c>
      <c r="O127" s="74">
        <v>50</v>
      </c>
      <c r="P127" s="74">
        <v>1.2061669815617899</v>
      </c>
      <c r="Q127" s="74">
        <v>63</v>
      </c>
      <c r="S127" s="74">
        <v>1.7</v>
      </c>
      <c r="T127" s="74">
        <v>50</v>
      </c>
      <c r="W127" s="25">
        <v>3</v>
      </c>
      <c r="X127" s="26">
        <v>244</v>
      </c>
      <c r="AA127" s="77">
        <f t="shared" si="2"/>
        <v>-1.7763568394002505E-15</v>
      </c>
    </row>
    <row r="128" spans="2:27" ht="15" customHeight="1" x14ac:dyDescent="0.25">
      <c r="B128" s="160"/>
      <c r="C128" s="160"/>
      <c r="D128" s="160"/>
      <c r="E128" s="160"/>
      <c r="F128" s="160"/>
      <c r="G128" s="160"/>
      <c r="N128" s="74">
        <v>1.7</v>
      </c>
      <c r="O128" s="74">
        <v>55</v>
      </c>
      <c r="P128" s="74">
        <v>1.4</v>
      </c>
      <c r="Q128" s="74">
        <v>138</v>
      </c>
      <c r="S128" s="74">
        <v>1.7</v>
      </c>
      <c r="T128" s="74">
        <v>55</v>
      </c>
    </row>
    <row r="129" spans="1:32" x14ac:dyDescent="0.25">
      <c r="N129" s="74">
        <v>1.7</v>
      </c>
      <c r="O129" s="74">
        <v>59</v>
      </c>
      <c r="P129" s="74">
        <v>1.5</v>
      </c>
      <c r="Q129" s="74">
        <v>244</v>
      </c>
      <c r="S129" s="74">
        <v>1.7</v>
      </c>
      <c r="T129" s="74">
        <v>59</v>
      </c>
    </row>
    <row r="130" spans="1:32" x14ac:dyDescent="0.25">
      <c r="N130" s="74">
        <v>0</v>
      </c>
      <c r="O130" s="74">
        <v>65</v>
      </c>
      <c r="S130" s="74">
        <v>0</v>
      </c>
      <c r="T130" s="74">
        <v>65</v>
      </c>
    </row>
    <row r="131" spans="1:32" x14ac:dyDescent="0.25">
      <c r="N131" s="74">
        <v>0</v>
      </c>
      <c r="O131" s="74">
        <v>80</v>
      </c>
      <c r="S131" s="74">
        <v>0</v>
      </c>
      <c r="T131" s="74">
        <v>80</v>
      </c>
      <c r="AF131" s="160"/>
    </row>
    <row r="132" spans="1:32" x14ac:dyDescent="0.25">
      <c r="N132" s="74">
        <v>2.6</v>
      </c>
      <c r="O132" s="74">
        <v>88</v>
      </c>
      <c r="S132" s="74">
        <v>2.5</v>
      </c>
      <c r="T132" s="74">
        <v>88</v>
      </c>
      <c r="AF132" s="160"/>
    </row>
    <row r="133" spans="1:32" x14ac:dyDescent="0.25">
      <c r="N133" s="74">
        <v>1</v>
      </c>
      <c r="O133" s="74">
        <v>120</v>
      </c>
      <c r="S133" s="74">
        <v>1</v>
      </c>
      <c r="T133" s="74">
        <v>150</v>
      </c>
      <c r="AF133" s="160"/>
    </row>
    <row r="134" spans="1:32" x14ac:dyDescent="0.25">
      <c r="N134" s="74">
        <v>1</v>
      </c>
      <c r="O134" s="74">
        <v>175</v>
      </c>
      <c r="S134" s="74">
        <v>0.5</v>
      </c>
      <c r="T134" s="74">
        <v>175</v>
      </c>
      <c r="AF134" s="160"/>
    </row>
    <row r="135" spans="1:32" x14ac:dyDescent="0.25">
      <c r="N135" s="74">
        <v>0.5</v>
      </c>
      <c r="O135" s="74">
        <v>200</v>
      </c>
      <c r="S135" s="74">
        <v>0</v>
      </c>
      <c r="T135" s="74">
        <v>185</v>
      </c>
    </row>
    <row r="136" spans="1:32" x14ac:dyDescent="0.25">
      <c r="N136" s="74">
        <v>0</v>
      </c>
      <c r="O136" s="74">
        <v>244</v>
      </c>
      <c r="S136" s="74">
        <v>0</v>
      </c>
      <c r="T136" s="74">
        <v>244</v>
      </c>
    </row>
    <row r="199" spans="1:32" ht="15" customHeight="1" x14ac:dyDescent="0.25">
      <c r="B199" s="160"/>
      <c r="C199" s="160"/>
      <c r="D199" s="160"/>
      <c r="E199" s="160"/>
      <c r="F199" s="160"/>
      <c r="G199" s="160"/>
    </row>
    <row r="200" spans="1:32" ht="15" customHeight="1" x14ac:dyDescent="0.25">
      <c r="B200" s="160"/>
      <c r="C200" s="160"/>
      <c r="D200" s="160"/>
      <c r="E200" s="160"/>
      <c r="F200" s="160"/>
      <c r="G200" s="160"/>
    </row>
    <row r="201" spans="1:32" x14ac:dyDescent="0.25"/>
    <row r="203" spans="1:32" x14ac:dyDescent="0.25">
      <c r="AF203" s="160"/>
    </row>
    <row r="204" spans="1:32" x14ac:dyDescent="0.25">
      <c r="AF204" s="160"/>
    </row>
    <row r="205" spans="1:32" x14ac:dyDescent="0.25">
      <c r="AF205" s="160"/>
    </row>
    <row r="206" spans="1:32" x14ac:dyDescent="0.25">
      <c r="AF206" s="160"/>
    </row>
    <row r="207" spans="1:32" ht="15" customHeight="1" x14ac:dyDescent="0.25">
      <c r="B207" s="160"/>
      <c r="C207" s="160"/>
      <c r="D207" s="160"/>
      <c r="E207" s="160"/>
      <c r="F207" s="160"/>
      <c r="G207" s="160"/>
    </row>
    <row r="208" spans="1:32" ht="15" customHeight="1" x14ac:dyDescent="0.25">
      <c r="B208" s="160"/>
      <c r="C208" s="160"/>
      <c r="D208" s="160"/>
      <c r="E208" s="160"/>
      <c r="F208" s="160"/>
      <c r="G208" s="160"/>
    </row>
    <row r="232" spans="1:32" ht="15" customHeight="1" x14ac:dyDescent="0.25">
      <c r="B232" s="160"/>
      <c r="C232" s="160"/>
      <c r="D232" s="160"/>
      <c r="E232" s="160"/>
      <c r="F232" s="160"/>
      <c r="G232" s="160"/>
    </row>
    <row r="233" spans="1:32" ht="15" customHeight="1" x14ac:dyDescent="0.25">
      <c r="B233" s="160"/>
      <c r="C233" s="160"/>
      <c r="D233" s="160"/>
      <c r="E233" s="160"/>
      <c r="F233" s="160"/>
      <c r="G233" s="160"/>
    </row>
    <row r="234" spans="1:32" x14ac:dyDescent="0.25"/>
    <row r="236" spans="1:32" x14ac:dyDescent="0.25">
      <c r="AF236" s="160"/>
    </row>
    <row r="237" spans="1:32" x14ac:dyDescent="0.25">
      <c r="AF237" s="160"/>
    </row>
    <row r="238" spans="1:32" x14ac:dyDescent="0.25">
      <c r="AF238" s="160"/>
    </row>
    <row r="239" spans="1:32" x14ac:dyDescent="0.25">
      <c r="AF239" s="160"/>
    </row>
    <row r="334" spans="1:36" s="2" customFormat="1" x14ac:dyDescent="0.25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</row>
    <row r="335" spans="1:36" s="2" customFormat="1" x14ac:dyDescent="0.25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</row>
    <row r="336" spans="1:36" s="2" customFormat="1" x14ac:dyDescent="0.25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</row>
    <row r="367" spans="1:36" s="1" customFormat="1" x14ac:dyDescent="0.25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</row>
    <row r="368" spans="1:36" s="1" customFormat="1" x14ac:dyDescent="0.25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</row>
    <row r="369" spans="1:36" s="1" customFormat="1" x14ac:dyDescent="0.25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</row>
    <row r="370" spans="1:36" s="1" customFormat="1" x14ac:dyDescent="0.25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</row>
    <row r="371" spans="1:36" s="1" customFormat="1" x14ac:dyDescent="0.25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</row>
    <row r="372" spans="1:36" s="1" customFormat="1" x14ac:dyDescent="0.25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</row>
    <row r="373" spans="1:36" s="1" customFormat="1" x14ac:dyDescent="0.25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</row>
  </sheetData>
  <mergeCells count="29">
    <mergeCell ref="B47:G48"/>
    <mergeCell ref="AF66:AF67"/>
    <mergeCell ref="AF68:AF69"/>
    <mergeCell ref="B69:G70"/>
    <mergeCell ref="B1:G2"/>
    <mergeCell ref="Y4:Z14"/>
    <mergeCell ref="Y15:Z23"/>
    <mergeCell ref="Y24:Z30"/>
    <mergeCell ref="B26:G27"/>
    <mergeCell ref="AF30:AF31"/>
    <mergeCell ref="Y31:Z37"/>
    <mergeCell ref="AF32:AF33"/>
    <mergeCell ref="B94:G95"/>
    <mergeCell ref="AF98:AF99"/>
    <mergeCell ref="AF100:AF101"/>
    <mergeCell ref="B102:G103"/>
    <mergeCell ref="B127:G128"/>
    <mergeCell ref="B199:G200"/>
    <mergeCell ref="AF203:AF204"/>
    <mergeCell ref="AF205:AF206"/>
    <mergeCell ref="B207:G208"/>
    <mergeCell ref="B232:G233"/>
    <mergeCell ref="AF236:AF237"/>
    <mergeCell ref="AF238:AF239"/>
    <mergeCell ref="Y38:Y67"/>
    <mergeCell ref="Z38:Z46"/>
    <mergeCell ref="Z47:Z67"/>
    <mergeCell ref="AF133:AF134"/>
    <mergeCell ref="AF131:AF13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73"/>
  <sheetViews>
    <sheetView topLeftCell="T1" zoomScale="69" zoomScaleNormal="69" workbookViewId="0">
      <selection activeCell="AA24" sqref="AA24"/>
    </sheetView>
  </sheetViews>
  <sheetFormatPr defaultRowHeight="15" x14ac:dyDescent="0.25"/>
  <cols>
    <col min="1" max="1" width="9.140625" style="74"/>
    <col min="2" max="2" width="29.140625" style="74" customWidth="1"/>
    <col min="3" max="3" width="34.5703125" style="74" customWidth="1"/>
    <col min="4" max="4" width="23.140625" style="74" customWidth="1"/>
    <col min="5" max="5" width="29.28515625" style="74" customWidth="1"/>
    <col min="6" max="6" width="20.7109375" style="74" customWidth="1"/>
    <col min="7" max="7" width="12.7109375" style="74" customWidth="1"/>
    <col min="8" max="8" width="4.85546875" style="74" customWidth="1"/>
    <col min="9" max="9" width="54" style="74" customWidth="1"/>
    <col min="10" max="10" width="47" style="74" customWidth="1"/>
    <col min="11" max="11" width="34.28515625" style="74" customWidth="1"/>
    <col min="12" max="12" width="39" style="74" customWidth="1"/>
    <col min="13" max="13" width="27.85546875" style="74" customWidth="1"/>
    <col min="14" max="14" width="27.28515625" style="74" customWidth="1"/>
    <col min="15" max="15" width="59.28515625" style="74" customWidth="1"/>
    <col min="16" max="16" width="34.140625" style="74" customWidth="1"/>
    <col min="17" max="17" width="29.140625" style="74" customWidth="1"/>
    <col min="18" max="18" width="7.28515625" style="74" customWidth="1"/>
    <col min="19" max="19" width="47.85546875" style="74" customWidth="1"/>
    <col min="20" max="20" width="31.85546875" style="74" customWidth="1"/>
    <col min="21" max="21" width="48.5703125" style="74" customWidth="1"/>
    <col min="22" max="22" width="51.140625" style="74" customWidth="1"/>
    <col min="23" max="23" width="44.28515625" style="74" customWidth="1"/>
    <col min="24" max="24" width="44" style="74" customWidth="1"/>
    <col min="25" max="25" width="16.42578125" style="74" customWidth="1"/>
    <col min="26" max="26" width="9.140625" style="74" customWidth="1"/>
    <col min="27" max="27" width="24.140625" style="74" customWidth="1"/>
    <col min="28" max="28" width="62.85546875" style="74" customWidth="1"/>
    <col min="29" max="29" width="61.7109375" style="74" customWidth="1"/>
    <col min="30" max="30" width="52.7109375" style="74" customWidth="1"/>
    <col min="31" max="31" width="47.28515625" style="74" customWidth="1"/>
    <col min="32" max="32" width="24.7109375" style="74" customWidth="1"/>
    <col min="33" max="33" width="60" style="74" customWidth="1"/>
    <col min="34" max="34" width="41.140625" style="74" customWidth="1"/>
    <col min="35" max="35" width="38.85546875" style="74" customWidth="1"/>
    <col min="36" max="36" width="40.42578125" style="74" customWidth="1"/>
    <col min="37" max="37" width="17.85546875" style="74" customWidth="1"/>
    <col min="38" max="16384" width="9.140625" style="74"/>
  </cols>
  <sheetData>
    <row r="1" spans="1:36" ht="15" customHeight="1" x14ac:dyDescent="0.25">
      <c r="B1" s="161" t="s">
        <v>241</v>
      </c>
      <c r="C1" s="161"/>
      <c r="D1" s="161"/>
      <c r="E1" s="161"/>
      <c r="F1" s="161"/>
      <c r="G1" s="161"/>
    </row>
    <row r="2" spans="1:36" ht="15" customHeight="1" x14ac:dyDescent="0.25">
      <c r="B2" s="162"/>
      <c r="C2" s="162"/>
      <c r="D2" s="162"/>
      <c r="E2" s="162"/>
      <c r="F2" s="162"/>
      <c r="G2" s="162"/>
      <c r="L2" s="74" t="s">
        <v>101</v>
      </c>
    </row>
    <row r="3" spans="1:36" s="1" customFormat="1" ht="15.75" thickBot="1" x14ac:dyDescent="0.3">
      <c r="A3" s="18">
        <v>2.8</v>
      </c>
      <c r="B3" s="13" t="s">
        <v>40</v>
      </c>
      <c r="C3" s="13" t="s">
        <v>39</v>
      </c>
      <c r="D3" s="13" t="s">
        <v>38</v>
      </c>
      <c r="E3" s="13" t="s">
        <v>37</v>
      </c>
      <c r="F3" s="13" t="s">
        <v>36</v>
      </c>
      <c r="G3" s="13" t="s">
        <v>35</v>
      </c>
      <c r="H3" s="17"/>
      <c r="I3" s="13" t="s">
        <v>34</v>
      </c>
      <c r="J3" s="13" t="s">
        <v>33</v>
      </c>
      <c r="K3" s="16"/>
      <c r="L3" s="13" t="s">
        <v>32</v>
      </c>
      <c r="M3" s="13" t="s">
        <v>31</v>
      </c>
      <c r="N3" s="15" t="s">
        <v>30</v>
      </c>
      <c r="O3" s="15" t="s">
        <v>29</v>
      </c>
      <c r="P3" s="13" t="s">
        <v>28</v>
      </c>
      <c r="Q3" s="13"/>
      <c r="R3" s="14"/>
      <c r="S3" s="13" t="s">
        <v>27</v>
      </c>
      <c r="T3" s="13" t="s">
        <v>26</v>
      </c>
      <c r="U3" s="13" t="s">
        <v>25</v>
      </c>
      <c r="V3" s="13" t="s">
        <v>24</v>
      </c>
      <c r="W3" s="13" t="s">
        <v>23</v>
      </c>
      <c r="X3" s="13" t="s">
        <v>22</v>
      </c>
      <c r="Y3" s="14"/>
      <c r="Z3" s="14"/>
      <c r="AA3" s="14" t="s">
        <v>139</v>
      </c>
      <c r="AB3" s="13" t="s">
        <v>21</v>
      </c>
      <c r="AC3" s="13" t="s">
        <v>20</v>
      </c>
      <c r="AD3" s="13" t="s">
        <v>19</v>
      </c>
      <c r="AE3" s="13" t="s">
        <v>18</v>
      </c>
      <c r="AF3" s="74"/>
      <c r="AG3" s="74"/>
      <c r="AH3" s="74"/>
      <c r="AI3" s="74"/>
      <c r="AJ3" s="13" t="s">
        <v>18</v>
      </c>
    </row>
    <row r="4" spans="1:36" ht="15" customHeight="1" x14ac:dyDescent="0.25">
      <c r="A4" s="74">
        <v>1</v>
      </c>
      <c r="B4" s="74">
        <v>10875</v>
      </c>
      <c r="C4" s="74">
        <v>25</v>
      </c>
      <c r="D4" s="74">
        <v>12200000</v>
      </c>
      <c r="E4" s="74">
        <v>500000</v>
      </c>
      <c r="F4" s="74">
        <v>244</v>
      </c>
      <c r="G4" s="74">
        <v>435</v>
      </c>
      <c r="I4" s="74">
        <v>180</v>
      </c>
      <c r="J4" s="74">
        <v>1</v>
      </c>
      <c r="L4" s="74">
        <v>0.20043991803278688</v>
      </c>
      <c r="M4" s="74">
        <v>1</v>
      </c>
      <c r="N4" s="74">
        <v>1</v>
      </c>
      <c r="O4" s="74">
        <v>1</v>
      </c>
      <c r="P4" s="72">
        <v>4.5</v>
      </c>
      <c r="Q4" s="72" t="s">
        <v>109</v>
      </c>
      <c r="S4" s="74">
        <v>80</v>
      </c>
      <c r="T4" s="74">
        <v>1</v>
      </c>
      <c r="U4" s="74">
        <v>0.16</v>
      </c>
      <c r="V4" s="74">
        <v>1</v>
      </c>
      <c r="W4" s="11">
        <v>0</v>
      </c>
      <c r="X4" s="21">
        <v>1</v>
      </c>
      <c r="Y4" s="163" t="s">
        <v>134</v>
      </c>
      <c r="Z4" s="164"/>
      <c r="AA4" s="77">
        <v>12.2</v>
      </c>
      <c r="AB4" s="74">
        <v>2.1999999999999999E-2</v>
      </c>
      <c r="AC4" s="74">
        <v>1</v>
      </c>
      <c r="AD4" s="74">
        <v>1</v>
      </c>
      <c r="AE4" s="74">
        <v>1</v>
      </c>
    </row>
    <row r="5" spans="1:36" x14ac:dyDescent="0.25">
      <c r="I5" s="74">
        <v>90</v>
      </c>
      <c r="J5" s="74">
        <v>40</v>
      </c>
      <c r="L5" s="74">
        <v>0.13535319672131149</v>
      </c>
      <c r="M5" s="74">
        <v>40</v>
      </c>
      <c r="N5" s="12">
        <v>1</v>
      </c>
      <c r="O5" s="12">
        <v>244</v>
      </c>
      <c r="P5" s="73">
        <v>184</v>
      </c>
      <c r="Q5" s="73" t="s">
        <v>110</v>
      </c>
      <c r="S5" s="74">
        <v>80</v>
      </c>
      <c r="T5" s="74">
        <v>435</v>
      </c>
      <c r="U5" s="74">
        <v>0.16</v>
      </c>
      <c r="V5" s="74">
        <v>435</v>
      </c>
      <c r="W5" s="11">
        <v>0</v>
      </c>
      <c r="X5" s="11">
        <v>4</v>
      </c>
      <c r="Y5" s="165"/>
      <c r="Z5" s="166"/>
      <c r="AA5" s="77">
        <f>SUM(12.2-(X5*0.05))</f>
        <v>12</v>
      </c>
      <c r="AB5" s="74">
        <v>2.1999999999999999E-2</v>
      </c>
      <c r="AC5" s="74">
        <v>435</v>
      </c>
      <c r="AD5" s="74">
        <v>1</v>
      </c>
      <c r="AE5" s="74">
        <v>80</v>
      </c>
    </row>
    <row r="6" spans="1:36" x14ac:dyDescent="0.25">
      <c r="I6" s="74">
        <v>70</v>
      </c>
      <c r="J6" s="74">
        <v>80</v>
      </c>
      <c r="L6" s="74">
        <v>0.10543002049180326</v>
      </c>
      <c r="M6" s="74">
        <v>80</v>
      </c>
      <c r="P6" s="74">
        <v>244</v>
      </c>
      <c r="Q6" s="74" t="s">
        <v>111</v>
      </c>
      <c r="W6" s="11">
        <v>8</v>
      </c>
      <c r="X6" s="11">
        <v>5</v>
      </c>
      <c r="Y6" s="165"/>
      <c r="Z6" s="166"/>
      <c r="AA6" s="77">
        <f t="shared" ref="AA6:AA38" si="0">SUM(12.2-(X6*0.05))</f>
        <v>11.95</v>
      </c>
      <c r="AD6" s="74">
        <v>2.1269999999999998</v>
      </c>
      <c r="AE6" s="74">
        <v>88</v>
      </c>
    </row>
    <row r="7" spans="1:36" x14ac:dyDescent="0.25">
      <c r="B7" s="74" t="s">
        <v>11</v>
      </c>
      <c r="C7" s="74" t="s">
        <v>10</v>
      </c>
      <c r="I7" s="74">
        <v>65</v>
      </c>
      <c r="J7" s="74">
        <v>120</v>
      </c>
      <c r="L7" s="74">
        <v>8.4689836065573759E-2</v>
      </c>
      <c r="M7" s="74">
        <v>120</v>
      </c>
      <c r="P7" s="74">
        <v>435</v>
      </c>
      <c r="Q7" s="74" t="s">
        <v>112</v>
      </c>
      <c r="W7" s="11">
        <v>0</v>
      </c>
      <c r="X7" s="11">
        <v>6</v>
      </c>
      <c r="Y7" s="165"/>
      <c r="Z7" s="166"/>
      <c r="AA7" s="77">
        <f t="shared" si="0"/>
        <v>11.899999999999999</v>
      </c>
      <c r="AD7" s="12">
        <v>2.1269999999999998</v>
      </c>
      <c r="AE7" s="12">
        <v>128</v>
      </c>
    </row>
    <row r="8" spans="1:36" x14ac:dyDescent="0.25">
      <c r="B8" s="10" t="s">
        <v>9</v>
      </c>
      <c r="C8" s="74" t="s">
        <v>8</v>
      </c>
      <c r="I8" s="74">
        <v>80</v>
      </c>
      <c r="J8" s="74">
        <v>160</v>
      </c>
      <c r="L8" s="74">
        <v>7.8318442622950818E-2</v>
      </c>
      <c r="M8" s="74">
        <v>160</v>
      </c>
      <c r="P8" s="74">
        <v>3000000</v>
      </c>
      <c r="Q8" s="74" t="s">
        <v>113</v>
      </c>
      <c r="W8" s="11">
        <v>0</v>
      </c>
      <c r="X8" s="11">
        <v>14</v>
      </c>
      <c r="Y8" s="165"/>
      <c r="Z8" s="166"/>
      <c r="AA8" s="77">
        <f t="shared" si="0"/>
        <v>11.5</v>
      </c>
      <c r="AD8" s="12">
        <v>2.6</v>
      </c>
      <c r="AE8" s="12">
        <v>138</v>
      </c>
    </row>
    <row r="9" spans="1:36" x14ac:dyDescent="0.25">
      <c r="B9" s="9" t="s">
        <v>7</v>
      </c>
      <c r="C9" s="74" t="s">
        <v>6</v>
      </c>
      <c r="I9" s="74">
        <v>110</v>
      </c>
      <c r="J9" s="74">
        <v>200</v>
      </c>
      <c r="L9" s="74">
        <v>8.2866639344262291E-2</v>
      </c>
      <c r="M9" s="74">
        <v>200</v>
      </c>
      <c r="W9" s="11">
        <v>8</v>
      </c>
      <c r="X9" s="11">
        <v>15</v>
      </c>
      <c r="Y9" s="165"/>
      <c r="Z9" s="166"/>
      <c r="AA9" s="77">
        <f t="shared" si="0"/>
        <v>11.45</v>
      </c>
      <c r="AD9" s="74">
        <v>2.6</v>
      </c>
      <c r="AE9" s="74">
        <v>204</v>
      </c>
    </row>
    <row r="10" spans="1:36" x14ac:dyDescent="0.25">
      <c r="B10" s="8" t="s">
        <v>5</v>
      </c>
      <c r="C10" s="74" t="s">
        <v>4</v>
      </c>
      <c r="I10" s="74">
        <v>120</v>
      </c>
      <c r="J10" s="74">
        <v>242</v>
      </c>
      <c r="L10" s="74">
        <v>8.8978278688524592E-2</v>
      </c>
      <c r="M10" s="74">
        <v>242</v>
      </c>
      <c r="U10" s="74" t="s">
        <v>230</v>
      </c>
      <c r="W10" s="11">
        <v>0</v>
      </c>
      <c r="X10" s="11">
        <v>16</v>
      </c>
      <c r="Y10" s="165"/>
      <c r="Z10" s="166"/>
      <c r="AA10" s="77">
        <f t="shared" si="0"/>
        <v>11.399999999999999</v>
      </c>
      <c r="AD10" s="74">
        <v>5</v>
      </c>
      <c r="AE10" s="74">
        <v>244</v>
      </c>
    </row>
    <row r="11" spans="1:36" x14ac:dyDescent="0.25">
      <c r="B11" s="7" t="s">
        <v>3</v>
      </c>
      <c r="C11" s="74" t="s">
        <v>2</v>
      </c>
      <c r="I11" s="74">
        <v>150</v>
      </c>
      <c r="J11" s="74">
        <v>280</v>
      </c>
      <c r="L11" s="74">
        <v>9.9286885245901652E-2</v>
      </c>
      <c r="M11" s="74">
        <v>280</v>
      </c>
      <c r="U11" s="109">
        <v>7.6</v>
      </c>
      <c r="W11" s="11">
        <v>0</v>
      </c>
      <c r="X11" s="11">
        <v>29</v>
      </c>
      <c r="Y11" s="165"/>
      <c r="Z11" s="166"/>
      <c r="AA11" s="77">
        <f t="shared" si="0"/>
        <v>10.75</v>
      </c>
    </row>
    <row r="12" spans="1:36" x14ac:dyDescent="0.25">
      <c r="B12" s="6" t="s">
        <v>1</v>
      </c>
      <c r="C12" s="74" t="s">
        <v>0</v>
      </c>
      <c r="I12" s="74">
        <v>170</v>
      </c>
      <c r="J12" s="74">
        <v>320</v>
      </c>
      <c r="L12" s="74">
        <v>0.10778688524590163</v>
      </c>
      <c r="M12" s="74">
        <v>320</v>
      </c>
      <c r="U12" s="109">
        <v>7.68888888888889</v>
      </c>
      <c r="W12" s="11">
        <v>6.8</v>
      </c>
      <c r="X12" s="11">
        <v>30</v>
      </c>
      <c r="Y12" s="165"/>
      <c r="Z12" s="166"/>
      <c r="AA12" s="77">
        <f t="shared" si="0"/>
        <v>10.7</v>
      </c>
    </row>
    <row r="13" spans="1:36" x14ac:dyDescent="0.25">
      <c r="I13" s="74">
        <v>172.8</v>
      </c>
      <c r="J13" s="74">
        <v>367</v>
      </c>
      <c r="L13" s="74">
        <v>0.10632377049180329</v>
      </c>
      <c r="M13" s="74">
        <v>360</v>
      </c>
      <c r="U13" s="109">
        <v>7.7777777777777803</v>
      </c>
      <c r="W13" s="11">
        <v>0</v>
      </c>
      <c r="X13" s="11">
        <v>31</v>
      </c>
      <c r="Y13" s="165"/>
      <c r="Z13" s="166"/>
      <c r="AA13" s="77">
        <f t="shared" si="0"/>
        <v>10.649999999999999</v>
      </c>
    </row>
    <row r="14" spans="1:36" ht="15.75" thickBot="1" x14ac:dyDescent="0.3">
      <c r="I14" s="74">
        <v>190</v>
      </c>
      <c r="J14" s="74">
        <v>400</v>
      </c>
      <c r="L14" s="74">
        <v>0.10583606557377048</v>
      </c>
      <c r="M14" s="74">
        <v>367</v>
      </c>
      <c r="O14" s="74">
        <v>1</v>
      </c>
      <c r="P14" s="74">
        <v>0</v>
      </c>
      <c r="Q14" s="74">
        <v>12.2</v>
      </c>
      <c r="U14" s="109">
        <v>7.8666666666666698</v>
      </c>
      <c r="W14" s="11">
        <v>0</v>
      </c>
      <c r="X14" s="11">
        <v>33</v>
      </c>
      <c r="Y14" s="167"/>
      <c r="Z14" s="168"/>
      <c r="AA14" s="77">
        <f t="shared" si="0"/>
        <v>10.549999999999999</v>
      </c>
    </row>
    <row r="15" spans="1:36" ht="15" customHeight="1" x14ac:dyDescent="0.25">
      <c r="I15" s="74">
        <v>260</v>
      </c>
      <c r="J15" s="74">
        <v>435</v>
      </c>
      <c r="L15" s="74">
        <v>0.10256147540983607</v>
      </c>
      <c r="M15" s="74">
        <v>400</v>
      </c>
      <c r="O15" s="74">
        <v>1</v>
      </c>
      <c r="P15" s="74">
        <v>0</v>
      </c>
      <c r="Q15" s="74">
        <v>9.5</v>
      </c>
      <c r="U15" s="109">
        <v>7.9555555555555602</v>
      </c>
      <c r="W15" s="5">
        <v>5.5</v>
      </c>
      <c r="X15" s="5">
        <v>34</v>
      </c>
      <c r="Y15" s="191" t="s">
        <v>135</v>
      </c>
      <c r="Z15" s="192"/>
      <c r="AA15" s="76">
        <f t="shared" si="0"/>
        <v>10.5</v>
      </c>
    </row>
    <row r="16" spans="1:36" x14ac:dyDescent="0.25">
      <c r="L16" s="74">
        <v>0.12395081967213115</v>
      </c>
      <c r="M16" s="74">
        <v>435</v>
      </c>
      <c r="O16" s="74">
        <v>1</v>
      </c>
      <c r="P16" s="74">
        <v>1</v>
      </c>
      <c r="Q16" s="74">
        <v>9</v>
      </c>
      <c r="U16" s="109">
        <v>8.0444444444444407</v>
      </c>
      <c r="W16" s="5">
        <v>0</v>
      </c>
      <c r="X16" s="5">
        <v>35</v>
      </c>
      <c r="Y16" s="193"/>
      <c r="Z16" s="194"/>
      <c r="AA16" s="76">
        <f t="shared" si="0"/>
        <v>10.45</v>
      </c>
    </row>
    <row r="17" spans="1:32" x14ac:dyDescent="0.25">
      <c r="I17" s="22"/>
      <c r="J17" s="22"/>
      <c r="O17" s="74">
        <v>2</v>
      </c>
      <c r="P17" s="74">
        <v>1</v>
      </c>
      <c r="Q17" s="74">
        <v>7.8</v>
      </c>
      <c r="U17" s="109">
        <v>8.1333333333333293</v>
      </c>
      <c r="W17" s="5">
        <v>0</v>
      </c>
      <c r="X17" s="5">
        <v>37</v>
      </c>
      <c r="Y17" s="193"/>
      <c r="Z17" s="194"/>
      <c r="AA17" s="76">
        <f t="shared" si="0"/>
        <v>10.35</v>
      </c>
    </row>
    <row r="18" spans="1:32" x14ac:dyDescent="0.25">
      <c r="I18" s="22"/>
      <c r="J18" s="22"/>
      <c r="O18" s="74">
        <v>2</v>
      </c>
      <c r="P18" s="74">
        <v>1</v>
      </c>
      <c r="Q18" s="74">
        <v>2.5</v>
      </c>
      <c r="U18" s="109">
        <v>8.2222222222222197</v>
      </c>
      <c r="W18" s="5">
        <v>5</v>
      </c>
      <c r="X18" s="5">
        <v>38</v>
      </c>
      <c r="Y18" s="193"/>
      <c r="Z18" s="194"/>
      <c r="AA18" s="76">
        <f t="shared" si="0"/>
        <v>10.299999999999999</v>
      </c>
    </row>
    <row r="19" spans="1:32" x14ac:dyDescent="0.25">
      <c r="I19" s="22"/>
      <c r="O19" s="74">
        <v>1</v>
      </c>
      <c r="P19" s="74">
        <v>2</v>
      </c>
      <c r="Q19" s="74">
        <v>2</v>
      </c>
      <c r="U19" s="109">
        <v>8.31111111111111</v>
      </c>
      <c r="W19" s="5">
        <v>0</v>
      </c>
      <c r="X19" s="5">
        <v>39</v>
      </c>
      <c r="Y19" s="193"/>
      <c r="Z19" s="194"/>
      <c r="AA19" s="76">
        <f t="shared" si="0"/>
        <v>10.25</v>
      </c>
    </row>
    <row r="20" spans="1:32" x14ac:dyDescent="0.25">
      <c r="O20" s="74">
        <v>1</v>
      </c>
      <c r="P20" s="74">
        <v>2</v>
      </c>
      <c r="Q20" s="74">
        <v>0</v>
      </c>
      <c r="U20" s="109">
        <v>8.4</v>
      </c>
      <c r="W20" s="5">
        <v>0</v>
      </c>
      <c r="X20" s="5">
        <v>40</v>
      </c>
      <c r="Y20" s="193"/>
      <c r="Z20" s="194"/>
      <c r="AA20" s="76">
        <f t="shared" si="0"/>
        <v>10.199999999999999</v>
      </c>
    </row>
    <row r="21" spans="1:32" x14ac:dyDescent="0.25">
      <c r="L21" s="13" t="s">
        <v>235</v>
      </c>
      <c r="M21" s="13" t="s">
        <v>31</v>
      </c>
      <c r="U21" s="109"/>
      <c r="W21" s="5">
        <v>4.5</v>
      </c>
      <c r="X21" s="5">
        <v>41</v>
      </c>
      <c r="Y21" s="193"/>
      <c r="Z21" s="194"/>
      <c r="AA21" s="76">
        <f t="shared" si="0"/>
        <v>10.149999999999999</v>
      </c>
    </row>
    <row r="22" spans="1:32" x14ac:dyDescent="0.25">
      <c r="L22" s="140">
        <v>4.1909582000000001E-2</v>
      </c>
      <c r="M22" s="140">
        <v>1</v>
      </c>
      <c r="N22" s="140"/>
      <c r="U22" s="109"/>
      <c r="W22" s="5">
        <v>0</v>
      </c>
      <c r="X22" s="5">
        <v>42</v>
      </c>
      <c r="Y22" s="193"/>
      <c r="Z22" s="194"/>
      <c r="AA22" s="76">
        <f t="shared" si="0"/>
        <v>10.1</v>
      </c>
    </row>
    <row r="23" spans="1:32" ht="15.75" thickBot="1" x14ac:dyDescent="0.3">
      <c r="L23" s="140">
        <v>3.4620641000000001E-2</v>
      </c>
      <c r="M23" s="140">
        <v>40</v>
      </c>
      <c r="N23" s="140"/>
      <c r="T23" s="74">
        <v>1</v>
      </c>
      <c r="U23" s="109">
        <f t="shared" ref="U23:U32" si="1">SUM(U11/50000)*1000</f>
        <v>0.15199999999999997</v>
      </c>
      <c r="V23" s="74">
        <v>0.15199999999999997</v>
      </c>
      <c r="W23" s="5">
        <v>2.5</v>
      </c>
      <c r="X23" s="5">
        <v>43</v>
      </c>
      <c r="Y23" s="193"/>
      <c r="Z23" s="194"/>
      <c r="AA23" s="76">
        <f t="shared" si="0"/>
        <v>10.049999999999999</v>
      </c>
    </row>
    <row r="24" spans="1:32" ht="22.5" customHeight="1" x14ac:dyDescent="0.25">
      <c r="L24" s="140">
        <v>2.755519E-2</v>
      </c>
      <c r="M24" s="140">
        <v>80</v>
      </c>
      <c r="N24" s="140"/>
      <c r="T24" s="74">
        <v>2</v>
      </c>
      <c r="U24" s="109">
        <f t="shared" si="1"/>
        <v>0.15377777777777779</v>
      </c>
      <c r="V24" s="74">
        <v>0.15377777777777779</v>
      </c>
      <c r="W24" s="3">
        <v>0</v>
      </c>
      <c r="X24" s="3">
        <v>46</v>
      </c>
      <c r="Y24" s="195" t="s">
        <v>136</v>
      </c>
      <c r="Z24" s="196"/>
      <c r="AA24" s="78">
        <f t="shared" si="0"/>
        <v>9.8999999999999986</v>
      </c>
    </row>
    <row r="25" spans="1:32" ht="15" customHeight="1" x14ac:dyDescent="0.25">
      <c r="L25" s="140">
        <v>2.4348327999999999E-2</v>
      </c>
      <c r="M25" s="140">
        <v>120</v>
      </c>
      <c r="N25" s="140"/>
      <c r="T25" s="74">
        <v>3</v>
      </c>
      <c r="U25" s="109">
        <f t="shared" si="1"/>
        <v>0.15555555555555561</v>
      </c>
      <c r="V25" s="74">
        <v>0.15555555555555561</v>
      </c>
      <c r="W25" s="3">
        <v>5</v>
      </c>
      <c r="X25" s="3">
        <v>47</v>
      </c>
      <c r="Y25" s="197"/>
      <c r="Z25" s="198"/>
      <c r="AA25" s="78">
        <f t="shared" si="0"/>
        <v>9.85</v>
      </c>
    </row>
    <row r="26" spans="1:32" ht="15" customHeight="1" x14ac:dyDescent="0.25">
      <c r="B26" s="160"/>
      <c r="C26" s="160"/>
      <c r="D26" s="160"/>
      <c r="E26" s="160"/>
      <c r="F26" s="160"/>
      <c r="G26" s="160"/>
      <c r="L26" s="140">
        <v>2.9043611E-2</v>
      </c>
      <c r="M26" s="140">
        <v>160</v>
      </c>
      <c r="N26" s="140"/>
      <c r="T26" s="109">
        <v>4</v>
      </c>
      <c r="U26" s="109">
        <f t="shared" si="1"/>
        <v>0.15733333333333341</v>
      </c>
      <c r="V26" s="74">
        <v>0.15733333333333341</v>
      </c>
      <c r="W26" s="3">
        <v>0</v>
      </c>
      <c r="X26" s="3">
        <v>48</v>
      </c>
      <c r="Y26" s="197"/>
      <c r="Z26" s="198"/>
      <c r="AA26" s="78">
        <f t="shared" si="0"/>
        <v>9.7999999999999989</v>
      </c>
    </row>
    <row r="27" spans="1:32" ht="15" customHeight="1" x14ac:dyDescent="0.25">
      <c r="B27" s="160"/>
      <c r="C27" s="160"/>
      <c r="D27" s="160"/>
      <c r="E27" s="160"/>
      <c r="F27" s="160"/>
      <c r="G27" s="160"/>
      <c r="L27" s="140">
        <v>4.2985909000000003E-2</v>
      </c>
      <c r="M27" s="140">
        <v>200</v>
      </c>
      <c r="N27" s="140"/>
      <c r="T27" s="109">
        <v>5</v>
      </c>
      <c r="U27" s="109">
        <f t="shared" si="1"/>
        <v>0.1591111111111112</v>
      </c>
      <c r="V27" s="74">
        <v>0.1591111111111112</v>
      </c>
      <c r="W27" s="3">
        <v>2.5</v>
      </c>
      <c r="X27" s="3">
        <v>49</v>
      </c>
      <c r="Y27" s="197"/>
      <c r="Z27" s="198"/>
      <c r="AA27" s="78">
        <f t="shared" si="0"/>
        <v>9.75</v>
      </c>
    </row>
    <row r="28" spans="1:32" x14ac:dyDescent="0.25">
      <c r="L28" s="140">
        <v>4.9500000000000002E-2</v>
      </c>
      <c r="M28" s="140">
        <v>220</v>
      </c>
      <c r="N28" s="140"/>
      <c r="T28" s="109">
        <v>6</v>
      </c>
      <c r="U28" s="109">
        <f t="shared" si="1"/>
        <v>0.16088888888888883</v>
      </c>
      <c r="V28" s="74">
        <v>0.16088888888888883</v>
      </c>
      <c r="W28" s="3">
        <v>0</v>
      </c>
      <c r="X28" s="3">
        <v>50</v>
      </c>
      <c r="Y28" s="197"/>
      <c r="Z28" s="198"/>
      <c r="AA28" s="78">
        <f t="shared" si="0"/>
        <v>9.6999999999999993</v>
      </c>
    </row>
    <row r="29" spans="1:32" x14ac:dyDescent="0.25">
      <c r="L29" s="140">
        <v>5.5380436999999998E-2</v>
      </c>
      <c r="M29" s="140">
        <v>242</v>
      </c>
      <c r="N29" s="140"/>
      <c r="T29" s="109">
        <v>7</v>
      </c>
      <c r="U29" s="109">
        <f t="shared" si="1"/>
        <v>0.1626666666666666</v>
      </c>
      <c r="V29" s="74">
        <v>0.1626666666666666</v>
      </c>
      <c r="W29" s="3">
        <v>0</v>
      </c>
      <c r="X29" s="3">
        <v>51</v>
      </c>
      <c r="Y29" s="197"/>
      <c r="Z29" s="198"/>
      <c r="AA29" s="78">
        <f t="shared" si="0"/>
        <v>9.6499999999999986</v>
      </c>
    </row>
    <row r="30" spans="1:32" ht="15.75" thickBot="1" x14ac:dyDescent="0.3">
      <c r="L30" s="140">
        <v>7.4885028000000006E-2</v>
      </c>
      <c r="M30" s="140">
        <v>280</v>
      </c>
      <c r="N30" s="140"/>
      <c r="T30" s="109">
        <v>8</v>
      </c>
      <c r="U30" s="109">
        <f t="shared" si="1"/>
        <v>0.16444444444444439</v>
      </c>
      <c r="V30" s="74">
        <v>0.16444444444444439</v>
      </c>
      <c r="W30" s="3">
        <v>0</v>
      </c>
      <c r="X30" s="3">
        <v>53</v>
      </c>
      <c r="Y30" s="197"/>
      <c r="Z30" s="198"/>
      <c r="AA30" s="78">
        <f t="shared" si="0"/>
        <v>9.5499999999999989</v>
      </c>
      <c r="AF30" s="160"/>
    </row>
    <row r="31" spans="1:32" x14ac:dyDescent="0.25">
      <c r="L31" s="140">
        <v>8.5974269000000006E-2</v>
      </c>
      <c r="M31" s="140">
        <v>320</v>
      </c>
      <c r="N31" s="140"/>
      <c r="T31" s="109">
        <v>9</v>
      </c>
      <c r="U31" s="109">
        <f t="shared" si="1"/>
        <v>0.16622222222222219</v>
      </c>
      <c r="V31" s="74">
        <v>0.16622222222222219</v>
      </c>
      <c r="W31" s="23">
        <v>0</v>
      </c>
      <c r="X31" s="23">
        <v>54</v>
      </c>
      <c r="Y31" s="199" t="s">
        <v>137</v>
      </c>
      <c r="Z31" s="200"/>
      <c r="AA31" s="79">
        <f t="shared" si="0"/>
        <v>9.5</v>
      </c>
      <c r="AB31" s="23">
        <v>6.5</v>
      </c>
      <c r="AC31" s="23">
        <v>54</v>
      </c>
      <c r="AF31" s="160"/>
    </row>
    <row r="32" spans="1:32" x14ac:dyDescent="0.25">
      <c r="L32" s="140">
        <v>8.8701934999999996E-2</v>
      </c>
      <c r="M32" s="140">
        <v>367</v>
      </c>
      <c r="N32" s="140"/>
      <c r="T32" s="109">
        <v>10</v>
      </c>
      <c r="U32" s="109">
        <f t="shared" si="1"/>
        <v>0.16800000000000001</v>
      </c>
      <c r="V32" s="74">
        <v>0.16800000000000001</v>
      </c>
      <c r="W32" s="23">
        <v>0</v>
      </c>
      <c r="X32" s="23">
        <v>55</v>
      </c>
      <c r="Y32" s="201"/>
      <c r="Z32" s="202"/>
      <c r="AA32" s="79">
        <f t="shared" si="0"/>
        <v>9.4499999999999993</v>
      </c>
      <c r="AB32" s="23">
        <v>5</v>
      </c>
      <c r="AC32" s="23">
        <v>55</v>
      </c>
      <c r="AF32" s="160"/>
    </row>
    <row r="33" spans="2:32" ht="15" customHeight="1" x14ac:dyDescent="0.25">
      <c r="L33" s="140">
        <v>8.4266641000000003E-2</v>
      </c>
      <c r="M33" s="140">
        <v>400</v>
      </c>
      <c r="N33" s="140"/>
      <c r="W33" s="23">
        <v>0</v>
      </c>
      <c r="X33" s="23">
        <v>58</v>
      </c>
      <c r="Y33" s="201"/>
      <c r="Z33" s="202"/>
      <c r="AA33" s="79">
        <f t="shared" si="0"/>
        <v>9.2999999999999989</v>
      </c>
      <c r="AB33" s="23">
        <v>0</v>
      </c>
      <c r="AC33" s="23">
        <v>56</v>
      </c>
      <c r="AF33" s="160"/>
    </row>
    <row r="34" spans="2:32" x14ac:dyDescent="0.25">
      <c r="L34" s="140">
        <v>6.7409414000000001E-2</v>
      </c>
      <c r="M34" s="140">
        <v>435</v>
      </c>
      <c r="N34" s="140"/>
      <c r="O34" s="140"/>
      <c r="P34" s="140"/>
      <c r="W34" s="23">
        <v>5</v>
      </c>
      <c r="X34" s="23">
        <v>60</v>
      </c>
      <c r="Y34" s="201"/>
      <c r="Z34" s="202"/>
      <c r="AA34" s="79">
        <f t="shared" si="0"/>
        <v>9.1999999999999993</v>
      </c>
      <c r="AB34" s="23">
        <v>0</v>
      </c>
      <c r="AC34" s="23">
        <v>60</v>
      </c>
    </row>
    <row r="35" spans="2:32" x14ac:dyDescent="0.25">
      <c r="W35" s="23">
        <v>3.75</v>
      </c>
      <c r="X35" s="23">
        <v>61</v>
      </c>
      <c r="Y35" s="201"/>
      <c r="Z35" s="202"/>
      <c r="AA35" s="79">
        <f t="shared" si="0"/>
        <v>9.1499999999999986</v>
      </c>
      <c r="AB35" s="23">
        <v>6</v>
      </c>
      <c r="AC35" s="23">
        <v>61</v>
      </c>
    </row>
    <row r="36" spans="2:32" x14ac:dyDescent="0.25">
      <c r="L36" s="13" t="s">
        <v>236</v>
      </c>
      <c r="M36" s="13" t="s">
        <v>31</v>
      </c>
      <c r="W36" s="23">
        <v>2</v>
      </c>
      <c r="X36" s="23">
        <v>62</v>
      </c>
      <c r="Y36" s="201"/>
      <c r="Z36" s="202"/>
      <c r="AA36" s="79">
        <f t="shared" si="0"/>
        <v>9.1</v>
      </c>
      <c r="AB36" s="23">
        <v>6</v>
      </c>
      <c r="AC36" s="23">
        <v>62</v>
      </c>
    </row>
    <row r="37" spans="2:32" ht="15.75" thickBot="1" x14ac:dyDescent="0.3">
      <c r="L37" s="140">
        <v>0.13594420500000001</v>
      </c>
      <c r="M37" s="140">
        <v>1</v>
      </c>
      <c r="W37" s="23">
        <v>0</v>
      </c>
      <c r="X37" s="23">
        <v>63</v>
      </c>
      <c r="Y37" s="203"/>
      <c r="Z37" s="204"/>
      <c r="AA37" s="79">
        <f t="shared" si="0"/>
        <v>9.0499999999999989</v>
      </c>
      <c r="AB37" s="23">
        <v>0</v>
      </c>
      <c r="AC37" s="23">
        <v>63</v>
      </c>
    </row>
    <row r="38" spans="2:32" ht="15" customHeight="1" x14ac:dyDescent="0.25">
      <c r="L38" s="140">
        <v>8.9580908000000001E-2</v>
      </c>
      <c r="M38" s="140">
        <v>40</v>
      </c>
      <c r="W38" s="24">
        <v>2</v>
      </c>
      <c r="X38" s="24">
        <v>64</v>
      </c>
      <c r="Y38" s="130"/>
      <c r="Z38" s="130"/>
      <c r="AA38" s="80">
        <f t="shared" si="0"/>
        <v>9</v>
      </c>
      <c r="AC38" s="24">
        <v>64</v>
      </c>
      <c r="AD38" s="74">
        <f>SUM(AC38+4)</f>
        <v>68</v>
      </c>
    </row>
    <row r="39" spans="2:32" x14ac:dyDescent="0.25">
      <c r="L39" s="140">
        <v>7.1299055E-2</v>
      </c>
      <c r="M39" s="140">
        <v>80</v>
      </c>
      <c r="W39" s="24">
        <v>4</v>
      </c>
      <c r="X39" s="24">
        <v>65</v>
      </c>
      <c r="Y39" s="126"/>
      <c r="Z39" s="128"/>
      <c r="AA39" s="80">
        <f t="shared" ref="AA39:AA70" si="2">SUM(12.2-(X39*0.05))</f>
        <v>8.9499999999999993</v>
      </c>
      <c r="AC39" s="24">
        <v>68</v>
      </c>
      <c r="AD39" s="74">
        <f>SUM(AC39+4)</f>
        <v>72</v>
      </c>
    </row>
    <row r="40" spans="2:32" x14ac:dyDescent="0.25">
      <c r="L40" s="140">
        <v>5.5222008000000003E-2</v>
      </c>
      <c r="M40" s="140">
        <v>120</v>
      </c>
      <c r="W40" s="24">
        <v>1</v>
      </c>
      <c r="X40" s="24">
        <v>68</v>
      </c>
      <c r="Y40" s="126"/>
      <c r="Z40" s="128"/>
      <c r="AA40" s="80">
        <f t="shared" si="2"/>
        <v>8.7999999999999989</v>
      </c>
      <c r="AC40" s="24">
        <v>74</v>
      </c>
    </row>
    <row r="41" spans="2:32" x14ac:dyDescent="0.25">
      <c r="L41" s="140">
        <v>4.5767339999999997E-2</v>
      </c>
      <c r="M41" s="140">
        <v>160</v>
      </c>
      <c r="W41" s="24">
        <v>0</v>
      </c>
      <c r="X41" s="24">
        <v>72</v>
      </c>
      <c r="Y41" s="126"/>
      <c r="Z41" s="128"/>
      <c r="AA41" s="80">
        <f t="shared" si="2"/>
        <v>8.6</v>
      </c>
      <c r="AC41" s="24">
        <v>85</v>
      </c>
    </row>
    <row r="42" spans="2:32" x14ac:dyDescent="0.25">
      <c r="L42" s="140">
        <v>3.8060440000000001E-2</v>
      </c>
      <c r="M42" s="140">
        <v>200</v>
      </c>
      <c r="W42" s="24">
        <v>0</v>
      </c>
      <c r="X42" s="24">
        <v>73</v>
      </c>
      <c r="Y42" s="126"/>
      <c r="Z42" s="128"/>
      <c r="AA42" s="80">
        <f t="shared" si="2"/>
        <v>8.5499999999999989</v>
      </c>
      <c r="AB42" s="24">
        <v>2.5</v>
      </c>
      <c r="AC42" s="24">
        <v>64</v>
      </c>
    </row>
    <row r="43" spans="2:32" x14ac:dyDescent="0.25">
      <c r="L43" s="140">
        <v>3.3330817999999998E-2</v>
      </c>
      <c r="M43" s="140">
        <v>242</v>
      </c>
      <c r="R43" s="74">
        <v>-12.2</v>
      </c>
      <c r="W43" s="24">
        <v>1.5</v>
      </c>
      <c r="X43" s="24">
        <v>74</v>
      </c>
      <c r="Y43" s="126"/>
      <c r="Z43" s="128"/>
      <c r="AA43" s="80">
        <f t="shared" si="2"/>
        <v>8.5</v>
      </c>
      <c r="AB43" s="24">
        <v>2.2000000000000002</v>
      </c>
      <c r="AC43" s="24">
        <v>68</v>
      </c>
    </row>
    <row r="44" spans="2:32" ht="15" customHeight="1" x14ac:dyDescent="0.25">
      <c r="L44" s="140">
        <v>2.814113E-2</v>
      </c>
      <c r="M44" s="140">
        <v>280</v>
      </c>
      <c r="R44" s="74">
        <v>-8.65</v>
      </c>
      <c r="W44" s="24">
        <v>1</v>
      </c>
      <c r="X44" s="24">
        <v>76</v>
      </c>
      <c r="Y44" s="126"/>
      <c r="Z44" s="128"/>
      <c r="AA44" s="80">
        <f t="shared" si="2"/>
        <v>8.3999999999999986</v>
      </c>
      <c r="AB44" s="24">
        <v>2</v>
      </c>
      <c r="AC44" s="24">
        <v>74</v>
      </c>
    </row>
    <row r="45" spans="2:32" ht="15" customHeight="1" x14ac:dyDescent="0.25">
      <c r="L45" s="140">
        <v>2.7202796000000001E-2</v>
      </c>
      <c r="M45" s="140">
        <v>320</v>
      </c>
      <c r="R45" s="74">
        <v>-7.75</v>
      </c>
      <c r="W45" s="24">
        <v>0</v>
      </c>
      <c r="X45" s="24">
        <v>77</v>
      </c>
      <c r="Y45" s="126"/>
      <c r="Z45" s="128"/>
      <c r="AA45" s="80">
        <f t="shared" si="2"/>
        <v>8.35</v>
      </c>
      <c r="AB45" s="24">
        <v>1.75</v>
      </c>
      <c r="AC45" s="24">
        <v>85</v>
      </c>
    </row>
    <row r="46" spans="2:32" ht="15.75" thickBot="1" x14ac:dyDescent="0.3">
      <c r="L46" s="140">
        <v>2.3462686999999999E-2</v>
      </c>
      <c r="M46" s="140">
        <v>367</v>
      </c>
      <c r="R46" s="74">
        <v>-2.2999999999999998</v>
      </c>
      <c r="W46" s="24">
        <v>0</v>
      </c>
      <c r="X46" s="24">
        <v>86</v>
      </c>
      <c r="Y46" s="126"/>
      <c r="Z46" s="128"/>
      <c r="AA46" s="80">
        <f t="shared" si="2"/>
        <v>7.8999999999999995</v>
      </c>
      <c r="AB46" s="24">
        <v>0</v>
      </c>
      <c r="AC46" s="24">
        <v>88</v>
      </c>
    </row>
    <row r="47" spans="2:32" ht="15" customHeight="1" x14ac:dyDescent="0.25">
      <c r="B47" s="160"/>
      <c r="C47" s="160"/>
      <c r="D47" s="160"/>
      <c r="E47" s="160"/>
      <c r="F47" s="160"/>
      <c r="G47" s="160"/>
      <c r="L47" s="140">
        <v>2.2698085E-2</v>
      </c>
      <c r="M47" s="140">
        <v>400</v>
      </c>
      <c r="R47" s="74">
        <v>0</v>
      </c>
      <c r="W47" s="24">
        <v>1.3</v>
      </c>
      <c r="X47" s="24">
        <v>87</v>
      </c>
      <c r="Y47" s="126"/>
      <c r="Z47" s="127"/>
      <c r="AA47" s="80">
        <f t="shared" si="2"/>
        <v>7.8499999999999988</v>
      </c>
      <c r="AB47" s="24">
        <v>1.3</v>
      </c>
      <c r="AC47" s="24">
        <v>89</v>
      </c>
    </row>
    <row r="48" spans="2:32" ht="15" customHeight="1" x14ac:dyDescent="0.25">
      <c r="B48" s="160"/>
      <c r="C48" s="160"/>
      <c r="D48" s="160"/>
      <c r="E48" s="160"/>
      <c r="F48" s="160"/>
      <c r="G48" s="160"/>
      <c r="L48" s="140">
        <v>4.8871825000000001E-2</v>
      </c>
      <c r="M48" s="140">
        <v>435</v>
      </c>
      <c r="W48" s="24">
        <v>1.3</v>
      </c>
      <c r="X48" s="24">
        <v>88</v>
      </c>
      <c r="Y48" s="126"/>
      <c r="Z48" s="126"/>
      <c r="AA48" s="80">
        <f t="shared" si="2"/>
        <v>7.7999999999999989</v>
      </c>
      <c r="AB48" s="24">
        <v>1.3</v>
      </c>
      <c r="AC48" s="24">
        <v>92</v>
      </c>
    </row>
    <row r="49" spans="14:29" x14ac:dyDescent="0.25">
      <c r="W49" s="24">
        <v>10</v>
      </c>
      <c r="X49" s="24">
        <v>89</v>
      </c>
      <c r="Y49" s="126"/>
      <c r="Z49" s="126"/>
      <c r="AA49" s="80">
        <f t="shared" si="2"/>
        <v>7.7499999999999991</v>
      </c>
      <c r="AB49" s="24">
        <v>1.3</v>
      </c>
      <c r="AC49" s="24">
        <v>94</v>
      </c>
    </row>
    <row r="50" spans="14:29" x14ac:dyDescent="0.25">
      <c r="W50" s="24">
        <v>1.3</v>
      </c>
      <c r="X50" s="24">
        <v>90</v>
      </c>
      <c r="AA50" s="80">
        <f t="shared" si="2"/>
        <v>7.6999999999999993</v>
      </c>
      <c r="AB50" s="24">
        <v>1.8</v>
      </c>
      <c r="AC50" s="24">
        <v>95</v>
      </c>
    </row>
    <row r="51" spans="14:29" x14ac:dyDescent="0.25">
      <c r="W51" s="24">
        <v>1.3</v>
      </c>
      <c r="X51" s="24">
        <v>110</v>
      </c>
      <c r="Y51" s="126"/>
      <c r="Z51" s="126"/>
      <c r="AA51" s="80">
        <f t="shared" si="2"/>
        <v>6.6999999999999993</v>
      </c>
      <c r="AB51" s="24">
        <v>1.3</v>
      </c>
      <c r="AC51" s="24">
        <v>97</v>
      </c>
    </row>
    <row r="52" spans="14:29" x14ac:dyDescent="0.25">
      <c r="W52" s="24">
        <v>1.3</v>
      </c>
      <c r="X52" s="24">
        <v>111</v>
      </c>
      <c r="Y52" s="126"/>
      <c r="Z52" s="126"/>
      <c r="AA52" s="80">
        <f t="shared" si="2"/>
        <v>6.6499999999999986</v>
      </c>
      <c r="AB52" s="24">
        <v>1.3</v>
      </c>
      <c r="AC52" s="24">
        <v>109</v>
      </c>
    </row>
    <row r="53" spans="14:29" x14ac:dyDescent="0.25">
      <c r="N53" s="74" t="s">
        <v>210</v>
      </c>
      <c r="O53" s="74" t="s">
        <v>31</v>
      </c>
      <c r="P53" s="74" t="s">
        <v>196</v>
      </c>
      <c r="Q53" s="74" t="s">
        <v>31</v>
      </c>
      <c r="S53" s="74" t="s">
        <v>210</v>
      </c>
      <c r="T53" s="74" t="s">
        <v>31</v>
      </c>
      <c r="W53" s="24">
        <v>1.3</v>
      </c>
      <c r="X53" s="24">
        <v>112</v>
      </c>
      <c r="Y53" s="126"/>
      <c r="Z53" s="126"/>
      <c r="AA53" s="80">
        <f t="shared" si="2"/>
        <v>6.5999999999999988</v>
      </c>
      <c r="AB53" s="24">
        <v>2</v>
      </c>
      <c r="AC53" s="24">
        <v>110</v>
      </c>
    </row>
    <row r="54" spans="14:29" x14ac:dyDescent="0.25">
      <c r="N54" s="74">
        <v>0.5</v>
      </c>
      <c r="O54" s="74">
        <v>1</v>
      </c>
      <c r="P54" s="74">
        <v>0.2</v>
      </c>
      <c r="Q54" s="74">
        <v>0</v>
      </c>
      <c r="S54" s="74">
        <v>0.5</v>
      </c>
      <c r="T54" s="74">
        <v>1</v>
      </c>
      <c r="W54" s="24">
        <v>1.3</v>
      </c>
      <c r="X54" s="24">
        <v>114</v>
      </c>
      <c r="Y54" s="126"/>
      <c r="Z54" s="126"/>
      <c r="AA54" s="80">
        <f t="shared" si="2"/>
        <v>6.4999999999999991</v>
      </c>
      <c r="AB54" s="24">
        <v>2</v>
      </c>
      <c r="AC54" s="24">
        <v>111</v>
      </c>
    </row>
    <row r="55" spans="14:29" x14ac:dyDescent="0.25">
      <c r="N55" s="74">
        <v>0.8</v>
      </c>
      <c r="O55" s="74">
        <v>20</v>
      </c>
      <c r="P55" s="74">
        <v>0.4</v>
      </c>
      <c r="Q55" s="74">
        <v>35</v>
      </c>
      <c r="S55" s="74">
        <v>0.8</v>
      </c>
      <c r="T55" s="74">
        <v>20</v>
      </c>
      <c r="W55" s="24">
        <v>1.3</v>
      </c>
      <c r="X55" s="24">
        <v>115</v>
      </c>
      <c r="Y55" s="126"/>
      <c r="Z55" s="126"/>
      <c r="AA55" s="80">
        <f t="shared" si="2"/>
        <v>6.4499999999999993</v>
      </c>
      <c r="AB55" s="24">
        <v>1.3</v>
      </c>
      <c r="AC55" s="24">
        <v>112</v>
      </c>
    </row>
    <row r="56" spans="14:29" x14ac:dyDescent="0.25">
      <c r="N56" s="74">
        <v>1</v>
      </c>
      <c r="O56" s="74">
        <v>40</v>
      </c>
      <c r="P56" s="74">
        <v>1.1000000000000001</v>
      </c>
      <c r="Q56" s="74">
        <v>42</v>
      </c>
      <c r="S56" s="74">
        <v>1</v>
      </c>
      <c r="T56" s="74">
        <v>40</v>
      </c>
      <c r="W56" s="24">
        <v>1.3</v>
      </c>
      <c r="X56" s="24">
        <v>116</v>
      </c>
      <c r="Y56" s="126"/>
      <c r="Z56" s="126"/>
      <c r="AA56" s="80">
        <f t="shared" si="2"/>
        <v>6.3999999999999986</v>
      </c>
      <c r="AB56" s="24">
        <v>1.3</v>
      </c>
      <c r="AC56" s="24">
        <v>114</v>
      </c>
    </row>
    <row r="57" spans="14:29" x14ac:dyDescent="0.25">
      <c r="N57" s="74">
        <v>1.5</v>
      </c>
      <c r="O57" s="74">
        <v>42</v>
      </c>
      <c r="P57" s="74">
        <v>1.1499999999999999</v>
      </c>
      <c r="Q57" s="74">
        <v>45</v>
      </c>
      <c r="S57" s="74">
        <v>1.5</v>
      </c>
      <c r="T57" s="74">
        <v>42</v>
      </c>
      <c r="W57" s="24">
        <v>1.3</v>
      </c>
      <c r="X57" s="24">
        <v>122</v>
      </c>
      <c r="Y57" s="126"/>
      <c r="Z57" s="126"/>
      <c r="AA57" s="80">
        <f t="shared" si="2"/>
        <v>6.0999999999999988</v>
      </c>
      <c r="AB57" s="24">
        <v>2</v>
      </c>
      <c r="AC57" s="24">
        <v>115</v>
      </c>
    </row>
    <row r="58" spans="14:29" x14ac:dyDescent="0.25">
      <c r="N58" s="74">
        <v>1.7</v>
      </c>
      <c r="O58" s="74">
        <v>50</v>
      </c>
      <c r="P58" s="74">
        <v>1.2061669815617899</v>
      </c>
      <c r="Q58" s="74">
        <v>63</v>
      </c>
      <c r="S58" s="74">
        <v>1.7</v>
      </c>
      <c r="T58" s="74">
        <v>50</v>
      </c>
      <c r="W58" s="24">
        <v>1.3</v>
      </c>
      <c r="X58" s="24">
        <v>124</v>
      </c>
      <c r="Y58" s="126"/>
      <c r="Z58" s="126"/>
      <c r="AA58" s="80">
        <f t="shared" si="2"/>
        <v>5.9999999999999991</v>
      </c>
      <c r="AB58" s="24">
        <v>1.3</v>
      </c>
      <c r="AC58" s="24">
        <v>116</v>
      </c>
    </row>
    <row r="59" spans="14:29" x14ac:dyDescent="0.25">
      <c r="N59" s="74">
        <v>1.7</v>
      </c>
      <c r="O59" s="74">
        <v>55</v>
      </c>
      <c r="P59" s="74">
        <v>1.4</v>
      </c>
      <c r="Q59" s="74">
        <v>138</v>
      </c>
      <c r="S59" s="74">
        <v>1.7</v>
      </c>
      <c r="T59" s="74">
        <v>55</v>
      </c>
      <c r="W59" s="24">
        <v>1.3</v>
      </c>
      <c r="X59" s="24">
        <v>125</v>
      </c>
      <c r="Y59" s="126"/>
      <c r="Z59" s="126"/>
      <c r="AA59" s="80">
        <f t="shared" si="2"/>
        <v>5.9499999999999993</v>
      </c>
      <c r="AB59" s="24">
        <v>1.3</v>
      </c>
      <c r="AC59" s="24">
        <v>122</v>
      </c>
    </row>
    <row r="60" spans="14:29" x14ac:dyDescent="0.25">
      <c r="N60" s="74">
        <v>1.7</v>
      </c>
      <c r="O60" s="74">
        <v>59</v>
      </c>
      <c r="P60" s="74">
        <v>1.5</v>
      </c>
      <c r="Q60" s="74">
        <v>244</v>
      </c>
      <c r="S60" s="74">
        <v>1.7</v>
      </c>
      <c r="T60" s="74">
        <v>59</v>
      </c>
      <c r="W60" s="24">
        <v>1.3</v>
      </c>
      <c r="X60" s="24">
        <v>126</v>
      </c>
      <c r="Y60" s="126"/>
      <c r="Z60" s="126"/>
      <c r="AA60" s="80">
        <f t="shared" si="2"/>
        <v>5.8999999999999986</v>
      </c>
      <c r="AB60" s="24">
        <v>2.75</v>
      </c>
      <c r="AC60" s="24">
        <v>124</v>
      </c>
    </row>
    <row r="61" spans="14:29" x14ac:dyDescent="0.25">
      <c r="N61" s="74">
        <v>0</v>
      </c>
      <c r="O61" s="74">
        <v>65</v>
      </c>
      <c r="S61" s="74">
        <v>0</v>
      </c>
      <c r="T61" s="74">
        <v>65</v>
      </c>
      <c r="W61" s="24">
        <v>1.3</v>
      </c>
      <c r="X61" s="24">
        <v>129</v>
      </c>
      <c r="Y61" s="126"/>
      <c r="Z61" s="126"/>
      <c r="AA61" s="80">
        <f t="shared" si="2"/>
        <v>5.7499999999999991</v>
      </c>
      <c r="AB61" s="24">
        <v>2.25</v>
      </c>
      <c r="AC61" s="24">
        <v>125</v>
      </c>
    </row>
    <row r="62" spans="14:29" x14ac:dyDescent="0.25">
      <c r="N62" s="74">
        <v>0</v>
      </c>
      <c r="O62" s="74">
        <v>80</v>
      </c>
      <c r="S62" s="74">
        <v>0</v>
      </c>
      <c r="T62" s="74">
        <v>80</v>
      </c>
      <c r="W62" s="24">
        <v>5</v>
      </c>
      <c r="X62" s="24">
        <v>130</v>
      </c>
      <c r="Y62" s="126"/>
      <c r="Z62" s="126"/>
      <c r="AA62" s="80">
        <f t="shared" si="2"/>
        <v>5.6999999999999993</v>
      </c>
      <c r="AB62" s="24">
        <v>1.08</v>
      </c>
      <c r="AC62" s="24">
        <v>126</v>
      </c>
    </row>
    <row r="63" spans="14:29" x14ac:dyDescent="0.25">
      <c r="N63" s="74">
        <v>2.6</v>
      </c>
      <c r="O63" s="74">
        <v>88</v>
      </c>
      <c r="S63" s="74">
        <v>2.5</v>
      </c>
      <c r="T63" s="74">
        <v>88</v>
      </c>
      <c r="W63" s="24">
        <v>1.3</v>
      </c>
      <c r="X63" s="24">
        <v>131</v>
      </c>
      <c r="Y63" s="126"/>
      <c r="Z63" s="126"/>
      <c r="AA63" s="80">
        <f t="shared" si="2"/>
        <v>5.6499999999999986</v>
      </c>
      <c r="AB63" s="24">
        <v>1.08</v>
      </c>
      <c r="AC63" s="24">
        <v>127</v>
      </c>
    </row>
    <row r="64" spans="14:29" x14ac:dyDescent="0.25">
      <c r="N64" s="74">
        <v>1</v>
      </c>
      <c r="O64" s="74">
        <v>120</v>
      </c>
      <c r="S64" s="74">
        <v>1</v>
      </c>
      <c r="T64" s="74">
        <v>150</v>
      </c>
      <c r="W64" s="24">
        <v>1.3</v>
      </c>
      <c r="X64" s="24">
        <v>136</v>
      </c>
      <c r="Y64" s="126"/>
      <c r="Z64" s="126"/>
      <c r="AA64" s="80">
        <f t="shared" si="2"/>
        <v>5.3999999999999986</v>
      </c>
      <c r="AB64" s="24">
        <v>1.08</v>
      </c>
      <c r="AC64" s="24">
        <v>134</v>
      </c>
    </row>
    <row r="65" spans="2:32" x14ac:dyDescent="0.25">
      <c r="N65" s="74">
        <v>1</v>
      </c>
      <c r="O65" s="74">
        <v>175</v>
      </c>
      <c r="S65" s="74">
        <v>0.5</v>
      </c>
      <c r="T65" s="74">
        <v>175</v>
      </c>
      <c r="W65" s="24">
        <v>1.3</v>
      </c>
      <c r="X65" s="24">
        <v>138</v>
      </c>
      <c r="Y65" s="74">
        <v>172</v>
      </c>
      <c r="AA65" s="80">
        <f t="shared" si="2"/>
        <v>5.2999999999999989</v>
      </c>
      <c r="AB65" s="24">
        <v>2</v>
      </c>
      <c r="AC65" s="24">
        <v>135</v>
      </c>
    </row>
    <row r="66" spans="2:32" x14ac:dyDescent="0.25">
      <c r="N66" s="74">
        <v>0.5</v>
      </c>
      <c r="O66" s="74">
        <v>200</v>
      </c>
      <c r="S66" s="74">
        <v>0</v>
      </c>
      <c r="T66" s="74">
        <v>185</v>
      </c>
      <c r="W66" s="25">
        <v>0</v>
      </c>
      <c r="X66" s="26">
        <v>144</v>
      </c>
      <c r="Y66" s="74">
        <v>173</v>
      </c>
      <c r="AA66" s="77">
        <f t="shared" si="2"/>
        <v>4.9999999999999991</v>
      </c>
      <c r="AB66" s="24">
        <v>1.08</v>
      </c>
      <c r="AC66" s="24">
        <v>136</v>
      </c>
      <c r="AF66" s="160"/>
    </row>
    <row r="67" spans="2:32" x14ac:dyDescent="0.25">
      <c r="N67" s="74">
        <v>0</v>
      </c>
      <c r="O67" s="74">
        <v>244</v>
      </c>
      <c r="S67" s="74">
        <v>0</v>
      </c>
      <c r="T67" s="74">
        <v>244</v>
      </c>
      <c r="W67" s="25">
        <v>0</v>
      </c>
      <c r="X67" s="26">
        <v>145</v>
      </c>
      <c r="AA67" s="77">
        <f t="shared" si="2"/>
        <v>4.9499999999999993</v>
      </c>
      <c r="AB67" s="24">
        <v>1.08</v>
      </c>
      <c r="AC67" s="24">
        <v>138</v>
      </c>
      <c r="AF67" s="160"/>
    </row>
    <row r="68" spans="2:32" x14ac:dyDescent="0.25">
      <c r="W68" s="25">
        <v>7</v>
      </c>
      <c r="X68" s="26">
        <v>146</v>
      </c>
      <c r="AA68" s="77">
        <f t="shared" si="2"/>
        <v>4.8999999999999986</v>
      </c>
      <c r="AF68" s="160"/>
    </row>
    <row r="69" spans="2:32" ht="15" customHeight="1" x14ac:dyDescent="0.25">
      <c r="B69" s="160"/>
      <c r="C69" s="160"/>
      <c r="D69" s="160"/>
      <c r="E69" s="160"/>
      <c r="F69" s="160"/>
      <c r="G69" s="160"/>
      <c r="N69" s="109" t="s">
        <v>218</v>
      </c>
      <c r="O69" s="109" t="s">
        <v>31</v>
      </c>
      <c r="P69" s="109" t="s">
        <v>217</v>
      </c>
      <c r="Q69" s="109" t="s">
        <v>31</v>
      </c>
      <c r="W69" s="26">
        <v>0</v>
      </c>
      <c r="X69" s="25">
        <v>147</v>
      </c>
      <c r="AA69" s="77">
        <f t="shared" si="2"/>
        <v>4.8499999999999988</v>
      </c>
      <c r="AF69" s="160"/>
    </row>
    <row r="70" spans="2:32" ht="15" customHeight="1" x14ac:dyDescent="0.25">
      <c r="B70" s="160"/>
      <c r="C70" s="160"/>
      <c r="D70" s="160"/>
      <c r="E70" s="160"/>
      <c r="F70" s="160"/>
      <c r="G70" s="160"/>
      <c r="N70" s="109">
        <v>0.5</v>
      </c>
      <c r="O70" s="109">
        <v>1</v>
      </c>
      <c r="P70" s="109">
        <v>0.2</v>
      </c>
      <c r="Q70" s="109">
        <v>1</v>
      </c>
      <c r="W70" s="25">
        <v>0</v>
      </c>
      <c r="X70" s="26">
        <v>148</v>
      </c>
      <c r="AA70" s="77">
        <f t="shared" si="2"/>
        <v>4.7999999999999989</v>
      </c>
    </row>
    <row r="71" spans="2:32" x14ac:dyDescent="0.25">
      <c r="N71" s="109">
        <v>0.8</v>
      </c>
      <c r="O71" s="109">
        <v>20</v>
      </c>
      <c r="P71" s="109">
        <v>0.4</v>
      </c>
      <c r="Q71" s="109">
        <v>35</v>
      </c>
      <c r="W71" s="26">
        <v>0</v>
      </c>
      <c r="X71" s="25">
        <v>151</v>
      </c>
      <c r="AA71" s="77">
        <f t="shared" ref="AA71:AA102" si="3">SUM(12.2-(X71*0.05))</f>
        <v>4.6499999999999986</v>
      </c>
    </row>
    <row r="72" spans="2:32" x14ac:dyDescent="0.25">
      <c r="N72" s="109">
        <v>1</v>
      </c>
      <c r="O72" s="109">
        <v>40</v>
      </c>
      <c r="P72" s="109">
        <v>0.65</v>
      </c>
      <c r="Q72" s="109">
        <v>40</v>
      </c>
      <c r="W72" s="26">
        <v>6.5</v>
      </c>
      <c r="X72" s="25">
        <v>152</v>
      </c>
      <c r="AA72" s="77">
        <f t="shared" si="3"/>
        <v>4.5999999999999988</v>
      </c>
    </row>
    <row r="73" spans="2:32" x14ac:dyDescent="0.25">
      <c r="N73" s="109">
        <v>1.5</v>
      </c>
      <c r="O73" s="109">
        <v>42</v>
      </c>
      <c r="P73" s="109">
        <v>0.7</v>
      </c>
      <c r="Q73" s="109">
        <v>50</v>
      </c>
      <c r="W73" s="26">
        <v>0</v>
      </c>
      <c r="X73" s="25">
        <v>153</v>
      </c>
      <c r="AA73" s="77">
        <f t="shared" si="3"/>
        <v>4.5499999999999989</v>
      </c>
    </row>
    <row r="74" spans="2:32" x14ac:dyDescent="0.25">
      <c r="N74" s="109">
        <v>1.7</v>
      </c>
      <c r="O74" s="109">
        <v>50</v>
      </c>
      <c r="P74" s="109">
        <v>0.8</v>
      </c>
      <c r="Q74" s="109">
        <v>85</v>
      </c>
      <c r="W74" s="26">
        <v>0</v>
      </c>
      <c r="X74" s="25">
        <v>159</v>
      </c>
      <c r="AA74" s="77">
        <f t="shared" si="3"/>
        <v>4.2499999999999991</v>
      </c>
    </row>
    <row r="75" spans="2:32" x14ac:dyDescent="0.25">
      <c r="N75" s="109">
        <v>1.7</v>
      </c>
      <c r="O75" s="109">
        <v>55</v>
      </c>
      <c r="P75" s="109">
        <v>1.5</v>
      </c>
      <c r="Q75" s="109">
        <v>120</v>
      </c>
      <c r="W75" s="26">
        <v>5.5</v>
      </c>
      <c r="X75" s="25">
        <v>160</v>
      </c>
      <c r="AA75" s="77">
        <f t="shared" si="3"/>
        <v>4.1999999999999993</v>
      </c>
    </row>
    <row r="76" spans="2:32" x14ac:dyDescent="0.25">
      <c r="N76" s="109">
        <v>1.7</v>
      </c>
      <c r="O76" s="109">
        <v>59</v>
      </c>
      <c r="P76" s="109">
        <v>1.82</v>
      </c>
      <c r="Q76" s="109">
        <v>244</v>
      </c>
      <c r="W76" s="25">
        <v>0</v>
      </c>
      <c r="X76" s="26">
        <v>162</v>
      </c>
      <c r="AA76" s="77">
        <f t="shared" si="3"/>
        <v>4.0999999999999996</v>
      </c>
    </row>
    <row r="77" spans="2:32" x14ac:dyDescent="0.25">
      <c r="N77" s="109">
        <v>0</v>
      </c>
      <c r="O77" s="109">
        <v>65</v>
      </c>
      <c r="W77" s="25">
        <v>0</v>
      </c>
      <c r="X77" s="26">
        <v>163</v>
      </c>
      <c r="AA77" s="77">
        <f t="shared" si="3"/>
        <v>4.0499999999999989</v>
      </c>
    </row>
    <row r="78" spans="2:32" x14ac:dyDescent="0.25">
      <c r="N78" s="109">
        <v>0</v>
      </c>
      <c r="O78" s="109">
        <v>80</v>
      </c>
      <c r="W78" s="25">
        <v>4.2</v>
      </c>
      <c r="X78" s="26">
        <v>164</v>
      </c>
      <c r="AA78" s="77">
        <f t="shared" si="3"/>
        <v>3.9999999999999982</v>
      </c>
    </row>
    <row r="79" spans="2:32" x14ac:dyDescent="0.25">
      <c r="N79" s="109">
        <v>2.6</v>
      </c>
      <c r="O79" s="109">
        <v>88</v>
      </c>
      <c r="W79" s="25">
        <v>0</v>
      </c>
      <c r="X79" s="26">
        <v>165</v>
      </c>
      <c r="AA79" s="77">
        <f t="shared" si="3"/>
        <v>3.9499999999999993</v>
      </c>
    </row>
    <row r="80" spans="2:32" x14ac:dyDescent="0.25">
      <c r="N80" s="109">
        <v>1</v>
      </c>
      <c r="O80" s="109">
        <v>120</v>
      </c>
      <c r="W80" s="25">
        <v>0</v>
      </c>
      <c r="X80" s="26">
        <v>169</v>
      </c>
      <c r="AA80" s="77">
        <f t="shared" si="3"/>
        <v>3.7499999999999982</v>
      </c>
    </row>
    <row r="81" spans="1:27" x14ac:dyDescent="0.25">
      <c r="N81" s="109">
        <v>1</v>
      </c>
      <c r="O81" s="109">
        <v>175</v>
      </c>
      <c r="W81" s="25">
        <v>4.2</v>
      </c>
      <c r="X81" s="26">
        <v>170</v>
      </c>
      <c r="AA81" s="77">
        <f t="shared" si="3"/>
        <v>3.6999999999999993</v>
      </c>
    </row>
    <row r="82" spans="1:27" x14ac:dyDescent="0.25">
      <c r="N82" s="109">
        <v>0.5</v>
      </c>
      <c r="O82" s="109">
        <v>200</v>
      </c>
      <c r="W82" s="25">
        <v>0</v>
      </c>
      <c r="X82" s="26">
        <v>172</v>
      </c>
      <c r="AA82" s="77">
        <f t="shared" si="3"/>
        <v>3.5999999999999996</v>
      </c>
    </row>
    <row r="83" spans="1:27" x14ac:dyDescent="0.25">
      <c r="N83" s="109">
        <v>0</v>
      </c>
      <c r="O83" s="109">
        <v>244</v>
      </c>
      <c r="W83" s="25">
        <v>0</v>
      </c>
      <c r="X83" s="26">
        <v>174</v>
      </c>
      <c r="AA83" s="77">
        <f t="shared" si="3"/>
        <v>3.4999999999999982</v>
      </c>
    </row>
    <row r="84" spans="1:27" x14ac:dyDescent="0.25">
      <c r="W84" s="25">
        <v>4.2</v>
      </c>
      <c r="X84" s="26">
        <v>175</v>
      </c>
      <c r="AA84" s="77">
        <f t="shared" si="3"/>
        <v>3.4499999999999993</v>
      </c>
    </row>
    <row r="85" spans="1:27" x14ac:dyDescent="0.25">
      <c r="W85" s="25">
        <v>0</v>
      </c>
      <c r="X85" s="26">
        <v>177</v>
      </c>
      <c r="AA85" s="77">
        <f t="shared" si="3"/>
        <v>3.3499999999999996</v>
      </c>
    </row>
    <row r="86" spans="1:27" x14ac:dyDescent="0.25">
      <c r="W86" s="25">
        <v>0</v>
      </c>
      <c r="X86" s="26">
        <v>180</v>
      </c>
      <c r="AA86" s="77">
        <f t="shared" si="3"/>
        <v>3.1999999999999993</v>
      </c>
    </row>
    <row r="87" spans="1:27" x14ac:dyDescent="0.25">
      <c r="W87" s="25">
        <v>4.2</v>
      </c>
      <c r="X87" s="26">
        <v>181</v>
      </c>
      <c r="AA87" s="77">
        <f t="shared" si="3"/>
        <v>3.1499999999999986</v>
      </c>
    </row>
    <row r="88" spans="1:27" x14ac:dyDescent="0.25">
      <c r="W88" s="25">
        <v>0</v>
      </c>
      <c r="X88" s="26">
        <v>185</v>
      </c>
      <c r="Y88" s="74">
        <v>185</v>
      </c>
      <c r="AA88" s="77">
        <f t="shared" si="3"/>
        <v>2.9499999999999993</v>
      </c>
    </row>
    <row r="89" spans="1:27" x14ac:dyDescent="0.25">
      <c r="W89" s="25">
        <v>0</v>
      </c>
      <c r="X89" s="26">
        <v>186</v>
      </c>
      <c r="Y89" s="74">
        <v>186</v>
      </c>
      <c r="AA89" s="77">
        <f t="shared" si="3"/>
        <v>2.8999999999999986</v>
      </c>
    </row>
    <row r="90" spans="1:27" x14ac:dyDescent="0.25">
      <c r="W90" s="25">
        <v>8.6999999999999993</v>
      </c>
      <c r="X90" s="26">
        <v>187</v>
      </c>
      <c r="Y90" s="74">
        <v>188</v>
      </c>
      <c r="AA90" s="77">
        <f t="shared" si="3"/>
        <v>2.8499999999999996</v>
      </c>
    </row>
    <row r="91" spans="1:27" x14ac:dyDescent="0.25">
      <c r="W91" s="25">
        <v>0.25</v>
      </c>
      <c r="X91" s="26">
        <v>188</v>
      </c>
      <c r="Y91" s="74">
        <v>191</v>
      </c>
      <c r="AA91" s="77">
        <f t="shared" si="3"/>
        <v>2.7999999999999989</v>
      </c>
    </row>
    <row r="92" spans="1:27" x14ac:dyDescent="0.25">
      <c r="P92" s="109"/>
      <c r="Q92" s="109"/>
      <c r="W92" s="25">
        <v>0.25</v>
      </c>
      <c r="X92" s="26">
        <v>190</v>
      </c>
      <c r="Y92" s="74">
        <v>193</v>
      </c>
      <c r="AA92" s="77">
        <f t="shared" si="3"/>
        <v>2.6999999999999993</v>
      </c>
    </row>
    <row r="93" spans="1:27" x14ac:dyDescent="0.25">
      <c r="N93" s="15" t="s">
        <v>233</v>
      </c>
      <c r="O93" s="15" t="s">
        <v>234</v>
      </c>
      <c r="P93" s="15" t="s">
        <v>231</v>
      </c>
      <c r="Q93" s="15" t="s">
        <v>232</v>
      </c>
      <c r="W93" s="25">
        <v>5</v>
      </c>
      <c r="X93" s="26">
        <v>191</v>
      </c>
      <c r="Y93" s="74">
        <v>196</v>
      </c>
      <c r="AA93" s="77">
        <f t="shared" si="3"/>
        <v>2.6499999999999986</v>
      </c>
    </row>
    <row r="94" spans="1:27" ht="15" customHeight="1" x14ac:dyDescent="0.25">
      <c r="B94" s="160"/>
      <c r="C94" s="160"/>
      <c r="D94" s="160"/>
      <c r="E94" s="160"/>
      <c r="F94" s="160"/>
      <c r="G94" s="160"/>
      <c r="N94" s="74">
        <v>0.5</v>
      </c>
      <c r="O94" s="74">
        <v>1</v>
      </c>
      <c r="P94" s="74">
        <v>0.2</v>
      </c>
      <c r="Q94" s="74">
        <v>1</v>
      </c>
      <c r="W94" s="25">
        <v>2</v>
      </c>
      <c r="X94" s="26">
        <v>193</v>
      </c>
      <c r="Y94" s="74">
        <v>197</v>
      </c>
      <c r="AA94" s="77">
        <f t="shared" si="3"/>
        <v>2.5499999999999989</v>
      </c>
    </row>
    <row r="95" spans="1:27" ht="15" customHeight="1" x14ac:dyDescent="0.25">
      <c r="B95" s="160"/>
      <c r="C95" s="160"/>
      <c r="D95" s="160"/>
      <c r="E95" s="160"/>
      <c r="F95" s="160"/>
      <c r="G95" s="160"/>
      <c r="N95" s="74">
        <v>0.8</v>
      </c>
      <c r="O95" s="74">
        <v>20</v>
      </c>
      <c r="P95" s="74">
        <v>0.4</v>
      </c>
      <c r="Q95" s="74">
        <v>35</v>
      </c>
      <c r="W95" s="25">
        <v>2</v>
      </c>
      <c r="X95" s="26">
        <v>195</v>
      </c>
      <c r="Y95" s="74">
        <v>202</v>
      </c>
      <c r="AA95" s="77">
        <f t="shared" si="3"/>
        <v>2.4499999999999993</v>
      </c>
    </row>
    <row r="96" spans="1:27" x14ac:dyDescent="0.25">
      <c r="N96" s="74">
        <v>1</v>
      </c>
      <c r="O96" s="74">
        <v>40</v>
      </c>
      <c r="P96" s="74">
        <v>0.65</v>
      </c>
      <c r="Q96" s="74">
        <v>40</v>
      </c>
      <c r="W96" s="25">
        <v>0.25</v>
      </c>
      <c r="X96" s="26">
        <v>196</v>
      </c>
      <c r="Y96" s="74">
        <v>203</v>
      </c>
      <c r="AA96" s="77">
        <f t="shared" si="3"/>
        <v>2.3999999999999986</v>
      </c>
    </row>
    <row r="97" spans="2:32" x14ac:dyDescent="0.25">
      <c r="N97" s="74">
        <v>1.5</v>
      </c>
      <c r="O97" s="74">
        <v>42</v>
      </c>
      <c r="P97" s="74">
        <v>0.7</v>
      </c>
      <c r="Q97" s="74">
        <v>50</v>
      </c>
      <c r="R97" s="109"/>
      <c r="S97" s="109"/>
      <c r="T97" s="109"/>
      <c r="U97" s="109"/>
      <c r="W97" s="25">
        <v>0.25</v>
      </c>
      <c r="X97" s="26">
        <v>198</v>
      </c>
      <c r="Y97" s="74">
        <v>205</v>
      </c>
      <c r="AA97" s="77">
        <f t="shared" si="3"/>
        <v>2.2999999999999989</v>
      </c>
    </row>
    <row r="98" spans="2:32" x14ac:dyDescent="0.25">
      <c r="N98" s="74">
        <v>1.7</v>
      </c>
      <c r="O98" s="74">
        <v>50</v>
      </c>
      <c r="P98" s="74">
        <v>0.8</v>
      </c>
      <c r="Q98" s="74">
        <v>85</v>
      </c>
      <c r="W98" s="25">
        <v>4</v>
      </c>
      <c r="X98" s="26">
        <v>199</v>
      </c>
      <c r="Y98" s="74">
        <v>206</v>
      </c>
      <c r="AA98" s="77">
        <f t="shared" si="3"/>
        <v>2.2499999999999982</v>
      </c>
      <c r="AF98" s="160"/>
    </row>
    <row r="99" spans="2:32" x14ac:dyDescent="0.25">
      <c r="N99" s="74">
        <v>1.7</v>
      </c>
      <c r="O99" s="74">
        <v>55</v>
      </c>
      <c r="P99" s="74">
        <v>0.85</v>
      </c>
      <c r="Q99" s="74">
        <v>100</v>
      </c>
      <c r="W99" s="25">
        <v>0.25</v>
      </c>
      <c r="X99" s="26">
        <v>201</v>
      </c>
      <c r="Y99" s="74">
        <v>207</v>
      </c>
      <c r="AA99" s="77">
        <f t="shared" si="3"/>
        <v>2.1499999999999986</v>
      </c>
      <c r="AF99" s="160"/>
    </row>
    <row r="100" spans="2:32" x14ac:dyDescent="0.25">
      <c r="N100" s="74">
        <v>1.7</v>
      </c>
      <c r="O100" s="74">
        <v>59</v>
      </c>
      <c r="P100" s="74">
        <v>0.9</v>
      </c>
      <c r="Q100" s="74">
        <v>120</v>
      </c>
      <c r="W100" s="25">
        <v>0.25</v>
      </c>
      <c r="X100" s="26">
        <v>202</v>
      </c>
      <c r="Y100" s="74">
        <v>208</v>
      </c>
      <c r="AA100" s="77">
        <f t="shared" si="3"/>
        <v>2.0999999999999979</v>
      </c>
      <c r="AF100" s="160"/>
    </row>
    <row r="101" spans="2:32" x14ac:dyDescent="0.25">
      <c r="N101" s="74">
        <v>0</v>
      </c>
      <c r="O101" s="74">
        <v>65</v>
      </c>
      <c r="P101" s="74">
        <v>1.5</v>
      </c>
      <c r="Q101" s="74">
        <v>150</v>
      </c>
      <c r="R101" s="109"/>
      <c r="S101" s="109"/>
      <c r="T101" s="109"/>
      <c r="U101" s="109"/>
      <c r="V101" s="109"/>
      <c r="W101" s="25">
        <v>0.5</v>
      </c>
      <c r="X101" s="26">
        <v>203</v>
      </c>
      <c r="Y101" s="109">
        <v>209</v>
      </c>
      <c r="Z101" s="109"/>
      <c r="AA101" s="77">
        <f>SUM(12.2-(X101*0.05))</f>
        <v>2.0499999999999989</v>
      </c>
      <c r="AF101" s="160"/>
    </row>
    <row r="102" spans="2:32" ht="15" customHeight="1" x14ac:dyDescent="0.25">
      <c r="B102" s="160"/>
      <c r="C102" s="160"/>
      <c r="D102" s="160"/>
      <c r="E102" s="160"/>
      <c r="F102" s="160"/>
      <c r="G102" s="160"/>
      <c r="N102" s="74">
        <v>0</v>
      </c>
      <c r="O102" s="74">
        <v>80</v>
      </c>
      <c r="P102" s="74">
        <v>2.15</v>
      </c>
      <c r="Q102" s="74">
        <v>244</v>
      </c>
      <c r="R102" s="109"/>
      <c r="S102" s="109"/>
      <c r="T102" s="109"/>
      <c r="U102" s="109"/>
      <c r="V102" s="109"/>
      <c r="W102" s="25">
        <v>7.5</v>
      </c>
      <c r="X102" s="26">
        <v>204</v>
      </c>
      <c r="Y102" s="74">
        <v>210</v>
      </c>
      <c r="AA102" s="77">
        <f t="shared" si="3"/>
        <v>1.9999999999999982</v>
      </c>
    </row>
    <row r="103" spans="2:32" ht="15" customHeight="1" x14ac:dyDescent="0.25">
      <c r="B103" s="160"/>
      <c r="C103" s="160"/>
      <c r="D103" s="160"/>
      <c r="E103" s="160"/>
      <c r="F103" s="160"/>
      <c r="G103" s="160"/>
      <c r="N103" s="74">
        <v>2.6</v>
      </c>
      <c r="O103" s="74">
        <v>88</v>
      </c>
      <c r="P103" s="109"/>
      <c r="Q103" s="109"/>
      <c r="W103" s="25">
        <v>1</v>
      </c>
      <c r="X103" s="26">
        <v>205</v>
      </c>
      <c r="Y103" s="74">
        <v>211</v>
      </c>
      <c r="AA103" s="77">
        <f t="shared" ref="AA103:AA125" si="4">SUM(12.2-(X103*0.05))</f>
        <v>1.9499999999999993</v>
      </c>
    </row>
    <row r="104" spans="2:32" x14ac:dyDescent="0.25">
      <c r="N104" s="74">
        <v>1.2</v>
      </c>
      <c r="O104" s="74">
        <v>120</v>
      </c>
      <c r="P104" s="109"/>
      <c r="Q104" s="109"/>
      <c r="W104" s="25">
        <v>1</v>
      </c>
      <c r="X104" s="26">
        <v>206</v>
      </c>
      <c r="Y104" s="74">
        <v>244</v>
      </c>
      <c r="AA104" s="77">
        <f t="shared" si="4"/>
        <v>1.8999999999999986</v>
      </c>
    </row>
    <row r="105" spans="2:32" x14ac:dyDescent="0.25">
      <c r="N105" s="74">
        <v>1</v>
      </c>
      <c r="O105" s="74">
        <v>175</v>
      </c>
      <c r="P105" s="109"/>
      <c r="Q105" s="109"/>
      <c r="W105" s="25">
        <v>4</v>
      </c>
      <c r="X105" s="26">
        <v>207</v>
      </c>
      <c r="AA105" s="77">
        <f t="shared" si="4"/>
        <v>1.8499999999999979</v>
      </c>
    </row>
    <row r="106" spans="2:32" x14ac:dyDescent="0.25">
      <c r="N106" s="74">
        <v>0.3</v>
      </c>
      <c r="O106" s="74">
        <v>200</v>
      </c>
      <c r="P106" s="109"/>
      <c r="Q106" s="109"/>
      <c r="W106" s="25">
        <v>3</v>
      </c>
      <c r="X106" s="26">
        <v>209</v>
      </c>
      <c r="AA106" s="77">
        <f t="shared" si="4"/>
        <v>1.7499999999999982</v>
      </c>
    </row>
    <row r="107" spans="2:32" x14ac:dyDescent="0.25">
      <c r="N107" s="74">
        <v>0</v>
      </c>
      <c r="O107" s="74">
        <v>244</v>
      </c>
      <c r="P107" s="109"/>
      <c r="Q107" s="109"/>
      <c r="W107" s="25">
        <v>1</v>
      </c>
      <c r="X107" s="26">
        <v>210</v>
      </c>
      <c r="AA107" s="77">
        <f t="shared" si="4"/>
        <v>1.6999999999999993</v>
      </c>
    </row>
    <row r="108" spans="2:32" x14ac:dyDescent="0.25">
      <c r="P108" s="109"/>
      <c r="Q108" s="109"/>
      <c r="W108" s="25">
        <v>1</v>
      </c>
      <c r="X108" s="26">
        <v>212</v>
      </c>
      <c r="AA108" s="77">
        <f t="shared" si="4"/>
        <v>1.5999999999999979</v>
      </c>
    </row>
    <row r="109" spans="2:32" x14ac:dyDescent="0.25">
      <c r="P109" s="109"/>
      <c r="Q109" s="109"/>
      <c r="W109" s="25">
        <v>14</v>
      </c>
      <c r="X109" s="26">
        <v>213</v>
      </c>
      <c r="AA109" s="77">
        <f t="shared" si="4"/>
        <v>1.5499999999999989</v>
      </c>
    </row>
    <row r="110" spans="2:32" x14ac:dyDescent="0.25">
      <c r="W110" s="25">
        <v>1</v>
      </c>
      <c r="X110" s="26">
        <v>214</v>
      </c>
      <c r="AA110" s="77">
        <f t="shared" si="4"/>
        <v>1.4999999999999982</v>
      </c>
    </row>
    <row r="111" spans="2:32" x14ac:dyDescent="0.25">
      <c r="W111" s="25">
        <v>1</v>
      </c>
      <c r="X111" s="26">
        <v>215</v>
      </c>
      <c r="AA111" s="77">
        <f t="shared" si="4"/>
        <v>1.4499999999999993</v>
      </c>
    </row>
    <row r="112" spans="2:32" x14ac:dyDescent="0.25">
      <c r="M112" s="74">
        <f>SUM(N112-(2*N112))</f>
        <v>-0.5</v>
      </c>
      <c r="N112" s="109">
        <v>0.5</v>
      </c>
      <c r="O112" s="109">
        <v>1</v>
      </c>
      <c r="W112" s="25">
        <v>3</v>
      </c>
      <c r="X112" s="26">
        <v>216</v>
      </c>
      <c r="AA112" s="77">
        <f t="shared" si="4"/>
        <v>1.3999999999999986</v>
      </c>
    </row>
    <row r="113" spans="2:27" x14ac:dyDescent="0.25">
      <c r="M113" s="109">
        <f t="shared" ref="M113:M125" si="5">SUM(N113-(2*N113))</f>
        <v>-0.8</v>
      </c>
      <c r="N113" s="109">
        <v>0.8</v>
      </c>
      <c r="O113" s="109">
        <v>20</v>
      </c>
      <c r="W113" s="25">
        <v>3</v>
      </c>
      <c r="X113" s="26">
        <v>226</v>
      </c>
      <c r="AA113" s="77">
        <f t="shared" si="4"/>
        <v>0.89999999999999858</v>
      </c>
    </row>
    <row r="114" spans="2:27" x14ac:dyDescent="0.25">
      <c r="M114" s="109">
        <f t="shared" si="5"/>
        <v>-1</v>
      </c>
      <c r="N114" s="109">
        <v>1</v>
      </c>
      <c r="O114" s="109">
        <v>40</v>
      </c>
      <c r="W114" s="25">
        <v>1</v>
      </c>
      <c r="X114" s="26">
        <v>227</v>
      </c>
      <c r="AA114" s="77">
        <f t="shared" si="4"/>
        <v>0.84999999999999787</v>
      </c>
    </row>
    <row r="115" spans="2:27" x14ac:dyDescent="0.25">
      <c r="M115" s="109">
        <f t="shared" si="5"/>
        <v>-1.5</v>
      </c>
      <c r="N115" s="109">
        <v>1.5</v>
      </c>
      <c r="O115" s="109">
        <v>42</v>
      </c>
      <c r="W115" s="25">
        <v>1</v>
      </c>
      <c r="X115" s="26">
        <v>231</v>
      </c>
      <c r="AA115" s="77">
        <f t="shared" si="4"/>
        <v>0.64999999999999858</v>
      </c>
    </row>
    <row r="116" spans="2:27" x14ac:dyDescent="0.25">
      <c r="M116" s="109">
        <f t="shared" si="5"/>
        <v>-1.7</v>
      </c>
      <c r="N116" s="109">
        <v>1.7</v>
      </c>
      <c r="O116" s="109">
        <v>50</v>
      </c>
      <c r="W116" s="25">
        <v>8</v>
      </c>
      <c r="X116" s="26">
        <v>232</v>
      </c>
      <c r="AA116" s="77">
        <f t="shared" si="4"/>
        <v>0.59999999999999787</v>
      </c>
    </row>
    <row r="117" spans="2:27" x14ac:dyDescent="0.25">
      <c r="M117" s="109">
        <f t="shared" si="5"/>
        <v>-1.7</v>
      </c>
      <c r="N117" s="109">
        <v>1.7</v>
      </c>
      <c r="O117" s="109">
        <v>55</v>
      </c>
      <c r="W117" s="25">
        <v>1</v>
      </c>
      <c r="X117" s="26">
        <v>233</v>
      </c>
      <c r="AA117" s="77">
        <f t="shared" si="4"/>
        <v>0.54999999999999893</v>
      </c>
    </row>
    <row r="118" spans="2:27" x14ac:dyDescent="0.25">
      <c r="M118" s="109">
        <f t="shared" si="5"/>
        <v>-1.7</v>
      </c>
      <c r="N118" s="109">
        <v>1.7</v>
      </c>
      <c r="O118" s="109">
        <v>59</v>
      </c>
      <c r="W118" s="25">
        <v>5</v>
      </c>
      <c r="X118" s="26">
        <v>234</v>
      </c>
      <c r="AA118" s="77">
        <f t="shared" si="4"/>
        <v>0.49999999999999822</v>
      </c>
    </row>
    <row r="119" spans="2:27" x14ac:dyDescent="0.25">
      <c r="M119" s="109">
        <f t="shared" si="5"/>
        <v>0</v>
      </c>
      <c r="N119" s="109">
        <v>0</v>
      </c>
      <c r="O119" s="109">
        <v>65</v>
      </c>
      <c r="W119" s="25">
        <v>3</v>
      </c>
      <c r="X119" s="26">
        <v>236</v>
      </c>
      <c r="AA119" s="77">
        <f t="shared" si="4"/>
        <v>0.39999999999999858</v>
      </c>
    </row>
    <row r="120" spans="2:27" x14ac:dyDescent="0.25">
      <c r="M120" s="109">
        <f t="shared" si="5"/>
        <v>0</v>
      </c>
      <c r="N120" s="109">
        <v>0</v>
      </c>
      <c r="O120" s="109">
        <v>80</v>
      </c>
      <c r="W120" s="25">
        <v>1.25</v>
      </c>
      <c r="X120" s="26">
        <v>237</v>
      </c>
      <c r="AA120" s="77">
        <f t="shared" si="4"/>
        <v>0.34999999999999787</v>
      </c>
    </row>
    <row r="121" spans="2:27" x14ac:dyDescent="0.25">
      <c r="M121" s="109">
        <f t="shared" si="5"/>
        <v>-2.6</v>
      </c>
      <c r="N121" s="109">
        <v>2.6</v>
      </c>
      <c r="O121" s="109">
        <v>88</v>
      </c>
      <c r="W121" s="25">
        <v>3</v>
      </c>
      <c r="X121" s="26">
        <v>238</v>
      </c>
      <c r="AA121" s="77">
        <f t="shared" si="4"/>
        <v>0.29999999999999893</v>
      </c>
    </row>
    <row r="122" spans="2:27" x14ac:dyDescent="0.25">
      <c r="M122" s="109">
        <f t="shared" si="5"/>
        <v>-1.2</v>
      </c>
      <c r="N122" s="109">
        <v>1.2</v>
      </c>
      <c r="O122" s="109">
        <v>120</v>
      </c>
      <c r="W122" s="25">
        <v>3</v>
      </c>
      <c r="X122" s="26">
        <v>240</v>
      </c>
      <c r="AA122" s="77">
        <f t="shared" si="4"/>
        <v>0.19999999999999929</v>
      </c>
    </row>
    <row r="123" spans="2:27" x14ac:dyDescent="0.25">
      <c r="M123" s="109">
        <f t="shared" si="5"/>
        <v>-1</v>
      </c>
      <c r="N123" s="109">
        <v>1</v>
      </c>
      <c r="O123" s="109">
        <v>175</v>
      </c>
      <c r="W123" s="25">
        <v>6</v>
      </c>
      <c r="X123" s="26">
        <v>241</v>
      </c>
      <c r="AA123" s="77">
        <f t="shared" si="4"/>
        <v>0.14999999999999858</v>
      </c>
    </row>
    <row r="124" spans="2:27" x14ac:dyDescent="0.25">
      <c r="M124" s="109">
        <f t="shared" si="5"/>
        <v>-0.3</v>
      </c>
      <c r="N124" s="109">
        <v>0.3</v>
      </c>
      <c r="O124" s="109">
        <v>200</v>
      </c>
      <c r="W124" s="25">
        <v>3</v>
      </c>
      <c r="X124" s="26">
        <v>242</v>
      </c>
      <c r="AA124" s="77">
        <f t="shared" si="4"/>
        <v>9.9999999999997868E-2</v>
      </c>
    </row>
    <row r="125" spans="2:27" x14ac:dyDescent="0.25">
      <c r="M125" s="109">
        <f t="shared" si="5"/>
        <v>0</v>
      </c>
      <c r="N125" s="109">
        <v>0</v>
      </c>
      <c r="O125" s="109">
        <v>244</v>
      </c>
      <c r="W125" s="25">
        <v>3</v>
      </c>
      <c r="X125" s="26">
        <v>244</v>
      </c>
      <c r="AA125" s="77">
        <f t="shared" si="4"/>
        <v>-1.7763568394002505E-15</v>
      </c>
    </row>
    <row r="127" spans="2:27" ht="15" customHeight="1" x14ac:dyDescent="0.25">
      <c r="B127" s="160"/>
      <c r="C127" s="160"/>
      <c r="D127" s="160"/>
      <c r="E127" s="160"/>
      <c r="F127" s="160"/>
      <c r="G127" s="160"/>
    </row>
    <row r="128" spans="2:27" ht="15" customHeight="1" x14ac:dyDescent="0.25">
      <c r="B128" s="160"/>
      <c r="C128" s="160"/>
      <c r="D128" s="160"/>
      <c r="E128" s="160"/>
      <c r="F128" s="160"/>
      <c r="G128" s="160"/>
      <c r="O128" s="109">
        <f>SUM(P128-(2*P128))</f>
        <v>-0.2</v>
      </c>
      <c r="P128" s="109">
        <v>0.2</v>
      </c>
      <c r="Q128" s="109">
        <v>1</v>
      </c>
    </row>
    <row r="129" spans="1:32" x14ac:dyDescent="0.25">
      <c r="O129" s="109">
        <f t="shared" ref="O129:O136" si="6">SUM(P129-(2*P129))</f>
        <v>-0.4</v>
      </c>
      <c r="P129" s="109">
        <v>0.4</v>
      </c>
      <c r="Q129" s="109">
        <v>35</v>
      </c>
    </row>
    <row r="130" spans="1:32" x14ac:dyDescent="0.25">
      <c r="O130" s="109">
        <f t="shared" si="6"/>
        <v>-0.65</v>
      </c>
      <c r="P130" s="109">
        <v>0.65</v>
      </c>
      <c r="Q130" s="109">
        <v>40</v>
      </c>
    </row>
    <row r="131" spans="1:32" x14ac:dyDescent="0.25">
      <c r="O131" s="109">
        <f t="shared" si="6"/>
        <v>-0.7</v>
      </c>
      <c r="P131" s="109">
        <v>0.7</v>
      </c>
      <c r="Q131" s="109">
        <v>50</v>
      </c>
      <c r="AF131" s="160"/>
    </row>
    <row r="132" spans="1:32" x14ac:dyDescent="0.25">
      <c r="O132" s="109">
        <f t="shared" si="6"/>
        <v>-0.8</v>
      </c>
      <c r="P132" s="109">
        <v>0.8</v>
      </c>
      <c r="Q132" s="109">
        <v>85</v>
      </c>
      <c r="AF132" s="160"/>
    </row>
    <row r="133" spans="1:32" x14ac:dyDescent="0.25">
      <c r="O133" s="109">
        <f t="shared" si="6"/>
        <v>-0.85</v>
      </c>
      <c r="P133" s="109">
        <v>0.85</v>
      </c>
      <c r="Q133" s="109">
        <v>100</v>
      </c>
      <c r="AF133" s="160"/>
    </row>
    <row r="134" spans="1:32" x14ac:dyDescent="0.25">
      <c r="O134" s="109">
        <f t="shared" si="6"/>
        <v>-0.9</v>
      </c>
      <c r="P134" s="109">
        <v>0.9</v>
      </c>
      <c r="Q134" s="109">
        <v>120</v>
      </c>
      <c r="AF134" s="160"/>
    </row>
    <row r="135" spans="1:32" x14ac:dyDescent="0.25">
      <c r="O135" s="109">
        <f t="shared" si="6"/>
        <v>-1.5</v>
      </c>
      <c r="P135" s="109">
        <v>1.5</v>
      </c>
      <c r="Q135" s="109">
        <v>150</v>
      </c>
    </row>
    <row r="136" spans="1:32" x14ac:dyDescent="0.25">
      <c r="O136" s="109">
        <f t="shared" si="6"/>
        <v>-2.15</v>
      </c>
      <c r="P136" s="109">
        <v>2.15</v>
      </c>
      <c r="Q136" s="109">
        <v>244</v>
      </c>
    </row>
    <row r="199" spans="1:32" ht="15" customHeight="1" x14ac:dyDescent="0.25">
      <c r="B199" s="160"/>
      <c r="C199" s="160"/>
      <c r="D199" s="160"/>
      <c r="E199" s="160"/>
      <c r="F199" s="160"/>
      <c r="G199" s="160"/>
    </row>
    <row r="200" spans="1:32" ht="15" customHeight="1" x14ac:dyDescent="0.25">
      <c r="B200" s="160"/>
      <c r="C200" s="160"/>
      <c r="D200" s="160"/>
      <c r="E200" s="160"/>
      <c r="F200" s="160"/>
      <c r="G200" s="160"/>
    </row>
    <row r="201" spans="1:32" x14ac:dyDescent="0.25"/>
    <row r="203" spans="1:32" x14ac:dyDescent="0.25">
      <c r="AF203" s="160"/>
    </row>
    <row r="204" spans="1:32" x14ac:dyDescent="0.25">
      <c r="AF204" s="160"/>
    </row>
    <row r="205" spans="1:32" x14ac:dyDescent="0.25">
      <c r="AF205" s="160"/>
    </row>
    <row r="206" spans="1:32" x14ac:dyDescent="0.25">
      <c r="AF206" s="160"/>
    </row>
    <row r="207" spans="1:32" ht="15" customHeight="1" x14ac:dyDescent="0.25">
      <c r="B207" s="160"/>
      <c r="C207" s="160"/>
      <c r="D207" s="160"/>
      <c r="E207" s="160"/>
      <c r="F207" s="160"/>
      <c r="G207" s="160"/>
    </row>
    <row r="208" spans="1:32" ht="15" customHeight="1" x14ac:dyDescent="0.25">
      <c r="B208" s="160"/>
      <c r="C208" s="160"/>
      <c r="D208" s="160"/>
      <c r="E208" s="160"/>
      <c r="F208" s="160"/>
      <c r="G208" s="160"/>
    </row>
    <row r="232" spans="1:32" ht="15" customHeight="1" x14ac:dyDescent="0.25">
      <c r="B232" s="160"/>
      <c r="C232" s="160"/>
      <c r="D232" s="160"/>
      <c r="E232" s="160"/>
      <c r="F232" s="160"/>
      <c r="G232" s="160"/>
    </row>
    <row r="233" spans="1:32" ht="15" customHeight="1" x14ac:dyDescent="0.25">
      <c r="B233" s="160"/>
      <c r="C233" s="160"/>
      <c r="D233" s="160"/>
      <c r="E233" s="160"/>
      <c r="F233" s="160"/>
      <c r="G233" s="160"/>
    </row>
    <row r="234" spans="1:32" x14ac:dyDescent="0.25"/>
    <row r="236" spans="1:32" x14ac:dyDescent="0.25">
      <c r="AF236" s="160"/>
    </row>
    <row r="237" spans="1:32" x14ac:dyDescent="0.25">
      <c r="AF237" s="160"/>
    </row>
    <row r="238" spans="1:32" x14ac:dyDescent="0.25">
      <c r="AF238" s="160"/>
    </row>
    <row r="239" spans="1:32" x14ac:dyDescent="0.25">
      <c r="AF239" s="160"/>
    </row>
    <row r="334" spans="1:36" s="2" customFormat="1" x14ac:dyDescent="0.25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</row>
    <row r="335" spans="1:36" s="2" customFormat="1" x14ac:dyDescent="0.25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</row>
    <row r="336" spans="1:36" s="2" customFormat="1" x14ac:dyDescent="0.25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</row>
    <row r="367" spans="1:36" s="1" customFormat="1" x14ac:dyDescent="0.25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</row>
    <row r="368" spans="1:36" s="1" customFormat="1" x14ac:dyDescent="0.25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</row>
    <row r="369" spans="1:36" s="1" customFormat="1" x14ac:dyDescent="0.25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</row>
    <row r="370" spans="1:36" s="1" customFormat="1" x14ac:dyDescent="0.25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</row>
    <row r="371" spans="1:36" s="1" customFormat="1" x14ac:dyDescent="0.25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</row>
    <row r="372" spans="1:36" s="1" customFormat="1" x14ac:dyDescent="0.25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</row>
    <row r="373" spans="1:36" s="1" customFormat="1" x14ac:dyDescent="0.25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</row>
  </sheetData>
  <mergeCells count="26">
    <mergeCell ref="AF30:AF31"/>
    <mergeCell ref="Y31:Z37"/>
    <mergeCell ref="AF32:AF33"/>
    <mergeCell ref="B1:G2"/>
    <mergeCell ref="Y4:Z14"/>
    <mergeCell ref="Y15:Z23"/>
    <mergeCell ref="Y24:Z30"/>
    <mergeCell ref="B26:G27"/>
    <mergeCell ref="AF131:AF132"/>
    <mergeCell ref="B47:G48"/>
    <mergeCell ref="AF66:AF67"/>
    <mergeCell ref="AF68:AF69"/>
    <mergeCell ref="B69:G70"/>
    <mergeCell ref="B94:G95"/>
    <mergeCell ref="AF98:AF99"/>
    <mergeCell ref="AF100:AF101"/>
    <mergeCell ref="B102:G103"/>
    <mergeCell ref="B127:G128"/>
    <mergeCell ref="AF236:AF237"/>
    <mergeCell ref="AF238:AF239"/>
    <mergeCell ref="AF133:AF134"/>
    <mergeCell ref="B199:G200"/>
    <mergeCell ref="AF203:AF204"/>
    <mergeCell ref="AF205:AF206"/>
    <mergeCell ref="B207:G208"/>
    <mergeCell ref="B232:G2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workbookViewId="0">
      <selection activeCell="P34" sqref="P34"/>
    </sheetView>
  </sheetViews>
  <sheetFormatPr defaultRowHeight="15" x14ac:dyDescent="0.25"/>
  <cols>
    <col min="1" max="1" width="14.28515625" customWidth="1"/>
    <col min="2" max="2" width="14.140625" customWidth="1"/>
    <col min="4" max="4" width="11.7109375" customWidth="1"/>
  </cols>
  <sheetData>
    <row r="1" spans="1:11" s="74" customFormat="1" ht="15.75" thickBot="1" x14ac:dyDescent="0.3">
      <c r="A1" s="74">
        <v>2.8</v>
      </c>
      <c r="G1" s="74">
        <v>2.1</v>
      </c>
    </row>
    <row r="2" spans="1:11" ht="15.75" thickBot="1" x14ac:dyDescent="0.3">
      <c r="A2" s="123" t="s">
        <v>200</v>
      </c>
      <c r="B2" s="124" t="s">
        <v>48</v>
      </c>
      <c r="C2" s="124" t="s">
        <v>201</v>
      </c>
      <c r="D2" s="124" t="s">
        <v>202</v>
      </c>
      <c r="E2" s="125" t="s">
        <v>203</v>
      </c>
      <c r="G2" s="123" t="s">
        <v>200</v>
      </c>
      <c r="H2" s="124" t="s">
        <v>48</v>
      </c>
      <c r="I2" s="124" t="s">
        <v>201</v>
      </c>
      <c r="J2" s="124" t="s">
        <v>202</v>
      </c>
      <c r="K2" s="125" t="s">
        <v>203</v>
      </c>
    </row>
    <row r="3" spans="1:11" ht="15" customHeight="1" x14ac:dyDescent="0.25">
      <c r="A3" s="24">
        <v>0</v>
      </c>
      <c r="B3" s="24">
        <v>64</v>
      </c>
      <c r="C3" s="183" t="s">
        <v>138</v>
      </c>
      <c r="D3" s="185">
        <v>5.0999999999999996</v>
      </c>
      <c r="E3" s="80">
        <f t="shared" ref="E3:E30" si="0">SUM(12.2-(B3*0.05))</f>
        <v>9</v>
      </c>
      <c r="G3" s="24">
        <v>0</v>
      </c>
      <c r="H3" s="24">
        <v>73</v>
      </c>
      <c r="I3" s="183" t="s">
        <v>138</v>
      </c>
      <c r="J3" s="185">
        <v>5.0999999999999996</v>
      </c>
      <c r="K3" s="80">
        <f t="shared" ref="K3:K30" si="1">SUM(12.2-(H3*0.05))</f>
        <v>8.5499999999999989</v>
      </c>
    </row>
    <row r="4" spans="1:11" x14ac:dyDescent="0.25">
      <c r="A4" s="24">
        <v>6</v>
      </c>
      <c r="B4" s="24">
        <v>65</v>
      </c>
      <c r="C4" s="183"/>
      <c r="D4" s="183"/>
      <c r="E4" s="80">
        <f t="shared" si="0"/>
        <v>8.9499999999999993</v>
      </c>
      <c r="G4" s="24">
        <v>6</v>
      </c>
      <c r="H4" s="24">
        <v>74</v>
      </c>
      <c r="I4" s="183"/>
      <c r="J4" s="183"/>
      <c r="K4" s="80">
        <f t="shared" si="1"/>
        <v>8.5</v>
      </c>
    </row>
    <row r="5" spans="1:11" x14ac:dyDescent="0.25">
      <c r="A5" s="24">
        <v>4</v>
      </c>
      <c r="B5" s="24">
        <v>69</v>
      </c>
      <c r="C5" s="183"/>
      <c r="D5" s="183"/>
      <c r="E5" s="80">
        <f t="shared" si="0"/>
        <v>8.75</v>
      </c>
      <c r="G5" s="24">
        <v>4</v>
      </c>
      <c r="H5" s="24">
        <v>78</v>
      </c>
      <c r="I5" s="183"/>
      <c r="J5" s="183"/>
      <c r="K5" s="80">
        <f t="shared" si="1"/>
        <v>8.2999999999999989</v>
      </c>
    </row>
    <row r="6" spans="1:11" x14ac:dyDescent="0.25">
      <c r="A6" s="24">
        <v>3</v>
      </c>
      <c r="B6" s="24">
        <v>70</v>
      </c>
      <c r="C6" s="183"/>
      <c r="D6" s="183"/>
      <c r="E6" s="80">
        <f t="shared" si="0"/>
        <v>8.6999999999999993</v>
      </c>
      <c r="G6" s="24">
        <v>3</v>
      </c>
      <c r="H6" s="24">
        <v>79</v>
      </c>
      <c r="I6" s="183"/>
      <c r="J6" s="183"/>
      <c r="K6" s="80">
        <f t="shared" si="1"/>
        <v>8.25</v>
      </c>
    </row>
    <row r="7" spans="1:11" x14ac:dyDescent="0.25">
      <c r="A7" s="24">
        <v>2.1</v>
      </c>
      <c r="B7" s="24">
        <v>71</v>
      </c>
      <c r="C7" s="183"/>
      <c r="D7" s="183"/>
      <c r="E7" s="80">
        <f t="shared" si="0"/>
        <v>8.6499999999999986</v>
      </c>
      <c r="G7" s="24">
        <v>2.1</v>
      </c>
      <c r="H7" s="24">
        <v>80</v>
      </c>
      <c r="I7" s="183"/>
      <c r="J7" s="183"/>
      <c r="K7" s="80">
        <f t="shared" si="1"/>
        <v>8.1999999999999993</v>
      </c>
    </row>
    <row r="8" spans="1:11" x14ac:dyDescent="0.25">
      <c r="A8" s="24">
        <v>0</v>
      </c>
      <c r="B8" s="24">
        <v>72</v>
      </c>
      <c r="C8" s="183"/>
      <c r="D8" s="183"/>
      <c r="E8" s="80">
        <f t="shared" si="0"/>
        <v>8.6</v>
      </c>
      <c r="G8" s="122">
        <v>1.08</v>
      </c>
      <c r="H8" s="24">
        <v>81</v>
      </c>
      <c r="I8" s="183"/>
      <c r="J8" s="183"/>
      <c r="K8" s="80">
        <f t="shared" si="1"/>
        <v>8.1499999999999986</v>
      </c>
    </row>
    <row r="9" spans="1:11" ht="15.75" thickBot="1" x14ac:dyDescent="0.3">
      <c r="A9" s="24">
        <v>0</v>
      </c>
      <c r="B9" s="24">
        <v>88</v>
      </c>
      <c r="C9" s="183"/>
      <c r="D9" s="183"/>
      <c r="E9" s="80">
        <f t="shared" si="0"/>
        <v>7.7999999999999989</v>
      </c>
      <c r="G9" s="122">
        <v>1.08</v>
      </c>
      <c r="H9" s="24">
        <v>88</v>
      </c>
      <c r="I9" s="183"/>
      <c r="J9" s="183"/>
      <c r="K9" s="80">
        <f t="shared" si="1"/>
        <v>7.7999999999999989</v>
      </c>
    </row>
    <row r="10" spans="1:11" ht="15" customHeight="1" x14ac:dyDescent="0.25">
      <c r="A10" s="24">
        <v>5</v>
      </c>
      <c r="B10" s="24">
        <v>89</v>
      </c>
      <c r="C10" s="183"/>
      <c r="D10" s="185">
        <v>5.2</v>
      </c>
      <c r="E10" s="80">
        <f t="shared" si="0"/>
        <v>7.7499999999999991</v>
      </c>
      <c r="G10" s="24">
        <v>5</v>
      </c>
      <c r="H10" s="24">
        <v>89</v>
      </c>
      <c r="I10" s="183"/>
      <c r="J10" s="185">
        <v>5.2</v>
      </c>
      <c r="K10" s="80">
        <f t="shared" si="1"/>
        <v>7.7499999999999991</v>
      </c>
    </row>
    <row r="11" spans="1:11" x14ac:dyDescent="0.25">
      <c r="A11" s="24">
        <v>5</v>
      </c>
      <c r="B11" s="24">
        <v>92</v>
      </c>
      <c r="C11" s="183"/>
      <c r="D11" s="183"/>
      <c r="E11" s="80">
        <f t="shared" si="0"/>
        <v>7.5999999999999988</v>
      </c>
      <c r="G11" s="24">
        <v>5</v>
      </c>
      <c r="H11" s="24">
        <v>92</v>
      </c>
      <c r="I11" s="183"/>
      <c r="J11" s="183"/>
      <c r="K11" s="80">
        <f t="shared" si="1"/>
        <v>7.5999999999999988</v>
      </c>
    </row>
    <row r="12" spans="1:11" x14ac:dyDescent="0.25">
      <c r="A12" s="24">
        <v>0</v>
      </c>
      <c r="B12" s="24">
        <v>94</v>
      </c>
      <c r="C12" s="183"/>
      <c r="D12" s="183"/>
      <c r="E12" s="80">
        <f t="shared" si="0"/>
        <v>7.4999999999999991</v>
      </c>
      <c r="G12" s="122">
        <v>1.08</v>
      </c>
      <c r="H12" s="24">
        <v>94</v>
      </c>
      <c r="I12" s="183"/>
      <c r="J12" s="183"/>
      <c r="K12" s="80">
        <f t="shared" si="1"/>
        <v>7.4999999999999991</v>
      </c>
    </row>
    <row r="13" spans="1:11" x14ac:dyDescent="0.25">
      <c r="A13" s="24">
        <v>2</v>
      </c>
      <c r="B13" s="24">
        <v>95</v>
      </c>
      <c r="C13" s="183"/>
      <c r="D13" s="183"/>
      <c r="E13" s="80">
        <f t="shared" si="0"/>
        <v>7.4499999999999993</v>
      </c>
      <c r="G13" s="24">
        <v>2</v>
      </c>
      <c r="H13" s="24">
        <v>95</v>
      </c>
      <c r="I13" s="183"/>
      <c r="J13" s="183"/>
      <c r="K13" s="80">
        <f t="shared" si="1"/>
        <v>7.4499999999999993</v>
      </c>
    </row>
    <row r="14" spans="1:11" x14ac:dyDescent="0.25">
      <c r="A14" s="24">
        <v>0</v>
      </c>
      <c r="B14" s="24">
        <v>97</v>
      </c>
      <c r="C14" s="183"/>
      <c r="D14" s="183"/>
      <c r="E14" s="80">
        <f t="shared" si="0"/>
        <v>7.3499999999999988</v>
      </c>
      <c r="G14" s="122">
        <v>1.08</v>
      </c>
      <c r="H14" s="24">
        <v>97</v>
      </c>
      <c r="I14" s="183"/>
      <c r="J14" s="183"/>
      <c r="K14" s="80">
        <f t="shared" si="1"/>
        <v>7.3499999999999988</v>
      </c>
    </row>
    <row r="15" spans="1:11" x14ac:dyDescent="0.25">
      <c r="A15" s="24">
        <v>0</v>
      </c>
      <c r="B15" s="24">
        <v>109</v>
      </c>
      <c r="C15" s="183"/>
      <c r="D15" s="183"/>
      <c r="E15" s="80">
        <f t="shared" si="0"/>
        <v>6.7499999999999991</v>
      </c>
      <c r="G15" s="122">
        <v>1.08</v>
      </c>
      <c r="H15" s="24">
        <v>109</v>
      </c>
      <c r="I15" s="183"/>
      <c r="J15" s="183"/>
      <c r="K15" s="80">
        <f t="shared" si="1"/>
        <v>6.7499999999999991</v>
      </c>
    </row>
    <row r="16" spans="1:11" x14ac:dyDescent="0.25">
      <c r="A16" s="24">
        <v>4</v>
      </c>
      <c r="B16" s="24">
        <v>110</v>
      </c>
      <c r="C16" s="183"/>
      <c r="D16" s="183"/>
      <c r="E16" s="80">
        <f t="shared" si="0"/>
        <v>6.6999999999999993</v>
      </c>
      <c r="G16" s="24">
        <v>4</v>
      </c>
      <c r="H16" s="24">
        <v>110</v>
      </c>
      <c r="I16" s="183"/>
      <c r="J16" s="183"/>
      <c r="K16" s="80">
        <f t="shared" si="1"/>
        <v>6.6999999999999993</v>
      </c>
    </row>
    <row r="17" spans="1:11" x14ac:dyDescent="0.25">
      <c r="A17" s="24">
        <v>2.5</v>
      </c>
      <c r="B17" s="24">
        <v>111</v>
      </c>
      <c r="C17" s="183"/>
      <c r="D17" s="183"/>
      <c r="E17" s="80">
        <f t="shared" si="0"/>
        <v>6.6499999999999986</v>
      </c>
      <c r="G17" s="24">
        <v>2.5</v>
      </c>
      <c r="H17" s="24">
        <v>111</v>
      </c>
      <c r="I17" s="183"/>
      <c r="J17" s="183"/>
      <c r="K17" s="80">
        <f t="shared" si="1"/>
        <v>6.6499999999999986</v>
      </c>
    </row>
    <row r="18" spans="1:11" x14ac:dyDescent="0.25">
      <c r="A18" s="24">
        <v>0</v>
      </c>
      <c r="B18" s="24">
        <v>112</v>
      </c>
      <c r="C18" s="183"/>
      <c r="D18" s="183"/>
      <c r="E18" s="80">
        <f t="shared" si="0"/>
        <v>6.5999999999999988</v>
      </c>
      <c r="G18" s="122">
        <v>1.08</v>
      </c>
      <c r="H18" s="24">
        <v>112</v>
      </c>
      <c r="I18" s="183"/>
      <c r="J18" s="183"/>
      <c r="K18" s="80">
        <f t="shared" si="1"/>
        <v>6.5999999999999988</v>
      </c>
    </row>
    <row r="19" spans="1:11" x14ac:dyDescent="0.25">
      <c r="A19" s="24">
        <v>0</v>
      </c>
      <c r="B19" s="24">
        <v>114</v>
      </c>
      <c r="C19" s="183"/>
      <c r="D19" s="183"/>
      <c r="E19" s="80">
        <f t="shared" si="0"/>
        <v>6.4999999999999991</v>
      </c>
      <c r="G19" s="122">
        <v>1.08</v>
      </c>
      <c r="H19" s="24">
        <v>114</v>
      </c>
      <c r="I19" s="183"/>
      <c r="J19" s="183"/>
      <c r="K19" s="80">
        <f t="shared" si="1"/>
        <v>6.4999999999999991</v>
      </c>
    </row>
    <row r="20" spans="1:11" x14ac:dyDescent="0.25">
      <c r="A20" s="24">
        <v>4</v>
      </c>
      <c r="B20" s="24">
        <v>115</v>
      </c>
      <c r="C20" s="183"/>
      <c r="D20" s="183"/>
      <c r="E20" s="80">
        <f t="shared" si="0"/>
        <v>6.4499999999999993</v>
      </c>
      <c r="G20" s="24">
        <v>4</v>
      </c>
      <c r="H20" s="24">
        <v>115</v>
      </c>
      <c r="I20" s="183"/>
      <c r="J20" s="183"/>
      <c r="K20" s="80">
        <f t="shared" si="1"/>
        <v>6.4499999999999993</v>
      </c>
    </row>
    <row r="21" spans="1:11" x14ac:dyDescent="0.25">
      <c r="A21" s="24">
        <v>0</v>
      </c>
      <c r="B21" s="24">
        <v>116</v>
      </c>
      <c r="C21" s="183"/>
      <c r="D21" s="183"/>
      <c r="E21" s="80">
        <f t="shared" si="0"/>
        <v>6.3999999999999986</v>
      </c>
      <c r="G21" s="122">
        <v>1.08</v>
      </c>
      <c r="H21" s="24">
        <v>116</v>
      </c>
      <c r="I21" s="183"/>
      <c r="J21" s="183"/>
      <c r="K21" s="80">
        <f t="shared" si="1"/>
        <v>6.3999999999999986</v>
      </c>
    </row>
    <row r="22" spans="1:11" x14ac:dyDescent="0.25">
      <c r="A22" s="24">
        <v>0</v>
      </c>
      <c r="B22" s="24">
        <v>122</v>
      </c>
      <c r="C22" s="183"/>
      <c r="D22" s="183"/>
      <c r="E22" s="80">
        <f t="shared" si="0"/>
        <v>6.0999999999999988</v>
      </c>
      <c r="G22" s="122">
        <v>1.08</v>
      </c>
      <c r="H22" s="24">
        <v>122</v>
      </c>
      <c r="I22" s="183"/>
      <c r="J22" s="183"/>
      <c r="K22" s="80">
        <f t="shared" si="1"/>
        <v>6.0999999999999988</v>
      </c>
    </row>
    <row r="23" spans="1:11" x14ac:dyDescent="0.25">
      <c r="A23" s="24">
        <v>4.8000000000000007</v>
      </c>
      <c r="B23" s="24">
        <v>124</v>
      </c>
      <c r="C23" s="183"/>
      <c r="D23" s="183"/>
      <c r="E23" s="80">
        <f t="shared" si="0"/>
        <v>5.9999999999999991</v>
      </c>
      <c r="G23" s="24">
        <v>4.8000000000000007</v>
      </c>
      <c r="H23" s="24">
        <v>124</v>
      </c>
      <c r="I23" s="183"/>
      <c r="J23" s="183"/>
      <c r="K23" s="80">
        <f t="shared" si="1"/>
        <v>5.9999999999999991</v>
      </c>
    </row>
    <row r="24" spans="1:11" x14ac:dyDescent="0.25">
      <c r="A24" s="24">
        <v>4</v>
      </c>
      <c r="B24" s="24">
        <v>125</v>
      </c>
      <c r="C24" s="183"/>
      <c r="D24" s="183"/>
      <c r="E24" s="80">
        <f t="shared" si="0"/>
        <v>5.9499999999999993</v>
      </c>
      <c r="G24" s="24">
        <v>4</v>
      </c>
      <c r="H24" s="24">
        <v>125</v>
      </c>
      <c r="I24" s="183"/>
      <c r="J24" s="183"/>
      <c r="K24" s="80">
        <f t="shared" si="1"/>
        <v>5.9499999999999993</v>
      </c>
    </row>
    <row r="25" spans="1:11" x14ac:dyDescent="0.25">
      <c r="A25" s="24">
        <v>1.2000000000000002</v>
      </c>
      <c r="B25" s="24">
        <v>126</v>
      </c>
      <c r="C25" s="183"/>
      <c r="D25" s="183"/>
      <c r="E25" s="80">
        <f t="shared" si="0"/>
        <v>5.8999999999999986</v>
      </c>
      <c r="G25" s="24">
        <v>1.2000000000000002</v>
      </c>
      <c r="H25" s="24">
        <v>126</v>
      </c>
      <c r="I25" s="183"/>
      <c r="J25" s="183"/>
      <c r="K25" s="80">
        <f t="shared" si="1"/>
        <v>5.8999999999999986</v>
      </c>
    </row>
    <row r="26" spans="1:11" x14ac:dyDescent="0.25">
      <c r="A26" s="24">
        <v>0</v>
      </c>
      <c r="B26" s="24">
        <v>127</v>
      </c>
      <c r="C26" s="183"/>
      <c r="D26" s="183"/>
      <c r="E26" s="80">
        <f t="shared" si="0"/>
        <v>5.8499999999999988</v>
      </c>
      <c r="G26" s="122">
        <v>1.08</v>
      </c>
      <c r="H26" s="24">
        <v>127</v>
      </c>
      <c r="I26" s="183"/>
      <c r="J26" s="183"/>
      <c r="K26" s="80">
        <f t="shared" si="1"/>
        <v>5.8499999999999988</v>
      </c>
    </row>
    <row r="27" spans="1:11" x14ac:dyDescent="0.25">
      <c r="A27" s="24">
        <v>0</v>
      </c>
      <c r="B27" s="24">
        <v>134</v>
      </c>
      <c r="C27" s="183"/>
      <c r="D27" s="183"/>
      <c r="E27" s="80">
        <f t="shared" si="0"/>
        <v>5.4999999999999991</v>
      </c>
      <c r="G27" s="122">
        <v>1.08</v>
      </c>
      <c r="H27" s="24">
        <v>134</v>
      </c>
      <c r="I27" s="183"/>
      <c r="J27" s="183"/>
      <c r="K27" s="80">
        <f t="shared" si="1"/>
        <v>5.4999999999999991</v>
      </c>
    </row>
    <row r="28" spans="1:11" x14ac:dyDescent="0.25">
      <c r="A28" s="24">
        <v>5</v>
      </c>
      <c r="B28" s="24">
        <v>135</v>
      </c>
      <c r="C28" s="183"/>
      <c r="D28" s="183"/>
      <c r="E28" s="80">
        <f t="shared" si="0"/>
        <v>5.4499999999999993</v>
      </c>
      <c r="G28" s="24">
        <v>5</v>
      </c>
      <c r="H28" s="24">
        <v>135</v>
      </c>
      <c r="I28" s="183"/>
      <c r="J28" s="183"/>
      <c r="K28" s="80">
        <f t="shared" si="1"/>
        <v>5.4499999999999993</v>
      </c>
    </row>
    <row r="29" spans="1:11" x14ac:dyDescent="0.25">
      <c r="A29" s="24">
        <v>0</v>
      </c>
      <c r="B29" s="24">
        <v>136</v>
      </c>
      <c r="C29" s="183"/>
      <c r="D29" s="183"/>
      <c r="E29" s="80">
        <f t="shared" si="0"/>
        <v>5.3999999999999986</v>
      </c>
      <c r="G29" s="122">
        <v>1.08</v>
      </c>
      <c r="H29" s="24">
        <v>136</v>
      </c>
      <c r="I29" s="183"/>
      <c r="J29" s="183"/>
      <c r="K29" s="80">
        <f t="shared" si="1"/>
        <v>5.3999999999999986</v>
      </c>
    </row>
    <row r="30" spans="1:11" ht="15.75" thickBot="1" x14ac:dyDescent="0.3">
      <c r="A30" s="24">
        <v>0</v>
      </c>
      <c r="B30" s="24">
        <v>138</v>
      </c>
      <c r="C30" s="184"/>
      <c r="D30" s="184"/>
      <c r="E30" s="80">
        <f t="shared" si="0"/>
        <v>5.2999999999999989</v>
      </c>
      <c r="G30" s="122">
        <v>1.08</v>
      </c>
      <c r="H30" s="24">
        <v>138</v>
      </c>
      <c r="I30" s="184"/>
      <c r="J30" s="184"/>
      <c r="K30" s="80">
        <f t="shared" si="1"/>
        <v>5.2999999999999989</v>
      </c>
    </row>
    <row r="31" spans="1:11" ht="15.75" thickBot="1" x14ac:dyDescent="0.3">
      <c r="A31" s="74">
        <v>2.9</v>
      </c>
      <c r="G31" t="s">
        <v>212</v>
      </c>
    </row>
    <row r="32" spans="1:11" ht="15.75" thickBot="1" x14ac:dyDescent="0.3">
      <c r="A32" s="123" t="s">
        <v>200</v>
      </c>
      <c r="B32" s="124" t="s">
        <v>48</v>
      </c>
      <c r="C32" s="124" t="s">
        <v>201</v>
      </c>
      <c r="D32" s="124" t="s">
        <v>202</v>
      </c>
      <c r="E32" s="125" t="s">
        <v>203</v>
      </c>
      <c r="G32" s="24">
        <v>0</v>
      </c>
      <c r="H32" s="24">
        <v>64</v>
      </c>
    </row>
    <row r="33" spans="1:8" x14ac:dyDescent="0.25">
      <c r="A33" s="24">
        <v>0</v>
      </c>
      <c r="B33" s="24">
        <v>78</v>
      </c>
      <c r="C33" s="183" t="s">
        <v>138</v>
      </c>
      <c r="D33" s="185">
        <v>5.0999999999999996</v>
      </c>
      <c r="E33" s="80">
        <f t="shared" ref="E33:E60" si="2">SUM(12.2-(B33*0.05))</f>
        <v>8.2999999999999989</v>
      </c>
      <c r="G33" s="24">
        <v>0.62</v>
      </c>
      <c r="H33" s="24">
        <v>65</v>
      </c>
    </row>
    <row r="34" spans="1:8" x14ac:dyDescent="0.25">
      <c r="A34" s="24">
        <v>6</v>
      </c>
      <c r="B34" s="24">
        <v>80</v>
      </c>
      <c r="C34" s="183"/>
      <c r="D34" s="183"/>
      <c r="E34" s="80">
        <f t="shared" si="2"/>
        <v>8.1999999999999993</v>
      </c>
      <c r="G34" s="24">
        <v>0.62</v>
      </c>
      <c r="H34" s="24">
        <v>73</v>
      </c>
    </row>
    <row r="35" spans="1:8" x14ac:dyDescent="0.25">
      <c r="A35" s="24">
        <v>4</v>
      </c>
      <c r="B35" s="24">
        <v>84</v>
      </c>
      <c r="C35" s="183"/>
      <c r="D35" s="183"/>
      <c r="E35" s="80">
        <f t="shared" si="2"/>
        <v>7.9999999999999991</v>
      </c>
      <c r="G35" s="24">
        <v>5</v>
      </c>
      <c r="H35" s="24">
        <v>74</v>
      </c>
    </row>
    <row r="36" spans="1:8" x14ac:dyDescent="0.25">
      <c r="A36" s="24">
        <v>3</v>
      </c>
      <c r="B36" s="24">
        <v>85</v>
      </c>
      <c r="C36" s="183"/>
      <c r="D36" s="183"/>
      <c r="E36" s="80">
        <f t="shared" si="2"/>
        <v>7.9499999999999993</v>
      </c>
      <c r="G36" s="24">
        <v>3</v>
      </c>
      <c r="H36" s="24">
        <v>78</v>
      </c>
    </row>
    <row r="37" spans="1:8" x14ac:dyDescent="0.25">
      <c r="A37" s="24">
        <v>2.1</v>
      </c>
      <c r="B37" s="24">
        <v>86</v>
      </c>
      <c r="C37" s="183"/>
      <c r="D37" s="183"/>
      <c r="E37" s="80">
        <f t="shared" si="2"/>
        <v>7.8999999999999995</v>
      </c>
      <c r="G37" s="24">
        <v>2.2000000000000002</v>
      </c>
      <c r="H37" s="24">
        <v>79</v>
      </c>
    </row>
    <row r="38" spans="1:8" x14ac:dyDescent="0.25">
      <c r="A38" s="24">
        <v>0</v>
      </c>
      <c r="B38" s="24">
        <v>87</v>
      </c>
      <c r="C38" s="183"/>
      <c r="D38" s="183"/>
      <c r="E38" s="80">
        <f t="shared" si="2"/>
        <v>7.8499999999999988</v>
      </c>
      <c r="G38" s="24">
        <v>1.5</v>
      </c>
      <c r="H38" s="24">
        <v>80</v>
      </c>
    </row>
    <row r="39" spans="1:8" ht="15.75" thickBot="1" x14ac:dyDescent="0.3">
      <c r="A39" s="24">
        <v>0</v>
      </c>
      <c r="B39" s="24">
        <v>88</v>
      </c>
      <c r="C39" s="183"/>
      <c r="D39" s="183"/>
      <c r="E39" s="80">
        <f t="shared" si="2"/>
        <v>7.7999999999999989</v>
      </c>
      <c r="G39" s="122">
        <v>1.3</v>
      </c>
      <c r="H39" s="24">
        <v>81</v>
      </c>
    </row>
    <row r="40" spans="1:8" x14ac:dyDescent="0.25">
      <c r="A40" s="24">
        <v>1</v>
      </c>
      <c r="B40" s="24">
        <v>89</v>
      </c>
      <c r="C40" s="183"/>
      <c r="D40" s="185">
        <v>5.2</v>
      </c>
      <c r="E40" s="80">
        <f t="shared" si="2"/>
        <v>7.7499999999999991</v>
      </c>
      <c r="G40" s="122">
        <v>1.3</v>
      </c>
      <c r="H40" s="24">
        <v>88</v>
      </c>
    </row>
    <row r="41" spans="1:8" x14ac:dyDescent="0.25">
      <c r="A41" s="24">
        <v>1</v>
      </c>
      <c r="B41" s="24">
        <v>92</v>
      </c>
      <c r="C41" s="183"/>
      <c r="D41" s="183"/>
      <c r="E41" s="80">
        <f t="shared" si="2"/>
        <v>7.5999999999999988</v>
      </c>
      <c r="G41" s="122">
        <v>1.3</v>
      </c>
      <c r="H41" s="24">
        <v>89</v>
      </c>
    </row>
    <row r="42" spans="1:8" x14ac:dyDescent="0.25">
      <c r="A42" s="24">
        <v>0.5</v>
      </c>
      <c r="B42" s="24">
        <v>94</v>
      </c>
      <c r="C42" s="183"/>
      <c r="D42" s="183"/>
      <c r="E42" s="80">
        <f t="shared" si="2"/>
        <v>7.4999999999999991</v>
      </c>
      <c r="G42" s="122">
        <v>1.3</v>
      </c>
      <c r="H42" s="24">
        <v>92</v>
      </c>
    </row>
    <row r="43" spans="1:8" x14ac:dyDescent="0.25">
      <c r="A43" s="24">
        <v>2</v>
      </c>
      <c r="B43" s="24">
        <v>95</v>
      </c>
      <c r="C43" s="183"/>
      <c r="D43" s="183"/>
      <c r="E43" s="80">
        <f t="shared" si="2"/>
        <v>7.4499999999999993</v>
      </c>
      <c r="G43" s="122">
        <v>1.3</v>
      </c>
      <c r="H43" s="24">
        <v>94</v>
      </c>
    </row>
    <row r="44" spans="1:8" x14ac:dyDescent="0.25">
      <c r="A44" s="24">
        <v>1</v>
      </c>
      <c r="B44" s="24">
        <v>97</v>
      </c>
      <c r="C44" s="183"/>
      <c r="D44" s="183"/>
      <c r="E44" s="80">
        <f t="shared" si="2"/>
        <v>7.3499999999999988</v>
      </c>
      <c r="G44" s="24">
        <v>1.8</v>
      </c>
      <c r="H44" s="24">
        <v>95</v>
      </c>
    </row>
    <row r="45" spans="1:8" x14ac:dyDescent="0.25">
      <c r="A45" s="24">
        <v>1</v>
      </c>
      <c r="B45" s="24">
        <v>109</v>
      </c>
      <c r="C45" s="183"/>
      <c r="D45" s="183"/>
      <c r="E45" s="80">
        <f t="shared" si="2"/>
        <v>6.7499999999999991</v>
      </c>
      <c r="G45" s="122">
        <v>1.3</v>
      </c>
      <c r="H45" s="24">
        <v>97</v>
      </c>
    </row>
    <row r="46" spans="1:8" x14ac:dyDescent="0.25">
      <c r="A46" s="24">
        <v>4</v>
      </c>
      <c r="B46" s="24">
        <v>110</v>
      </c>
      <c r="C46" s="183"/>
      <c r="D46" s="183"/>
      <c r="E46" s="80">
        <f t="shared" si="2"/>
        <v>6.6999999999999993</v>
      </c>
      <c r="G46" s="122">
        <v>1.3</v>
      </c>
      <c r="H46" s="24">
        <v>109</v>
      </c>
    </row>
    <row r="47" spans="1:8" x14ac:dyDescent="0.25">
      <c r="A47" s="24">
        <v>2.5</v>
      </c>
      <c r="B47" s="24">
        <v>111</v>
      </c>
      <c r="C47" s="183"/>
      <c r="D47" s="183"/>
      <c r="E47" s="80">
        <f t="shared" si="2"/>
        <v>6.6499999999999986</v>
      </c>
      <c r="G47" s="24">
        <v>2</v>
      </c>
      <c r="H47" s="24">
        <v>110</v>
      </c>
    </row>
    <row r="48" spans="1:8" x14ac:dyDescent="0.25">
      <c r="A48" s="24">
        <v>1</v>
      </c>
      <c r="B48" s="24">
        <v>112</v>
      </c>
      <c r="C48" s="183"/>
      <c r="D48" s="183"/>
      <c r="E48" s="80">
        <f t="shared" si="2"/>
        <v>6.5999999999999988</v>
      </c>
      <c r="G48" s="24">
        <v>2</v>
      </c>
      <c r="H48" s="24">
        <v>111</v>
      </c>
    </row>
    <row r="49" spans="1:8" x14ac:dyDescent="0.25">
      <c r="A49" s="24">
        <v>1</v>
      </c>
      <c r="B49" s="24">
        <v>114</v>
      </c>
      <c r="C49" s="183"/>
      <c r="D49" s="183"/>
      <c r="E49" s="80">
        <f t="shared" si="2"/>
        <v>6.4999999999999991</v>
      </c>
      <c r="G49" s="122">
        <v>1.3</v>
      </c>
      <c r="H49" s="24">
        <v>112</v>
      </c>
    </row>
    <row r="50" spans="1:8" x14ac:dyDescent="0.25">
      <c r="A50" s="24">
        <v>4</v>
      </c>
      <c r="B50" s="24">
        <v>115</v>
      </c>
      <c r="C50" s="183"/>
      <c r="D50" s="183"/>
      <c r="E50" s="80">
        <f t="shared" si="2"/>
        <v>6.4499999999999993</v>
      </c>
      <c r="G50" s="122">
        <v>1.3</v>
      </c>
      <c r="H50" s="24">
        <v>114</v>
      </c>
    </row>
    <row r="51" spans="1:8" x14ac:dyDescent="0.25">
      <c r="A51" s="24">
        <v>1</v>
      </c>
      <c r="B51" s="24">
        <v>116</v>
      </c>
      <c r="C51" s="183"/>
      <c r="D51" s="183"/>
      <c r="E51" s="80">
        <f t="shared" si="2"/>
        <v>6.3999999999999986</v>
      </c>
      <c r="G51" s="24">
        <v>2</v>
      </c>
      <c r="H51" s="24">
        <v>115</v>
      </c>
    </row>
    <row r="52" spans="1:8" x14ac:dyDescent="0.25">
      <c r="A52" s="24">
        <v>1</v>
      </c>
      <c r="B52" s="24">
        <v>122</v>
      </c>
      <c r="C52" s="183"/>
      <c r="D52" s="183"/>
      <c r="E52" s="80">
        <f t="shared" si="2"/>
        <v>6.0999999999999988</v>
      </c>
      <c r="G52" s="122">
        <v>1.3</v>
      </c>
      <c r="H52" s="24">
        <v>116</v>
      </c>
    </row>
    <row r="53" spans="1:8" x14ac:dyDescent="0.25">
      <c r="A53" s="24">
        <v>4.8000000000000007</v>
      </c>
      <c r="B53" s="24">
        <v>124</v>
      </c>
      <c r="C53" s="183"/>
      <c r="D53" s="183"/>
      <c r="E53" s="80">
        <f t="shared" si="2"/>
        <v>5.9999999999999991</v>
      </c>
      <c r="G53" s="122">
        <v>1.3</v>
      </c>
      <c r="H53" s="24">
        <v>122</v>
      </c>
    </row>
    <row r="54" spans="1:8" x14ac:dyDescent="0.25">
      <c r="A54" s="24">
        <v>4</v>
      </c>
      <c r="B54" s="24">
        <v>125</v>
      </c>
      <c r="C54" s="183"/>
      <c r="D54" s="183"/>
      <c r="E54" s="80">
        <f t="shared" si="2"/>
        <v>5.9499999999999993</v>
      </c>
      <c r="G54" s="24">
        <v>4.8</v>
      </c>
      <c r="H54" s="24">
        <v>124</v>
      </c>
    </row>
    <row r="55" spans="1:8" x14ac:dyDescent="0.25">
      <c r="A55" s="24">
        <v>1.2000000000000002</v>
      </c>
      <c r="B55" s="24">
        <v>126</v>
      </c>
      <c r="C55" s="183"/>
      <c r="D55" s="183"/>
      <c r="E55" s="80">
        <f t="shared" si="2"/>
        <v>5.8999999999999986</v>
      </c>
      <c r="G55" s="24">
        <v>2</v>
      </c>
      <c r="H55" s="24">
        <v>125</v>
      </c>
    </row>
    <row r="56" spans="1:8" x14ac:dyDescent="0.25">
      <c r="A56" s="24">
        <v>1</v>
      </c>
      <c r="B56" s="24">
        <v>127</v>
      </c>
      <c r="C56" s="183"/>
      <c r="D56" s="183"/>
      <c r="E56" s="80">
        <f t="shared" si="2"/>
        <v>5.8499999999999988</v>
      </c>
      <c r="G56" s="24">
        <v>2</v>
      </c>
      <c r="H56" s="24">
        <v>126</v>
      </c>
    </row>
    <row r="57" spans="1:8" x14ac:dyDescent="0.25">
      <c r="A57" s="24">
        <v>1</v>
      </c>
      <c r="B57" s="24">
        <v>134</v>
      </c>
      <c r="C57" s="183"/>
      <c r="D57" s="183"/>
      <c r="E57" s="80">
        <f t="shared" si="2"/>
        <v>5.4999999999999991</v>
      </c>
      <c r="G57" s="122">
        <v>1.3</v>
      </c>
      <c r="H57" s="24">
        <v>127</v>
      </c>
    </row>
    <row r="58" spans="1:8" x14ac:dyDescent="0.25">
      <c r="A58" s="24">
        <v>5</v>
      </c>
      <c r="B58" s="24">
        <v>135</v>
      </c>
      <c r="C58" s="183"/>
      <c r="D58" s="183"/>
      <c r="E58" s="80">
        <f t="shared" si="2"/>
        <v>5.4499999999999993</v>
      </c>
      <c r="G58" s="122">
        <v>1.3</v>
      </c>
      <c r="H58" s="24">
        <v>134</v>
      </c>
    </row>
    <row r="59" spans="1:8" x14ac:dyDescent="0.25">
      <c r="A59" s="24">
        <v>1</v>
      </c>
      <c r="B59" s="24">
        <v>136</v>
      </c>
      <c r="C59" s="183"/>
      <c r="D59" s="183"/>
      <c r="E59" s="80">
        <f t="shared" si="2"/>
        <v>5.3999999999999986</v>
      </c>
      <c r="G59" s="24">
        <v>4</v>
      </c>
      <c r="H59" s="24">
        <v>135</v>
      </c>
    </row>
    <row r="60" spans="1:8" ht="15.75" thickBot="1" x14ac:dyDescent="0.3">
      <c r="A60" s="24">
        <v>1</v>
      </c>
      <c r="B60" s="24">
        <v>138</v>
      </c>
      <c r="C60" s="184"/>
      <c r="D60" s="184"/>
      <c r="E60" s="80">
        <f t="shared" si="2"/>
        <v>5.2999999999999989</v>
      </c>
      <c r="G60" s="122">
        <v>1.08</v>
      </c>
      <c r="H60" s="24">
        <v>136</v>
      </c>
    </row>
    <row r="61" spans="1:8" ht="15.75" thickBot="1" x14ac:dyDescent="0.3">
      <c r="A61" s="81">
        <v>2.1</v>
      </c>
      <c r="B61" s="74"/>
      <c r="C61" s="74"/>
      <c r="D61" s="74"/>
      <c r="E61" s="74"/>
      <c r="G61" s="122">
        <v>1.08</v>
      </c>
      <c r="H61" s="24">
        <v>138</v>
      </c>
    </row>
    <row r="62" spans="1:8" ht="15.75" thickBot="1" x14ac:dyDescent="0.3">
      <c r="A62" s="123" t="s">
        <v>200</v>
      </c>
      <c r="B62" s="124" t="s">
        <v>48</v>
      </c>
      <c r="C62" s="124" t="s">
        <v>201</v>
      </c>
      <c r="D62" s="124" t="s">
        <v>202</v>
      </c>
      <c r="E62" s="125" t="s">
        <v>203</v>
      </c>
      <c r="G62" s="129" t="s">
        <v>216</v>
      </c>
      <c r="H62" s="129" t="s">
        <v>71</v>
      </c>
    </row>
    <row r="63" spans="1:8" x14ac:dyDescent="0.25">
      <c r="A63" s="24">
        <v>0</v>
      </c>
      <c r="B63" s="24">
        <v>73</v>
      </c>
      <c r="C63" s="183" t="s">
        <v>138</v>
      </c>
      <c r="D63" s="185">
        <v>5.0999999999999996</v>
      </c>
      <c r="E63" s="80">
        <f t="shared" ref="E63:E90" si="3">SUM(12.2-(B63*0.05))</f>
        <v>8.5499999999999989</v>
      </c>
      <c r="G63" s="23">
        <v>6.5</v>
      </c>
      <c r="H63" s="23">
        <v>57</v>
      </c>
    </row>
    <row r="64" spans="1:8" x14ac:dyDescent="0.25">
      <c r="A64" s="24">
        <v>6</v>
      </c>
      <c r="B64" s="24">
        <v>74</v>
      </c>
      <c r="C64" s="183"/>
      <c r="D64" s="183"/>
      <c r="E64" s="80">
        <f t="shared" si="3"/>
        <v>8.5</v>
      </c>
      <c r="G64" s="23">
        <v>5</v>
      </c>
      <c r="H64" s="23">
        <v>58</v>
      </c>
    </row>
    <row r="65" spans="1:11" x14ac:dyDescent="0.25">
      <c r="A65" s="24">
        <v>4</v>
      </c>
      <c r="B65" s="24">
        <v>78</v>
      </c>
      <c r="C65" s="183"/>
      <c r="D65" s="183"/>
      <c r="E65" s="80">
        <f t="shared" si="3"/>
        <v>8.2999999999999989</v>
      </c>
      <c r="G65" s="23">
        <v>0</v>
      </c>
      <c r="H65" s="23">
        <v>59</v>
      </c>
    </row>
    <row r="66" spans="1:11" x14ac:dyDescent="0.25">
      <c r="A66" s="24">
        <v>3</v>
      </c>
      <c r="B66" s="24">
        <v>79</v>
      </c>
      <c r="C66" s="183"/>
      <c r="D66" s="183"/>
      <c r="E66" s="80">
        <f t="shared" si="3"/>
        <v>8.25</v>
      </c>
      <c r="G66" s="23">
        <v>0</v>
      </c>
      <c r="H66" s="23">
        <v>60</v>
      </c>
    </row>
    <row r="67" spans="1:11" x14ac:dyDescent="0.25">
      <c r="A67" s="24">
        <v>2.1</v>
      </c>
      <c r="B67" s="24">
        <v>80</v>
      </c>
      <c r="C67" s="183"/>
      <c r="D67" s="183"/>
      <c r="E67" s="80">
        <f t="shared" si="3"/>
        <v>8.1999999999999993</v>
      </c>
      <c r="G67" s="23">
        <v>6</v>
      </c>
      <c r="H67" s="23">
        <v>61</v>
      </c>
    </row>
    <row r="68" spans="1:11" x14ac:dyDescent="0.25">
      <c r="A68" s="24">
        <v>0.625</v>
      </c>
      <c r="B68" s="24">
        <v>81</v>
      </c>
      <c r="C68" s="183"/>
      <c r="D68" s="183"/>
      <c r="E68" s="80">
        <f t="shared" si="3"/>
        <v>8.1499999999999986</v>
      </c>
      <c r="G68" s="23">
        <v>6</v>
      </c>
      <c r="H68" s="23">
        <v>62</v>
      </c>
    </row>
    <row r="69" spans="1:11" ht="15.75" thickBot="1" x14ac:dyDescent="0.3">
      <c r="A69" s="24">
        <v>0.625</v>
      </c>
      <c r="B69" s="24">
        <v>88</v>
      </c>
      <c r="C69" s="183"/>
      <c r="D69" s="183"/>
      <c r="E69" s="80">
        <f t="shared" si="3"/>
        <v>7.7999999999999989</v>
      </c>
      <c r="G69" s="23">
        <v>0</v>
      </c>
      <c r="H69" s="23">
        <v>63</v>
      </c>
    </row>
    <row r="70" spans="1:11" ht="15.75" thickBot="1" x14ac:dyDescent="0.3">
      <c r="A70" s="24">
        <v>5</v>
      </c>
      <c r="B70" s="24">
        <v>89</v>
      </c>
      <c r="C70" s="183"/>
      <c r="D70" s="185">
        <v>5.2</v>
      </c>
      <c r="E70" s="80">
        <f t="shared" si="3"/>
        <v>7.7499999999999991</v>
      </c>
      <c r="G70" t="s">
        <v>220</v>
      </c>
      <c r="H70" t="s">
        <v>72</v>
      </c>
    </row>
    <row r="71" spans="1:11" x14ac:dyDescent="0.25">
      <c r="A71" s="24">
        <v>5</v>
      </c>
      <c r="B71" s="24">
        <v>92</v>
      </c>
      <c r="C71" s="183"/>
      <c r="D71" s="183"/>
      <c r="E71" s="80">
        <f t="shared" si="3"/>
        <v>7.5999999999999988</v>
      </c>
      <c r="G71" s="24">
        <v>5</v>
      </c>
      <c r="H71" s="24">
        <v>64</v>
      </c>
      <c r="I71" s="186" t="s">
        <v>138</v>
      </c>
      <c r="J71" s="189">
        <v>5.0999999999999996</v>
      </c>
      <c r="K71" s="80">
        <f t="shared" ref="K71:K100" si="4">SUM(12.2-(H71*0.05))</f>
        <v>9</v>
      </c>
    </row>
    <row r="72" spans="1:11" x14ac:dyDescent="0.25">
      <c r="A72" s="24">
        <v>0.625</v>
      </c>
      <c r="B72" s="24">
        <v>94</v>
      </c>
      <c r="C72" s="183"/>
      <c r="D72" s="183"/>
      <c r="E72" s="80">
        <f t="shared" si="3"/>
        <v>7.4999999999999991</v>
      </c>
      <c r="G72" s="24">
        <v>3</v>
      </c>
      <c r="H72" s="24">
        <v>68</v>
      </c>
      <c r="I72" s="187"/>
      <c r="J72" s="190"/>
      <c r="K72" s="80">
        <f t="shared" si="4"/>
        <v>8.7999999999999989</v>
      </c>
    </row>
    <row r="73" spans="1:11" x14ac:dyDescent="0.25">
      <c r="A73" s="24">
        <v>2</v>
      </c>
      <c r="B73" s="24">
        <v>95</v>
      </c>
      <c r="C73" s="183"/>
      <c r="D73" s="183"/>
      <c r="E73" s="80">
        <f t="shared" si="3"/>
        <v>7.4499999999999993</v>
      </c>
      <c r="G73" s="24">
        <v>2.2000000000000002</v>
      </c>
      <c r="H73" s="24">
        <v>69</v>
      </c>
      <c r="I73" s="187"/>
      <c r="J73" s="190"/>
      <c r="K73" s="80">
        <f t="shared" si="4"/>
        <v>8.75</v>
      </c>
    </row>
    <row r="74" spans="1:11" x14ac:dyDescent="0.25">
      <c r="A74" s="24">
        <v>0.625</v>
      </c>
      <c r="B74" s="24">
        <v>97</v>
      </c>
      <c r="C74" s="183"/>
      <c r="D74" s="183"/>
      <c r="E74" s="80">
        <f t="shared" si="3"/>
        <v>7.3499999999999988</v>
      </c>
      <c r="G74" s="24">
        <v>1.5</v>
      </c>
      <c r="H74" s="24">
        <v>70</v>
      </c>
      <c r="I74" s="187"/>
      <c r="J74" s="190"/>
      <c r="K74" s="80">
        <f t="shared" si="4"/>
        <v>8.6999999999999993</v>
      </c>
    </row>
    <row r="75" spans="1:11" x14ac:dyDescent="0.25">
      <c r="A75" s="24">
        <v>0.625</v>
      </c>
      <c r="B75" s="24">
        <v>109</v>
      </c>
      <c r="C75" s="183"/>
      <c r="D75" s="183"/>
      <c r="E75" s="80">
        <f t="shared" si="3"/>
        <v>6.7499999999999991</v>
      </c>
      <c r="G75" s="24">
        <v>0</v>
      </c>
      <c r="H75" s="24">
        <v>74</v>
      </c>
      <c r="I75" s="187"/>
      <c r="J75" s="190"/>
      <c r="K75" s="80">
        <f t="shared" si="4"/>
        <v>8.5</v>
      </c>
    </row>
    <row r="76" spans="1:11" x14ac:dyDescent="0.25">
      <c r="A76" s="24">
        <v>4</v>
      </c>
      <c r="B76" s="24">
        <v>110</v>
      </c>
      <c r="C76" s="183"/>
      <c r="D76" s="183"/>
      <c r="E76" s="80">
        <f t="shared" si="3"/>
        <v>6.6999999999999993</v>
      </c>
      <c r="G76" s="24">
        <v>0</v>
      </c>
      <c r="H76" s="24">
        <v>79</v>
      </c>
      <c r="I76" s="187"/>
      <c r="J76" s="190"/>
      <c r="K76" s="80">
        <f t="shared" si="4"/>
        <v>8.25</v>
      </c>
    </row>
    <row r="77" spans="1:11" x14ac:dyDescent="0.25">
      <c r="A77" s="24">
        <v>2.5</v>
      </c>
      <c r="B77" s="24">
        <v>111</v>
      </c>
      <c r="C77" s="183"/>
      <c r="D77" s="183"/>
      <c r="E77" s="80">
        <f t="shared" si="3"/>
        <v>6.6499999999999986</v>
      </c>
      <c r="G77" s="24">
        <v>0</v>
      </c>
      <c r="H77" s="24">
        <v>80</v>
      </c>
      <c r="I77" s="187"/>
      <c r="J77" s="190"/>
      <c r="K77" s="80">
        <f t="shared" si="4"/>
        <v>8.1999999999999993</v>
      </c>
    </row>
    <row r="78" spans="1:11" x14ac:dyDescent="0.25">
      <c r="A78" s="24">
        <v>0.625</v>
      </c>
      <c r="B78" s="24">
        <v>112</v>
      </c>
      <c r="C78" s="183"/>
      <c r="D78" s="183"/>
      <c r="E78" s="80">
        <f t="shared" si="3"/>
        <v>6.5999999999999988</v>
      </c>
      <c r="G78" s="24">
        <v>0</v>
      </c>
      <c r="H78" s="24">
        <v>81</v>
      </c>
      <c r="I78" s="187"/>
      <c r="J78" s="190"/>
      <c r="K78" s="80">
        <f t="shared" si="4"/>
        <v>8.1499999999999986</v>
      </c>
    </row>
    <row r="79" spans="1:11" ht="15.75" thickBot="1" x14ac:dyDescent="0.3">
      <c r="A79" s="24">
        <v>0.625</v>
      </c>
      <c r="B79" s="24">
        <v>114</v>
      </c>
      <c r="C79" s="183"/>
      <c r="D79" s="183"/>
      <c r="E79" s="80">
        <f t="shared" si="3"/>
        <v>6.4999999999999991</v>
      </c>
      <c r="G79" s="24">
        <v>1.3</v>
      </c>
      <c r="H79" s="24">
        <v>88</v>
      </c>
      <c r="I79" s="187"/>
      <c r="J79" s="190"/>
      <c r="K79" s="80">
        <f t="shared" si="4"/>
        <v>7.7999999999999989</v>
      </c>
    </row>
    <row r="80" spans="1:11" x14ac:dyDescent="0.25">
      <c r="A80" s="24">
        <v>4</v>
      </c>
      <c r="B80" s="24">
        <v>115</v>
      </c>
      <c r="C80" s="183"/>
      <c r="D80" s="183"/>
      <c r="E80" s="80">
        <f t="shared" si="3"/>
        <v>6.4499999999999993</v>
      </c>
      <c r="G80" s="24">
        <v>1.3</v>
      </c>
      <c r="H80" s="24">
        <v>89</v>
      </c>
      <c r="I80" s="187"/>
      <c r="J80" s="186">
        <v>5.2</v>
      </c>
      <c r="K80" s="80">
        <f t="shared" si="4"/>
        <v>7.7499999999999991</v>
      </c>
    </row>
    <row r="81" spans="1:11" x14ac:dyDescent="0.25">
      <c r="A81" s="24">
        <v>0.625</v>
      </c>
      <c r="B81" s="24">
        <v>116</v>
      </c>
      <c r="C81" s="183"/>
      <c r="D81" s="183"/>
      <c r="E81" s="80">
        <f t="shared" si="3"/>
        <v>6.3999999999999986</v>
      </c>
      <c r="G81" s="24">
        <v>1.3</v>
      </c>
      <c r="H81" s="24">
        <v>92</v>
      </c>
      <c r="I81" s="187"/>
      <c r="J81" s="187"/>
      <c r="K81" s="80">
        <f t="shared" si="4"/>
        <v>7.5999999999999988</v>
      </c>
    </row>
    <row r="82" spans="1:11" x14ac:dyDescent="0.25">
      <c r="A82" s="24">
        <v>0.625</v>
      </c>
      <c r="B82" s="24">
        <v>122</v>
      </c>
      <c r="C82" s="183"/>
      <c r="D82" s="183"/>
      <c r="E82" s="80">
        <f t="shared" si="3"/>
        <v>6.0999999999999988</v>
      </c>
      <c r="G82" s="24">
        <v>1.3</v>
      </c>
      <c r="H82" s="24">
        <v>94</v>
      </c>
      <c r="I82" s="187"/>
      <c r="J82" s="187"/>
      <c r="K82" s="80">
        <f t="shared" si="4"/>
        <v>7.4999999999999991</v>
      </c>
    </row>
    <row r="83" spans="1:11" x14ac:dyDescent="0.25">
      <c r="A83" s="24">
        <v>4.8000000000000007</v>
      </c>
      <c r="B83" s="24">
        <v>124</v>
      </c>
      <c r="C83" s="183"/>
      <c r="D83" s="183"/>
      <c r="E83" s="80">
        <f t="shared" si="3"/>
        <v>5.9999999999999991</v>
      </c>
      <c r="G83" s="24">
        <v>1.8</v>
      </c>
      <c r="H83" s="24">
        <v>95</v>
      </c>
      <c r="I83" s="187"/>
      <c r="J83" s="187"/>
      <c r="K83" s="80">
        <f t="shared" si="4"/>
        <v>7.4499999999999993</v>
      </c>
    </row>
    <row r="84" spans="1:11" x14ac:dyDescent="0.25">
      <c r="A84" s="24">
        <v>4</v>
      </c>
      <c r="B84" s="24">
        <v>125</v>
      </c>
      <c r="C84" s="183"/>
      <c r="D84" s="183"/>
      <c r="E84" s="80">
        <f t="shared" si="3"/>
        <v>5.9499999999999993</v>
      </c>
      <c r="G84" s="24">
        <v>1.3</v>
      </c>
      <c r="H84" s="24">
        <v>97</v>
      </c>
      <c r="I84" s="187"/>
      <c r="J84" s="187"/>
      <c r="K84" s="80">
        <f t="shared" si="4"/>
        <v>7.3499999999999988</v>
      </c>
    </row>
    <row r="85" spans="1:11" x14ac:dyDescent="0.25">
      <c r="A85" s="24">
        <v>1.2000000000000002</v>
      </c>
      <c r="B85" s="24">
        <v>126</v>
      </c>
      <c r="C85" s="183"/>
      <c r="D85" s="183"/>
      <c r="E85" s="80">
        <f t="shared" si="3"/>
        <v>5.8999999999999986</v>
      </c>
      <c r="G85" s="24">
        <v>1.3</v>
      </c>
      <c r="H85" s="24">
        <v>109</v>
      </c>
      <c r="I85" s="187"/>
      <c r="J85" s="187"/>
      <c r="K85" s="80">
        <f t="shared" si="4"/>
        <v>6.7499999999999991</v>
      </c>
    </row>
    <row r="86" spans="1:11" x14ac:dyDescent="0.25">
      <c r="A86" s="24">
        <v>0.625</v>
      </c>
      <c r="B86" s="24">
        <v>127</v>
      </c>
      <c r="C86" s="183"/>
      <c r="D86" s="183"/>
      <c r="E86" s="80">
        <f t="shared" si="3"/>
        <v>5.8499999999999988</v>
      </c>
      <c r="G86" s="24">
        <v>2</v>
      </c>
      <c r="H86" s="24">
        <v>110</v>
      </c>
      <c r="I86" s="187"/>
      <c r="J86" s="187"/>
      <c r="K86" s="80">
        <f t="shared" si="4"/>
        <v>6.6999999999999993</v>
      </c>
    </row>
    <row r="87" spans="1:11" x14ac:dyDescent="0.25">
      <c r="A87" s="24">
        <v>0.625</v>
      </c>
      <c r="B87" s="24">
        <v>134</v>
      </c>
      <c r="C87" s="183"/>
      <c r="D87" s="183"/>
      <c r="E87" s="80">
        <f t="shared" si="3"/>
        <v>5.4999999999999991</v>
      </c>
      <c r="G87" s="24">
        <v>2</v>
      </c>
      <c r="H87" s="24">
        <v>111</v>
      </c>
      <c r="I87" s="187"/>
      <c r="J87" s="187"/>
      <c r="K87" s="80">
        <f t="shared" si="4"/>
        <v>6.6499999999999986</v>
      </c>
    </row>
    <row r="88" spans="1:11" x14ac:dyDescent="0.25">
      <c r="A88" s="24">
        <v>5</v>
      </c>
      <c r="B88" s="24">
        <v>135</v>
      </c>
      <c r="C88" s="183"/>
      <c r="D88" s="183"/>
      <c r="E88" s="80">
        <f t="shared" si="3"/>
        <v>5.4499999999999993</v>
      </c>
      <c r="G88" s="24">
        <v>1.3</v>
      </c>
      <c r="H88" s="24">
        <v>112</v>
      </c>
      <c r="I88" s="187"/>
      <c r="J88" s="187"/>
      <c r="K88" s="80">
        <f t="shared" si="4"/>
        <v>6.5999999999999988</v>
      </c>
    </row>
    <row r="89" spans="1:11" x14ac:dyDescent="0.25">
      <c r="A89" s="24">
        <v>0.625</v>
      </c>
      <c r="B89" s="24">
        <v>136</v>
      </c>
      <c r="C89" s="183"/>
      <c r="D89" s="183"/>
      <c r="E89" s="80">
        <f t="shared" si="3"/>
        <v>5.3999999999999986</v>
      </c>
      <c r="G89" s="24">
        <v>1.3</v>
      </c>
      <c r="H89" s="24">
        <v>114</v>
      </c>
      <c r="I89" s="187"/>
      <c r="J89" s="187"/>
      <c r="K89" s="80">
        <f t="shared" si="4"/>
        <v>6.4999999999999991</v>
      </c>
    </row>
    <row r="90" spans="1:11" ht="15.75" thickBot="1" x14ac:dyDescent="0.3">
      <c r="A90" s="24">
        <v>0.625</v>
      </c>
      <c r="B90" s="24">
        <v>138</v>
      </c>
      <c r="C90" s="184"/>
      <c r="D90" s="184"/>
      <c r="E90" s="80">
        <f t="shared" si="3"/>
        <v>5.2999999999999989</v>
      </c>
      <c r="G90" s="24">
        <v>2</v>
      </c>
      <c r="H90" s="24">
        <v>115</v>
      </c>
      <c r="I90" s="187"/>
      <c r="J90" s="187"/>
      <c r="K90" s="80">
        <f t="shared" si="4"/>
        <v>6.4499999999999993</v>
      </c>
    </row>
    <row r="91" spans="1:11" x14ac:dyDescent="0.25">
      <c r="G91" s="24">
        <v>1.3</v>
      </c>
      <c r="H91" s="24">
        <v>116</v>
      </c>
      <c r="I91" s="187"/>
      <c r="J91" s="187"/>
      <c r="K91" s="80">
        <f t="shared" si="4"/>
        <v>6.3999999999999986</v>
      </c>
    </row>
    <row r="92" spans="1:11" x14ac:dyDescent="0.25">
      <c r="G92" s="24">
        <v>1.3</v>
      </c>
      <c r="H92" s="24">
        <v>122</v>
      </c>
      <c r="I92" s="187"/>
      <c r="J92" s="187"/>
      <c r="K92" s="80">
        <f t="shared" si="4"/>
        <v>6.0999999999999988</v>
      </c>
    </row>
    <row r="93" spans="1:11" x14ac:dyDescent="0.25">
      <c r="G93" s="24">
        <v>2.75</v>
      </c>
      <c r="H93" s="24">
        <v>124</v>
      </c>
      <c r="I93" s="187"/>
      <c r="J93" s="187"/>
      <c r="K93" s="80">
        <f t="shared" si="4"/>
        <v>5.9999999999999991</v>
      </c>
    </row>
    <row r="94" spans="1:11" x14ac:dyDescent="0.25">
      <c r="G94" s="24">
        <v>2.25</v>
      </c>
      <c r="H94" s="24">
        <v>125</v>
      </c>
      <c r="I94" s="187"/>
      <c r="J94" s="187"/>
      <c r="K94" s="80">
        <f t="shared" si="4"/>
        <v>5.9499999999999993</v>
      </c>
    </row>
    <row r="95" spans="1:11" x14ac:dyDescent="0.25">
      <c r="G95" s="24">
        <v>1.08</v>
      </c>
      <c r="H95" s="24">
        <v>126</v>
      </c>
      <c r="I95" s="187"/>
      <c r="J95" s="187"/>
      <c r="K95" s="80">
        <f t="shared" si="4"/>
        <v>5.8999999999999986</v>
      </c>
    </row>
    <row r="96" spans="1:11" x14ac:dyDescent="0.25">
      <c r="G96" s="24">
        <v>1.08</v>
      </c>
      <c r="H96" s="24">
        <v>127</v>
      </c>
      <c r="I96" s="187"/>
      <c r="J96" s="187"/>
      <c r="K96" s="80">
        <f t="shared" si="4"/>
        <v>5.8499999999999988</v>
      </c>
    </row>
    <row r="97" spans="7:11" x14ac:dyDescent="0.25">
      <c r="G97" s="24">
        <v>1.08</v>
      </c>
      <c r="H97" s="24">
        <v>134</v>
      </c>
      <c r="I97" s="187"/>
      <c r="J97" s="187"/>
      <c r="K97" s="80">
        <f t="shared" si="4"/>
        <v>5.4999999999999991</v>
      </c>
    </row>
    <row r="98" spans="7:11" x14ac:dyDescent="0.25">
      <c r="G98" s="24">
        <v>2</v>
      </c>
      <c r="H98" s="24">
        <v>135</v>
      </c>
      <c r="I98" s="187"/>
      <c r="J98" s="187"/>
      <c r="K98" s="80">
        <f t="shared" si="4"/>
        <v>5.4499999999999993</v>
      </c>
    </row>
    <row r="99" spans="7:11" x14ac:dyDescent="0.25">
      <c r="G99" s="24">
        <v>1.08</v>
      </c>
      <c r="H99" s="24">
        <v>136</v>
      </c>
      <c r="I99" s="187"/>
      <c r="J99" s="187"/>
      <c r="K99" s="80">
        <f t="shared" si="4"/>
        <v>5.3999999999999986</v>
      </c>
    </row>
    <row r="100" spans="7:11" ht="15.75" thickBot="1" x14ac:dyDescent="0.3">
      <c r="G100" s="24">
        <v>1.08</v>
      </c>
      <c r="H100" s="24">
        <v>138</v>
      </c>
      <c r="I100" s="188"/>
      <c r="J100" s="188"/>
      <c r="K100" s="80">
        <f t="shared" si="4"/>
        <v>5.2999999999999989</v>
      </c>
    </row>
    <row r="101" spans="7:11" x14ac:dyDescent="0.25">
      <c r="G101" t="s">
        <v>220</v>
      </c>
      <c r="H101" t="s">
        <v>225</v>
      </c>
    </row>
    <row r="102" spans="7:11" x14ac:dyDescent="0.25">
      <c r="G102" s="24">
        <v>2</v>
      </c>
      <c r="H102" s="24">
        <v>64</v>
      </c>
    </row>
    <row r="103" spans="7:11" x14ac:dyDescent="0.25">
      <c r="G103" s="24">
        <v>4</v>
      </c>
      <c r="H103" s="24">
        <v>65</v>
      </c>
    </row>
    <row r="104" spans="7:11" x14ac:dyDescent="0.25">
      <c r="G104" s="24">
        <v>1</v>
      </c>
      <c r="H104" s="24">
        <v>68</v>
      </c>
    </row>
    <row r="105" spans="7:11" x14ac:dyDescent="0.25">
      <c r="G105" s="24">
        <v>0</v>
      </c>
      <c r="H105" s="24">
        <v>72</v>
      </c>
    </row>
    <row r="106" spans="7:11" x14ac:dyDescent="0.25">
      <c r="G106" s="24">
        <v>0</v>
      </c>
      <c r="H106" s="24">
        <v>73</v>
      </c>
    </row>
    <row r="107" spans="7:11" x14ac:dyDescent="0.25">
      <c r="G107" s="24">
        <v>1.5</v>
      </c>
      <c r="H107" s="24">
        <v>74</v>
      </c>
    </row>
    <row r="108" spans="7:11" x14ac:dyDescent="0.25">
      <c r="G108" s="24">
        <v>1</v>
      </c>
      <c r="H108" s="24">
        <v>76</v>
      </c>
    </row>
    <row r="109" spans="7:11" x14ac:dyDescent="0.25">
      <c r="G109" s="24">
        <v>0</v>
      </c>
      <c r="H109" s="24">
        <v>77</v>
      </c>
    </row>
    <row r="110" spans="7:11" x14ac:dyDescent="0.25">
      <c r="G110" s="24">
        <v>0</v>
      </c>
      <c r="H110" s="24">
        <v>87</v>
      </c>
    </row>
    <row r="111" spans="7:11" x14ac:dyDescent="0.25">
      <c r="G111" s="24">
        <v>1.3</v>
      </c>
      <c r="H111" s="24">
        <v>88</v>
      </c>
    </row>
    <row r="112" spans="7:11" x14ac:dyDescent="0.25">
      <c r="G112" s="24">
        <v>10</v>
      </c>
      <c r="H112" s="24">
        <v>89</v>
      </c>
    </row>
    <row r="113" spans="7:8" x14ac:dyDescent="0.25">
      <c r="G113" s="24">
        <v>1.3</v>
      </c>
      <c r="H113" s="24">
        <v>90</v>
      </c>
    </row>
    <row r="114" spans="7:8" x14ac:dyDescent="0.25">
      <c r="G114" s="24">
        <v>1.3</v>
      </c>
      <c r="H114" s="24">
        <v>109</v>
      </c>
    </row>
    <row r="115" spans="7:8" x14ac:dyDescent="0.25">
      <c r="G115" s="24">
        <v>1.3</v>
      </c>
      <c r="H115" s="24">
        <v>110</v>
      </c>
    </row>
    <row r="116" spans="7:8" x14ac:dyDescent="0.25">
      <c r="G116" s="24">
        <v>1.3</v>
      </c>
      <c r="H116" s="24">
        <v>111</v>
      </c>
    </row>
    <row r="117" spans="7:8" x14ac:dyDescent="0.25">
      <c r="G117" s="24">
        <v>1.3</v>
      </c>
      <c r="H117" s="24">
        <v>112</v>
      </c>
    </row>
    <row r="118" spans="7:8" x14ac:dyDescent="0.25">
      <c r="G118" s="24">
        <v>1.3</v>
      </c>
      <c r="H118" s="24">
        <v>114</v>
      </c>
    </row>
    <row r="119" spans="7:8" x14ac:dyDescent="0.25">
      <c r="G119" s="24">
        <v>1.3</v>
      </c>
      <c r="H119" s="24">
        <v>115</v>
      </c>
    </row>
    <row r="120" spans="7:8" x14ac:dyDescent="0.25">
      <c r="G120" s="24">
        <v>1.3</v>
      </c>
      <c r="H120" s="24">
        <v>116</v>
      </c>
    </row>
    <row r="121" spans="7:8" x14ac:dyDescent="0.25">
      <c r="G121" s="24">
        <v>1.3</v>
      </c>
      <c r="H121" s="24">
        <v>122</v>
      </c>
    </row>
    <row r="122" spans="7:8" x14ac:dyDescent="0.25">
      <c r="G122" s="24">
        <v>1.3</v>
      </c>
      <c r="H122" s="24">
        <v>124</v>
      </c>
    </row>
    <row r="123" spans="7:8" x14ac:dyDescent="0.25">
      <c r="G123" s="24">
        <v>1.3</v>
      </c>
      <c r="H123" s="24">
        <v>125</v>
      </c>
    </row>
    <row r="124" spans="7:8" x14ac:dyDescent="0.25">
      <c r="G124" s="24">
        <v>1.3</v>
      </c>
      <c r="H124" s="24">
        <v>126</v>
      </c>
    </row>
    <row r="125" spans="7:8" x14ac:dyDescent="0.25">
      <c r="G125" s="24">
        <v>1.3</v>
      </c>
      <c r="H125" s="24">
        <v>127</v>
      </c>
    </row>
    <row r="126" spans="7:8" x14ac:dyDescent="0.25">
      <c r="G126" s="24">
        <v>1.3</v>
      </c>
      <c r="H126" s="24">
        <v>134</v>
      </c>
    </row>
    <row r="127" spans="7:8" x14ac:dyDescent="0.25">
      <c r="G127" s="24">
        <v>1.3</v>
      </c>
      <c r="H127" s="24">
        <v>135</v>
      </c>
    </row>
    <row r="128" spans="7:8" x14ac:dyDescent="0.25">
      <c r="G128" s="24">
        <v>1.3</v>
      </c>
      <c r="H128" s="24">
        <v>136</v>
      </c>
    </row>
    <row r="129" spans="7:8" x14ac:dyDescent="0.25">
      <c r="G129" s="24">
        <v>1.3</v>
      </c>
      <c r="H129" s="24">
        <v>138</v>
      </c>
    </row>
  </sheetData>
  <mergeCells count="15">
    <mergeCell ref="C3:C30"/>
    <mergeCell ref="D3:D9"/>
    <mergeCell ref="D10:D30"/>
    <mergeCell ref="C63:C90"/>
    <mergeCell ref="D63:D69"/>
    <mergeCell ref="D70:D90"/>
    <mergeCell ref="C33:C60"/>
    <mergeCell ref="D33:D39"/>
    <mergeCell ref="D40:D60"/>
    <mergeCell ref="I3:I30"/>
    <mergeCell ref="J3:J9"/>
    <mergeCell ref="J10:J30"/>
    <mergeCell ref="I71:I100"/>
    <mergeCell ref="J71:J79"/>
    <mergeCell ref="J80:J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workbookViewId="0">
      <selection activeCell="H174" sqref="A1:X183"/>
    </sheetView>
  </sheetViews>
  <sheetFormatPr defaultRowHeight="15" x14ac:dyDescent="0.25"/>
  <cols>
    <col min="1" max="1" width="31.28515625" style="38" customWidth="1"/>
    <col min="2" max="2" width="12" bestFit="1" customWidth="1"/>
    <col min="12" max="12" width="18.140625" customWidth="1"/>
    <col min="17" max="17" width="19.85546875" customWidth="1"/>
    <col min="18" max="18" width="13.140625" customWidth="1"/>
    <col min="19" max="19" width="20.28515625" customWidth="1"/>
    <col min="20" max="20" width="22.7109375" customWidth="1"/>
    <col min="21" max="21" width="16.5703125" customWidth="1"/>
  </cols>
  <sheetData>
    <row r="1" spans="1:24" x14ac:dyDescent="0.25">
      <c r="A1" s="205" t="s">
        <v>41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24" ht="14.25" customHeight="1" thickBot="1" x14ac:dyDescent="0.3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t="s">
        <v>42</v>
      </c>
      <c r="M2">
        <v>50000</v>
      </c>
      <c r="Q2" t="s">
        <v>79</v>
      </c>
      <c r="S2" t="s">
        <v>80</v>
      </c>
      <c r="T2" t="s">
        <v>81</v>
      </c>
      <c r="U2" t="s">
        <v>82</v>
      </c>
    </row>
    <row r="3" spans="1:24" ht="15" customHeight="1" thickTop="1" thickBot="1" x14ac:dyDescent="0.3">
      <c r="H3" s="141"/>
      <c r="L3" s="52" t="s">
        <v>237</v>
      </c>
      <c r="Q3" s="51">
        <v>-1029</v>
      </c>
      <c r="R3" s="51"/>
      <c r="S3" s="51">
        <v>-2648</v>
      </c>
      <c r="T3" s="51">
        <v>-3683</v>
      </c>
      <c r="U3" s="51">
        <f>SUM(S3-T3)</f>
        <v>1035</v>
      </c>
      <c r="V3" s="51"/>
      <c r="W3" s="51"/>
      <c r="X3" s="51"/>
    </row>
    <row r="4" spans="1:24" ht="15.75" thickTop="1" x14ac:dyDescent="0.25">
      <c r="A4" s="41" t="s">
        <v>43</v>
      </c>
      <c r="B4" s="42">
        <v>0</v>
      </c>
      <c r="C4" s="42">
        <v>1000</v>
      </c>
      <c r="D4" s="42">
        <v>2000</v>
      </c>
      <c r="E4" s="42">
        <v>3000</v>
      </c>
      <c r="F4" s="42">
        <v>4000</v>
      </c>
      <c r="G4" s="42">
        <v>5000</v>
      </c>
      <c r="H4" s="42">
        <v>6050</v>
      </c>
      <c r="I4" s="42">
        <v>7000</v>
      </c>
      <c r="J4" s="42">
        <v>8000</v>
      </c>
      <c r="K4" s="42">
        <v>9000</v>
      </c>
      <c r="L4" s="42">
        <v>9175</v>
      </c>
      <c r="M4" s="42">
        <v>10000</v>
      </c>
      <c r="N4" s="43">
        <v>10850</v>
      </c>
      <c r="S4" t="s">
        <v>238</v>
      </c>
      <c r="T4" t="s">
        <v>239</v>
      </c>
      <c r="U4" t="s">
        <v>82</v>
      </c>
    </row>
    <row r="5" spans="1:24" x14ac:dyDescent="0.25">
      <c r="A5" s="44" t="s">
        <v>44</v>
      </c>
      <c r="B5" s="45">
        <v>1</v>
      </c>
      <c r="C5" s="45">
        <v>40</v>
      </c>
      <c r="D5" s="45">
        <v>80</v>
      </c>
      <c r="E5" s="45">
        <v>120</v>
      </c>
      <c r="F5" s="45">
        <v>160</v>
      </c>
      <c r="G5" s="45">
        <v>200</v>
      </c>
      <c r="H5" s="45">
        <v>242</v>
      </c>
      <c r="I5" s="45">
        <v>280</v>
      </c>
      <c r="J5" s="45">
        <v>320</v>
      </c>
      <c r="K5" s="45">
        <v>360</v>
      </c>
      <c r="L5" s="45">
        <v>367</v>
      </c>
      <c r="M5" s="45">
        <v>400</v>
      </c>
      <c r="N5" s="46">
        <v>435</v>
      </c>
      <c r="S5">
        <v>417</v>
      </c>
      <c r="T5" s="4">
        <v>1464</v>
      </c>
      <c r="U5">
        <f>SUM(T5-S5)</f>
        <v>1047</v>
      </c>
    </row>
    <row r="6" spans="1:24" ht="30" x14ac:dyDescent="0.25">
      <c r="A6" s="44" t="s">
        <v>78</v>
      </c>
      <c r="B6" s="45">
        <v>0</v>
      </c>
      <c r="C6" s="45">
        <v>-855</v>
      </c>
      <c r="D6" s="45">
        <v>-1252</v>
      </c>
      <c r="E6" s="45">
        <v>-1527</v>
      </c>
      <c r="F6" s="45">
        <v>-1612</v>
      </c>
      <c r="G6" s="45">
        <v>-1548</v>
      </c>
      <c r="H6" s="45">
        <v>-1462</v>
      </c>
      <c r="I6" s="45">
        <v>-1289</v>
      </c>
      <c r="J6" s="45">
        <v>-1167</v>
      </c>
      <c r="K6" s="45">
        <v>-1188</v>
      </c>
      <c r="L6" s="45">
        <v>-1195</v>
      </c>
      <c r="M6" s="45">
        <v>-1242</v>
      </c>
      <c r="N6" s="46">
        <v>-935</v>
      </c>
    </row>
    <row r="7" spans="1:24" x14ac:dyDescent="0.25">
      <c r="A7" s="44" t="s">
        <v>77</v>
      </c>
      <c r="B7" s="45">
        <f t="shared" ref="B7:N7" si="0">SUM($B$6-B6)</f>
        <v>0</v>
      </c>
      <c r="C7" s="45">
        <f t="shared" si="0"/>
        <v>855</v>
      </c>
      <c r="D7" s="45">
        <f t="shared" si="0"/>
        <v>1252</v>
      </c>
      <c r="E7" s="45">
        <f t="shared" si="0"/>
        <v>1527</v>
      </c>
      <c r="F7" s="45">
        <f t="shared" si="0"/>
        <v>1612</v>
      </c>
      <c r="G7" s="45">
        <f t="shared" si="0"/>
        <v>1548</v>
      </c>
      <c r="H7" s="45">
        <f t="shared" si="0"/>
        <v>1462</v>
      </c>
      <c r="I7" s="45">
        <f t="shared" si="0"/>
        <v>1289</v>
      </c>
      <c r="J7" s="45">
        <f t="shared" si="0"/>
        <v>1167</v>
      </c>
      <c r="K7" s="45">
        <f t="shared" si="0"/>
        <v>1188</v>
      </c>
      <c r="L7" s="45">
        <f t="shared" si="0"/>
        <v>1195</v>
      </c>
      <c r="M7" s="45">
        <f t="shared" si="0"/>
        <v>1242</v>
      </c>
      <c r="N7" s="46">
        <f t="shared" si="0"/>
        <v>935</v>
      </c>
    </row>
    <row r="8" spans="1:24" x14ac:dyDescent="0.25">
      <c r="A8" s="47" t="s">
        <v>76</v>
      </c>
      <c r="B8" s="48">
        <f t="shared" ref="B8:G8" si="1">SUM(B6+$Q$3)</f>
        <v>-1029</v>
      </c>
      <c r="C8" s="48">
        <f t="shared" si="1"/>
        <v>-1884</v>
      </c>
      <c r="D8" s="48">
        <f t="shared" si="1"/>
        <v>-2281</v>
      </c>
      <c r="E8" s="48">
        <f t="shared" si="1"/>
        <v>-2556</v>
      </c>
      <c r="F8" s="48">
        <f t="shared" si="1"/>
        <v>-2641</v>
      </c>
      <c r="G8" s="48">
        <f t="shared" si="1"/>
        <v>-2577</v>
      </c>
      <c r="H8" s="48">
        <f t="shared" ref="H8:N8" si="2">SUM(H6+$Q$3)</f>
        <v>-2491</v>
      </c>
      <c r="I8" s="48">
        <f t="shared" si="2"/>
        <v>-2318</v>
      </c>
      <c r="J8" s="48">
        <f t="shared" si="2"/>
        <v>-2196</v>
      </c>
      <c r="K8" s="48">
        <f t="shared" si="2"/>
        <v>-2217</v>
      </c>
      <c r="L8" s="48">
        <f t="shared" si="2"/>
        <v>-2224</v>
      </c>
      <c r="M8" s="48">
        <f t="shared" si="2"/>
        <v>-2271</v>
      </c>
      <c r="N8" s="49">
        <f t="shared" si="2"/>
        <v>-1964</v>
      </c>
    </row>
    <row r="9" spans="1:24" x14ac:dyDescent="0.25">
      <c r="A9" s="38" t="s">
        <v>83</v>
      </c>
      <c r="B9">
        <f t="shared" ref="B9:N9" si="3">SUM($F$7-B7)</f>
        <v>1612</v>
      </c>
      <c r="C9" s="4">
        <f t="shared" si="3"/>
        <v>757</v>
      </c>
      <c r="D9" s="4">
        <f t="shared" si="3"/>
        <v>360</v>
      </c>
      <c r="E9" s="4">
        <f t="shared" si="3"/>
        <v>85</v>
      </c>
      <c r="F9" s="4">
        <f t="shared" si="3"/>
        <v>0</v>
      </c>
      <c r="G9" s="4">
        <f t="shared" si="3"/>
        <v>64</v>
      </c>
      <c r="H9" s="4">
        <f t="shared" si="3"/>
        <v>150</v>
      </c>
      <c r="I9" s="4">
        <f t="shared" si="3"/>
        <v>323</v>
      </c>
      <c r="J9" s="4">
        <f t="shared" si="3"/>
        <v>445</v>
      </c>
      <c r="K9" s="4">
        <f t="shared" si="3"/>
        <v>424</v>
      </c>
      <c r="L9" s="4">
        <f t="shared" si="3"/>
        <v>417</v>
      </c>
      <c r="M9" s="4">
        <f t="shared" si="3"/>
        <v>370</v>
      </c>
      <c r="N9" s="4">
        <f t="shared" si="3"/>
        <v>677</v>
      </c>
    </row>
    <row r="10" spans="1:24" x14ac:dyDescent="0.25">
      <c r="A10" s="38" t="s">
        <v>84</v>
      </c>
      <c r="B10">
        <f t="shared" ref="B10:G10" si="4">SUM(B9+$U$3)</f>
        <v>2647</v>
      </c>
      <c r="C10" s="4">
        <f t="shared" si="4"/>
        <v>1792</v>
      </c>
      <c r="D10" s="4">
        <f t="shared" si="4"/>
        <v>1395</v>
      </c>
      <c r="E10" s="4">
        <f t="shared" si="4"/>
        <v>1120</v>
      </c>
      <c r="F10" s="4">
        <f t="shared" si="4"/>
        <v>1035</v>
      </c>
      <c r="G10" s="4">
        <f t="shared" si="4"/>
        <v>1099</v>
      </c>
      <c r="H10" s="4">
        <f t="shared" ref="H10:N10" si="5">SUM(H9+$U$3)</f>
        <v>1185</v>
      </c>
      <c r="I10" s="4">
        <f t="shared" si="5"/>
        <v>1358</v>
      </c>
      <c r="J10" s="4">
        <f t="shared" si="5"/>
        <v>1480</v>
      </c>
      <c r="K10" s="4">
        <f t="shared" si="5"/>
        <v>1459</v>
      </c>
      <c r="L10" s="4">
        <f t="shared" si="5"/>
        <v>1452</v>
      </c>
      <c r="M10" s="4">
        <f t="shared" si="5"/>
        <v>1405</v>
      </c>
      <c r="N10" s="4">
        <f t="shared" si="5"/>
        <v>1712</v>
      </c>
    </row>
    <row r="11" spans="1:24" ht="30.75" thickBot="1" x14ac:dyDescent="0.3">
      <c r="A11" s="38" t="s">
        <v>240</v>
      </c>
      <c r="B11">
        <f t="shared" ref="B11:G11" si="6">SUM(B9+$U$5)</f>
        <v>2659</v>
      </c>
      <c r="C11" s="4">
        <f t="shared" si="6"/>
        <v>1804</v>
      </c>
      <c r="D11" s="4">
        <f t="shared" si="6"/>
        <v>1407</v>
      </c>
      <c r="E11" s="4">
        <f t="shared" si="6"/>
        <v>1132</v>
      </c>
      <c r="F11" s="4">
        <f t="shared" si="6"/>
        <v>1047</v>
      </c>
      <c r="G11" s="4">
        <f t="shared" si="6"/>
        <v>1111</v>
      </c>
      <c r="H11" s="4">
        <f t="shared" ref="H11:N11" si="7">SUM(H9+$U$5)</f>
        <v>1197</v>
      </c>
      <c r="I11" s="4">
        <f t="shared" si="7"/>
        <v>1370</v>
      </c>
      <c r="J11" s="4">
        <f t="shared" si="7"/>
        <v>1492</v>
      </c>
      <c r="K11" s="4">
        <f t="shared" si="7"/>
        <v>1471</v>
      </c>
      <c r="L11" s="4">
        <f t="shared" si="7"/>
        <v>1464</v>
      </c>
      <c r="M11" s="4">
        <f t="shared" si="7"/>
        <v>1417</v>
      </c>
      <c r="N11" s="4">
        <f t="shared" si="7"/>
        <v>1724</v>
      </c>
    </row>
    <row r="12" spans="1:24" ht="16.5" thickTop="1" thickBot="1" x14ac:dyDescent="0.3">
      <c r="B12" s="4"/>
      <c r="C12" s="4"/>
      <c r="D12" s="4"/>
      <c r="E12" s="4"/>
      <c r="F12" s="4"/>
      <c r="G12" s="4"/>
      <c r="H12" s="141"/>
      <c r="I12" s="4"/>
      <c r="J12" s="4"/>
      <c r="K12" s="4"/>
      <c r="L12" s="52" t="s">
        <v>237</v>
      </c>
      <c r="M12" s="4"/>
      <c r="N12" s="4"/>
    </row>
    <row r="13" spans="1:24" ht="16.5" thickTop="1" thickBot="1" x14ac:dyDescent="0.3">
      <c r="A13" s="38" t="s">
        <v>94</v>
      </c>
      <c r="B13" s="58">
        <v>0</v>
      </c>
      <c r="C13" s="58">
        <v>1000</v>
      </c>
      <c r="D13" s="58">
        <v>2000</v>
      </c>
      <c r="E13" s="58">
        <v>3000</v>
      </c>
      <c r="F13" s="58">
        <v>4000</v>
      </c>
      <c r="G13" s="58">
        <v>5000</v>
      </c>
      <c r="H13" s="146">
        <v>6050</v>
      </c>
      <c r="I13" s="58">
        <v>7000</v>
      </c>
      <c r="J13" s="58">
        <v>8000</v>
      </c>
      <c r="K13" s="58">
        <v>9000</v>
      </c>
      <c r="L13" s="52">
        <v>9175</v>
      </c>
      <c r="M13" s="58">
        <v>10000</v>
      </c>
      <c r="N13" s="58">
        <v>10850</v>
      </c>
    </row>
    <row r="14" spans="1:24" ht="15.75" thickTop="1" x14ac:dyDescent="0.25">
      <c r="B14" s="57">
        <v>1</v>
      </c>
      <c r="C14" s="57">
        <v>40</v>
      </c>
      <c r="D14" s="57">
        <v>80</v>
      </c>
      <c r="E14" s="57">
        <v>120</v>
      </c>
      <c r="F14" s="57">
        <v>160</v>
      </c>
      <c r="G14" s="57">
        <v>200</v>
      </c>
      <c r="H14" s="57">
        <v>242</v>
      </c>
      <c r="I14" s="59">
        <v>280</v>
      </c>
      <c r="J14" s="59">
        <v>320</v>
      </c>
      <c r="K14" s="59">
        <v>360</v>
      </c>
      <c r="L14" s="60">
        <v>367</v>
      </c>
      <c r="M14" s="59">
        <v>400</v>
      </c>
      <c r="N14" s="59">
        <v>435</v>
      </c>
    </row>
    <row r="15" spans="1:24" x14ac:dyDescent="0.25">
      <c r="A15" s="38" t="s">
        <v>95</v>
      </c>
      <c r="B15" s="29">
        <f>SUM(B9*0.15)</f>
        <v>241.79999999999998</v>
      </c>
      <c r="C15" s="29">
        <f t="shared" ref="C15:N15" si="8">SUM(C9*0.15)</f>
        <v>113.55</v>
      </c>
      <c r="D15" s="29">
        <f t="shared" si="8"/>
        <v>54</v>
      </c>
      <c r="E15" s="29">
        <f t="shared" si="8"/>
        <v>12.75</v>
      </c>
      <c r="F15" s="29">
        <f t="shared" si="8"/>
        <v>0</v>
      </c>
      <c r="G15" s="29">
        <f t="shared" si="8"/>
        <v>9.6</v>
      </c>
      <c r="H15" s="29">
        <f t="shared" si="8"/>
        <v>22.5</v>
      </c>
      <c r="I15" s="29">
        <f t="shared" si="8"/>
        <v>48.449999999999996</v>
      </c>
      <c r="J15" s="29">
        <f t="shared" si="8"/>
        <v>66.75</v>
      </c>
      <c r="K15" s="29">
        <f t="shared" si="8"/>
        <v>63.599999999999994</v>
      </c>
      <c r="L15" s="29">
        <f t="shared" si="8"/>
        <v>62.55</v>
      </c>
      <c r="M15" s="29">
        <f t="shared" si="8"/>
        <v>55.5</v>
      </c>
      <c r="N15" s="29">
        <f t="shared" si="8"/>
        <v>101.55</v>
      </c>
    </row>
    <row r="16" spans="1:24" x14ac:dyDescent="0.25">
      <c r="A16" s="38" t="s">
        <v>97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>
        <f>SUM(L17-L15)</f>
        <v>110.25000000000001</v>
      </c>
      <c r="M16" s="29"/>
      <c r="N16" s="29"/>
    </row>
    <row r="17" spans="1:14" ht="15" customHeight="1" x14ac:dyDescent="0.25">
      <c r="A17" s="27" t="s">
        <v>98</v>
      </c>
      <c r="B17" s="28">
        <f>SUM(B15+$L$16)</f>
        <v>352.05</v>
      </c>
      <c r="C17" s="28">
        <f t="shared" ref="C17:N17" si="9">SUM(C15+$L$16)</f>
        <v>223.8</v>
      </c>
      <c r="D17" s="28">
        <f t="shared" si="9"/>
        <v>164.25</v>
      </c>
      <c r="E17" s="28">
        <f t="shared" si="9"/>
        <v>123.00000000000001</v>
      </c>
      <c r="F17" s="28">
        <f t="shared" si="9"/>
        <v>110.25000000000001</v>
      </c>
      <c r="G17" s="28">
        <f t="shared" si="9"/>
        <v>119.85000000000001</v>
      </c>
      <c r="H17" s="28">
        <f t="shared" si="9"/>
        <v>132.75</v>
      </c>
      <c r="I17" s="28">
        <f t="shared" si="9"/>
        <v>158.70000000000002</v>
      </c>
      <c r="J17" s="28">
        <f t="shared" si="9"/>
        <v>177</v>
      </c>
      <c r="K17" s="28">
        <f t="shared" si="9"/>
        <v>173.85000000000002</v>
      </c>
      <c r="L17" s="29">
        <v>172.8</v>
      </c>
      <c r="M17" s="28">
        <f t="shared" si="9"/>
        <v>165.75</v>
      </c>
      <c r="N17" s="28">
        <f t="shared" si="9"/>
        <v>211.8</v>
      </c>
    </row>
    <row r="18" spans="1:14" x14ac:dyDescent="0.25">
      <c r="A18" s="27" t="s">
        <v>45</v>
      </c>
      <c r="B18" s="28">
        <f>SUM(B11-B17)</f>
        <v>2306.9499999999998</v>
      </c>
      <c r="C18" s="28">
        <f t="shared" ref="C18:N18" si="10">SUM(C11-C17)</f>
        <v>1580.2</v>
      </c>
      <c r="D18" s="28">
        <f t="shared" si="10"/>
        <v>1242.75</v>
      </c>
      <c r="E18" s="28">
        <f t="shared" si="10"/>
        <v>1009</v>
      </c>
      <c r="F18" s="28">
        <f t="shared" si="10"/>
        <v>936.75</v>
      </c>
      <c r="G18" s="28">
        <f t="shared" si="10"/>
        <v>991.15</v>
      </c>
      <c r="H18" s="28">
        <f t="shared" si="10"/>
        <v>1064.25</v>
      </c>
      <c r="I18" s="28">
        <f t="shared" si="10"/>
        <v>1211.3</v>
      </c>
      <c r="J18" s="28">
        <f t="shared" si="10"/>
        <v>1315</v>
      </c>
      <c r="K18" s="28">
        <f t="shared" si="10"/>
        <v>1297.1500000000001</v>
      </c>
      <c r="L18" s="28">
        <f t="shared" si="10"/>
        <v>1291.2</v>
      </c>
      <c r="M18" s="28">
        <f t="shared" si="10"/>
        <v>1251.25</v>
      </c>
      <c r="N18" s="28">
        <f t="shared" si="10"/>
        <v>1512.2</v>
      </c>
    </row>
    <row r="19" spans="1:14" x14ac:dyDescent="0.25">
      <c r="A19" s="38" t="s">
        <v>99</v>
      </c>
      <c r="B19">
        <f>SUM(B18/244)</f>
        <v>9.4547131147540977</v>
      </c>
      <c r="C19" s="4">
        <f t="shared" ref="C19:N19" si="11">SUM(C18/244)</f>
        <v>6.4762295081967212</v>
      </c>
      <c r="D19" s="4">
        <f t="shared" si="11"/>
        <v>5.0932377049180326</v>
      </c>
      <c r="E19" s="4">
        <f t="shared" si="11"/>
        <v>4.1352459016393439</v>
      </c>
      <c r="F19" s="4">
        <f t="shared" si="11"/>
        <v>3.839139344262295</v>
      </c>
      <c r="G19" s="4">
        <f t="shared" si="11"/>
        <v>4.0620901639344265</v>
      </c>
      <c r="H19" s="4">
        <f t="shared" si="11"/>
        <v>4.3616803278688527</v>
      </c>
      <c r="I19" s="4">
        <f t="shared" si="11"/>
        <v>4.9643442622950822</v>
      </c>
      <c r="J19" s="4">
        <f t="shared" si="11"/>
        <v>5.389344262295082</v>
      </c>
      <c r="K19" s="4">
        <f t="shared" si="11"/>
        <v>5.3161885245901646</v>
      </c>
      <c r="L19" s="4">
        <f t="shared" si="11"/>
        <v>5.2918032786885245</v>
      </c>
      <c r="M19" s="4">
        <f t="shared" si="11"/>
        <v>5.1280737704918034</v>
      </c>
      <c r="N19" s="4">
        <f t="shared" si="11"/>
        <v>6.1975409836065571</v>
      </c>
    </row>
    <row r="20" spans="1:14" x14ac:dyDescent="0.25">
      <c r="A20" s="38" t="s">
        <v>100</v>
      </c>
      <c r="B20">
        <f>SUM(B19/$M$2)*1000</f>
        <v>0.18909426229508194</v>
      </c>
      <c r="C20" s="4">
        <f t="shared" ref="C20:N20" si="12">SUM(C19/$M$2)*1000</f>
        <v>0.12952459016393444</v>
      </c>
      <c r="D20" s="4">
        <f t="shared" si="12"/>
        <v>0.10186475409836065</v>
      </c>
      <c r="E20" s="4">
        <f t="shared" si="12"/>
        <v>8.2704918032786873E-2</v>
      </c>
      <c r="F20" s="4">
        <f t="shared" si="12"/>
        <v>7.6782786885245896E-2</v>
      </c>
      <c r="G20" s="4">
        <f t="shared" si="12"/>
        <v>8.1241803278688518E-2</v>
      </c>
      <c r="H20" s="4">
        <f t="shared" si="12"/>
        <v>8.7233606557377052E-2</v>
      </c>
      <c r="I20" s="4">
        <f t="shared" si="12"/>
        <v>9.9286885245901652E-2</v>
      </c>
      <c r="J20" s="4">
        <f t="shared" si="12"/>
        <v>0.10778688524590163</v>
      </c>
      <c r="K20" s="4">
        <f t="shared" si="12"/>
        <v>0.10632377049180329</v>
      </c>
      <c r="L20" s="4">
        <f t="shared" si="12"/>
        <v>0.10583606557377048</v>
      </c>
      <c r="M20" s="4">
        <f t="shared" si="12"/>
        <v>0.10256147540983607</v>
      </c>
      <c r="N20" s="4">
        <f t="shared" si="12"/>
        <v>0.12395081967213115</v>
      </c>
    </row>
    <row r="22" spans="1:14" x14ac:dyDescent="0.25">
      <c r="A22" s="38" t="s">
        <v>96</v>
      </c>
      <c r="L22" s="4">
        <v>0.10601049245075408</v>
      </c>
    </row>
    <row r="24" spans="1:14" x14ac:dyDescent="0.25">
      <c r="B24">
        <v>0.8</v>
      </c>
    </row>
    <row r="25" spans="1:14" x14ac:dyDescent="0.25">
      <c r="A25" s="38" t="s">
        <v>107</v>
      </c>
      <c r="B25">
        <v>211</v>
      </c>
      <c r="C25">
        <v>150</v>
      </c>
      <c r="D25">
        <v>120</v>
      </c>
      <c r="E25">
        <v>98.40000000000002</v>
      </c>
      <c r="F25">
        <v>88.200000000000017</v>
      </c>
      <c r="G25">
        <v>95.88000000000001</v>
      </c>
      <c r="H25">
        <v>106.2</v>
      </c>
      <c r="I25">
        <v>158.70000000000002</v>
      </c>
      <c r="J25">
        <v>175</v>
      </c>
      <c r="K25">
        <v>173.85000000000002</v>
      </c>
      <c r="L25">
        <v>172.8</v>
      </c>
      <c r="M25">
        <v>165.75</v>
      </c>
      <c r="N25">
        <v>211.8</v>
      </c>
    </row>
    <row r="26" spans="1:14" x14ac:dyDescent="0.25">
      <c r="B26">
        <f>SUM($B24*B25)</f>
        <v>168.8</v>
      </c>
      <c r="C26" s="4">
        <f>SUM($B24*C25)</f>
        <v>120</v>
      </c>
      <c r="D26" s="4">
        <f>SUM($B24*D25)</f>
        <v>96</v>
      </c>
      <c r="E26" s="4">
        <f>SUM($B24*E25)</f>
        <v>78.720000000000027</v>
      </c>
      <c r="F26" s="4">
        <v>80</v>
      </c>
      <c r="G26" s="4">
        <f>SUM($B24*G25)</f>
        <v>76.704000000000008</v>
      </c>
      <c r="H26" s="4">
        <f>SUM($B24*H25)</f>
        <v>84.960000000000008</v>
      </c>
      <c r="I26" s="4">
        <f>SUM($B24*I25)</f>
        <v>126.96000000000002</v>
      </c>
      <c r="J26" s="4">
        <f>SUM($B24*J25)</f>
        <v>140</v>
      </c>
    </row>
    <row r="28" spans="1:14" x14ac:dyDescent="0.25">
      <c r="A28" s="38" t="s">
        <v>133</v>
      </c>
      <c r="B28" s="50">
        <v>130</v>
      </c>
      <c r="C28" s="50">
        <v>100</v>
      </c>
      <c r="D28" s="50">
        <v>80</v>
      </c>
      <c r="E28" s="50">
        <v>70</v>
      </c>
      <c r="F28" s="50">
        <v>80</v>
      </c>
      <c r="G28" s="50">
        <v>90</v>
      </c>
      <c r="H28" s="50">
        <v>100</v>
      </c>
      <c r="I28" s="50">
        <v>125</v>
      </c>
      <c r="J28" s="50">
        <v>175</v>
      </c>
      <c r="K28" s="50">
        <v>173.85000000000002</v>
      </c>
      <c r="L28" s="50">
        <v>172.8</v>
      </c>
      <c r="M28" s="50">
        <v>165.75</v>
      </c>
      <c r="N28" s="50">
        <v>175</v>
      </c>
    </row>
    <row r="29" spans="1:14" x14ac:dyDescent="0.25">
      <c r="B29" s="50">
        <v>211</v>
      </c>
      <c r="C29" s="50">
        <v>150</v>
      </c>
      <c r="D29" s="50">
        <v>120</v>
      </c>
      <c r="E29" s="50">
        <v>98.40000000000002</v>
      </c>
      <c r="F29" s="50">
        <v>80</v>
      </c>
      <c r="G29" s="50">
        <v>95.88000000000001</v>
      </c>
      <c r="H29" s="50">
        <v>106.2</v>
      </c>
      <c r="I29" s="50">
        <v>158.70000000000002</v>
      </c>
      <c r="J29" s="50">
        <v>175</v>
      </c>
      <c r="K29" s="50">
        <v>173.85000000000002</v>
      </c>
      <c r="L29" s="50">
        <v>172.8</v>
      </c>
      <c r="M29" s="50">
        <v>165.75</v>
      </c>
      <c r="N29" s="50">
        <v>211.8</v>
      </c>
    </row>
    <row r="32" spans="1:14" ht="15.75" thickBot="1" x14ac:dyDescent="0.3"/>
    <row r="33" spans="1:19" ht="16.5" thickTop="1" thickBot="1" x14ac:dyDescent="0.3">
      <c r="A33" s="39" t="s">
        <v>106</v>
      </c>
      <c r="B33" s="4"/>
      <c r="C33" s="4"/>
      <c r="D33" s="4"/>
      <c r="E33" s="4"/>
      <c r="F33" s="4"/>
      <c r="G33" s="4"/>
      <c r="H33" s="141"/>
      <c r="I33" s="4"/>
      <c r="J33" s="4"/>
      <c r="K33" s="4"/>
      <c r="L33" s="52" t="s">
        <v>237</v>
      </c>
      <c r="M33" s="4"/>
      <c r="N33" s="4"/>
    </row>
    <row r="34" spans="1:19" ht="15.75" thickTop="1" x14ac:dyDescent="0.25">
      <c r="A34" s="40" t="s">
        <v>44</v>
      </c>
      <c r="B34" s="45">
        <v>1</v>
      </c>
      <c r="C34" s="45">
        <v>40</v>
      </c>
      <c r="D34" s="45">
        <v>80</v>
      </c>
      <c r="E34" s="45">
        <v>120</v>
      </c>
      <c r="F34" s="45">
        <v>160</v>
      </c>
      <c r="G34" s="45">
        <v>200</v>
      </c>
      <c r="H34" s="45">
        <v>242</v>
      </c>
      <c r="I34" s="45">
        <v>280</v>
      </c>
      <c r="J34" s="45">
        <v>320</v>
      </c>
      <c r="K34" s="45">
        <v>360</v>
      </c>
      <c r="L34" s="45">
        <v>367</v>
      </c>
      <c r="M34" s="45">
        <v>400</v>
      </c>
      <c r="N34" s="46">
        <v>435</v>
      </c>
    </row>
    <row r="35" spans="1:19" x14ac:dyDescent="0.25">
      <c r="A35" s="40" t="s">
        <v>46</v>
      </c>
      <c r="B35" s="30">
        <v>2658.9999963999899</v>
      </c>
      <c r="C35" s="30">
        <v>1803.99999800001</v>
      </c>
      <c r="D35" s="30">
        <v>1406.9999988</v>
      </c>
      <c r="E35" s="30">
        <v>1131.9999995999899</v>
      </c>
      <c r="F35" s="30">
        <v>1047.0000014</v>
      </c>
      <c r="G35" s="30">
        <v>1110.9999966</v>
      </c>
      <c r="H35" s="4">
        <v>1197.0000054</v>
      </c>
      <c r="I35" s="30">
        <v>1369.9999969999999</v>
      </c>
      <c r="J35" s="30">
        <v>1491.9999970000099</v>
      </c>
      <c r="K35" s="30">
        <v>1470.99999399999</v>
      </c>
      <c r="L35" s="30">
        <v>1464.00000520001</v>
      </c>
      <c r="M35" s="4">
        <v>1416.9999950000099</v>
      </c>
      <c r="N35" s="4">
        <v>1724.000004</v>
      </c>
    </row>
    <row r="36" spans="1:19" x14ac:dyDescent="0.25">
      <c r="A36" s="40" t="s">
        <v>47</v>
      </c>
      <c r="B36" s="30">
        <f>SUM(B35-$F35)</f>
        <v>1611.9999949999899</v>
      </c>
      <c r="C36" s="30">
        <f t="shared" ref="C36:N36" si="13">SUM(C35-$F35)</f>
        <v>756.99999660001004</v>
      </c>
      <c r="D36" s="30">
        <f t="shared" si="13"/>
        <v>359.99999739999998</v>
      </c>
      <c r="E36" s="30">
        <f t="shared" si="13"/>
        <v>84.999998199989932</v>
      </c>
      <c r="F36" s="30">
        <f t="shared" si="13"/>
        <v>0</v>
      </c>
      <c r="G36" s="30">
        <f t="shared" si="13"/>
        <v>63.999995200000058</v>
      </c>
      <c r="H36" s="30">
        <f t="shared" si="13"/>
        <v>150.00000399999999</v>
      </c>
      <c r="I36" s="30">
        <f t="shared" si="13"/>
        <v>322.99999559999992</v>
      </c>
      <c r="J36" s="30">
        <f t="shared" si="13"/>
        <v>444.99999560000992</v>
      </c>
      <c r="K36" s="30">
        <f t="shared" si="13"/>
        <v>423.99999259999004</v>
      </c>
      <c r="L36" s="30">
        <f t="shared" si="13"/>
        <v>417.00000380001006</v>
      </c>
      <c r="M36" s="30">
        <f t="shared" si="13"/>
        <v>369.99999360000993</v>
      </c>
      <c r="N36" s="30">
        <f t="shared" si="13"/>
        <v>677.00000260000002</v>
      </c>
    </row>
    <row r="37" spans="1:19" x14ac:dyDescent="0.25">
      <c r="A37" s="40" t="s">
        <v>102</v>
      </c>
      <c r="B37" s="4">
        <v>2659</v>
      </c>
      <c r="C37" s="4">
        <v>1804</v>
      </c>
      <c r="D37" s="4">
        <v>1407</v>
      </c>
      <c r="E37" s="4">
        <v>1132</v>
      </c>
      <c r="F37" s="4">
        <v>1047</v>
      </c>
      <c r="G37" s="4">
        <v>1111</v>
      </c>
      <c r="H37" s="4">
        <v>1197</v>
      </c>
      <c r="I37" s="4">
        <v>1370</v>
      </c>
      <c r="J37" s="4">
        <v>1492</v>
      </c>
      <c r="K37" s="4">
        <v>1471</v>
      </c>
      <c r="L37" s="4">
        <v>1464</v>
      </c>
      <c r="M37" s="4">
        <v>1417</v>
      </c>
      <c r="N37" s="4">
        <v>1724</v>
      </c>
      <c r="P37" t="s">
        <v>108</v>
      </c>
      <c r="Q37" t="s">
        <v>48</v>
      </c>
      <c r="R37" t="s">
        <v>49</v>
      </c>
      <c r="S37" t="s">
        <v>50</v>
      </c>
    </row>
    <row r="38" spans="1:19" x14ac:dyDescent="0.25">
      <c r="A38" s="38" t="s">
        <v>103</v>
      </c>
      <c r="B38">
        <v>1612</v>
      </c>
      <c r="C38">
        <v>757</v>
      </c>
      <c r="D38">
        <v>360</v>
      </c>
      <c r="E38">
        <v>85</v>
      </c>
      <c r="F38">
        <v>0</v>
      </c>
      <c r="G38">
        <v>64</v>
      </c>
      <c r="H38">
        <v>150</v>
      </c>
      <c r="I38">
        <v>323</v>
      </c>
      <c r="J38">
        <v>445</v>
      </c>
      <c r="K38">
        <v>424</v>
      </c>
      <c r="L38">
        <v>417</v>
      </c>
      <c r="M38">
        <v>370</v>
      </c>
      <c r="N38">
        <v>677</v>
      </c>
      <c r="P38" s="4">
        <v>0.18909426229508194</v>
      </c>
      <c r="Q38" s="4">
        <v>1</v>
      </c>
      <c r="R38">
        <v>1.06</v>
      </c>
      <c r="S38">
        <f>SUM(P38*R38)</f>
        <v>0.20043991803278688</v>
      </c>
    </row>
    <row r="39" spans="1:19" x14ac:dyDescent="0.25">
      <c r="A39" s="40" t="s">
        <v>51</v>
      </c>
      <c r="B39" s="30">
        <f>SUM(B38-B36)</f>
        <v>5.0000101055047708E-6</v>
      </c>
      <c r="C39" s="30">
        <f t="shared" ref="C39:N39" si="14">SUM(C38-C36)</f>
        <v>3.3999899642367382E-6</v>
      </c>
      <c r="D39" s="30">
        <f t="shared" si="14"/>
        <v>2.6000000161729986E-6</v>
      </c>
      <c r="E39" s="30">
        <f t="shared" si="14"/>
        <v>1.800010068109259E-6</v>
      </c>
      <c r="F39" s="30">
        <f t="shared" si="14"/>
        <v>0</v>
      </c>
      <c r="G39" s="30">
        <f t="shared" si="14"/>
        <v>4.7999999424064299E-6</v>
      </c>
      <c r="H39" s="30">
        <f t="shared" si="14"/>
        <v>-3.9999999899009708E-6</v>
      </c>
      <c r="I39" s="30">
        <f t="shared" si="14"/>
        <v>4.4000000798405381E-6</v>
      </c>
      <c r="J39" s="30">
        <f t="shared" si="14"/>
        <v>4.3999900753988186E-6</v>
      </c>
      <c r="K39" s="30">
        <f t="shared" si="14"/>
        <v>7.400009963021148E-6</v>
      </c>
      <c r="L39" s="30">
        <f t="shared" si="14"/>
        <v>-3.8000100630597444E-6</v>
      </c>
      <c r="M39" s="30">
        <f t="shared" si="14"/>
        <v>6.399990070349304E-6</v>
      </c>
      <c r="N39" s="30">
        <f t="shared" si="14"/>
        <v>-2.6000000161729986E-6</v>
      </c>
      <c r="P39" s="4">
        <v>0.12952459016393444</v>
      </c>
      <c r="Q39" s="4">
        <v>40</v>
      </c>
      <c r="R39" s="4">
        <v>1.0449999999999999</v>
      </c>
      <c r="S39">
        <f t="shared" ref="S39:S50" si="15">SUM(P39*R39)</f>
        <v>0.13535319672131149</v>
      </c>
    </row>
    <row r="40" spans="1:19" x14ac:dyDescent="0.25">
      <c r="A40" s="40" t="s">
        <v>52</v>
      </c>
      <c r="B40" s="31">
        <f t="shared" ref="B40:N40" si="16">SUM(B39/B37)*100</f>
        <v>1.8804099682229302E-7</v>
      </c>
      <c r="C40" s="31">
        <f t="shared" si="16"/>
        <v>1.8846951021267951E-7</v>
      </c>
      <c r="D40" s="31">
        <f t="shared" si="16"/>
        <v>1.8479033519353226E-7</v>
      </c>
      <c r="E40" s="31">
        <f t="shared" si="16"/>
        <v>1.5901149011565893E-7</v>
      </c>
      <c r="F40" s="31">
        <f t="shared" si="16"/>
        <v>0</v>
      </c>
      <c r="G40" s="31">
        <f t="shared" si="16"/>
        <v>4.3204319913649238E-7</v>
      </c>
      <c r="H40" s="31">
        <f t="shared" si="16"/>
        <v>-3.3416875437769179E-7</v>
      </c>
      <c r="I40" s="31">
        <f t="shared" si="16"/>
        <v>3.211678890394553E-7</v>
      </c>
      <c r="J40" s="31">
        <f t="shared" si="16"/>
        <v>2.9490550103209235E-7</v>
      </c>
      <c r="K40" s="31">
        <f t="shared" si="16"/>
        <v>5.0305982073563206E-7</v>
      </c>
      <c r="L40" s="31">
        <f t="shared" si="16"/>
        <v>-2.5956352889752354E-7</v>
      </c>
      <c r="M40" s="31">
        <f t="shared" si="16"/>
        <v>4.5165773255817241E-7</v>
      </c>
      <c r="N40" s="31">
        <f t="shared" si="16"/>
        <v>-1.5081206590330617E-7</v>
      </c>
      <c r="P40" s="4">
        <v>0.10186475409836065</v>
      </c>
      <c r="Q40" s="4">
        <v>80</v>
      </c>
      <c r="R40" s="4">
        <v>1.0349999999999999</v>
      </c>
      <c r="S40">
        <f t="shared" si="15"/>
        <v>0.10543002049180326</v>
      </c>
    </row>
    <row r="41" spans="1:19" ht="15.75" thickBot="1" x14ac:dyDescent="0.3">
      <c r="P41" s="4">
        <v>8.2704918032786873E-2</v>
      </c>
      <c r="Q41" s="4">
        <v>120</v>
      </c>
      <c r="R41" s="4">
        <v>1.024</v>
      </c>
      <c r="S41">
        <f t="shared" si="15"/>
        <v>8.4689836065573759E-2</v>
      </c>
    </row>
    <row r="42" spans="1:19" ht="16.5" thickTop="1" thickBot="1" x14ac:dyDescent="0.3">
      <c r="A42" s="39" t="s">
        <v>108</v>
      </c>
      <c r="B42" s="4"/>
      <c r="C42" s="4"/>
      <c r="D42" s="4"/>
      <c r="E42" s="4"/>
      <c r="F42" s="4"/>
      <c r="G42" s="4"/>
      <c r="H42" s="141"/>
      <c r="I42" s="4"/>
      <c r="J42" s="4"/>
      <c r="K42" s="4"/>
      <c r="L42" s="52" t="s">
        <v>237</v>
      </c>
      <c r="M42" s="4"/>
      <c r="N42" s="4"/>
      <c r="P42" s="4">
        <v>7.6782786885245896E-2</v>
      </c>
      <c r="Q42" s="4">
        <v>160</v>
      </c>
      <c r="R42" s="4">
        <v>1.02</v>
      </c>
      <c r="S42">
        <f t="shared" si="15"/>
        <v>7.8318442622950818E-2</v>
      </c>
    </row>
    <row r="43" spans="1:19" ht="15.75" thickTop="1" x14ac:dyDescent="0.25">
      <c r="A43" s="40" t="s">
        <v>44</v>
      </c>
      <c r="B43" s="45">
        <v>1</v>
      </c>
      <c r="C43" s="45">
        <v>40</v>
      </c>
      <c r="D43" s="45">
        <v>80</v>
      </c>
      <c r="E43" s="45">
        <v>120</v>
      </c>
      <c r="F43" s="45">
        <v>160</v>
      </c>
      <c r="G43" s="45">
        <v>200</v>
      </c>
      <c r="H43" s="45">
        <v>242</v>
      </c>
      <c r="I43" s="45">
        <v>280</v>
      </c>
      <c r="J43" s="45">
        <v>320</v>
      </c>
      <c r="K43" s="45">
        <v>360</v>
      </c>
      <c r="L43" s="45">
        <v>367</v>
      </c>
      <c r="M43" s="45">
        <v>400</v>
      </c>
      <c r="N43" s="46">
        <v>435</v>
      </c>
      <c r="P43" s="4">
        <v>8.1241803278688518E-2</v>
      </c>
      <c r="Q43" s="4">
        <v>200</v>
      </c>
      <c r="R43" s="4">
        <v>1.02</v>
      </c>
      <c r="S43">
        <f t="shared" si="15"/>
        <v>8.2866639344262291E-2</v>
      </c>
    </row>
    <row r="44" spans="1:19" x14ac:dyDescent="0.25">
      <c r="A44" s="40" t="s">
        <v>46</v>
      </c>
      <c r="B44" s="30">
        <v>2656.3669996000099</v>
      </c>
      <c r="C44" s="30">
        <v>1801.3090033999899</v>
      </c>
      <c r="D44" s="30">
        <v>1406.2462439999899</v>
      </c>
      <c r="E44" s="30">
        <v>1131.6159992</v>
      </c>
      <c r="F44" s="30">
        <v>1043.6850046</v>
      </c>
      <c r="G44" s="30">
        <v>1106.8529957999899</v>
      </c>
      <c r="H44" s="4">
        <v>1191.7350038</v>
      </c>
      <c r="I44" s="30">
        <v>1369.9999969999999</v>
      </c>
      <c r="J44" s="30">
        <v>1491.9999970000099</v>
      </c>
      <c r="K44" s="30">
        <v>1470.99999399999</v>
      </c>
      <c r="L44" s="30">
        <v>1464.00000520001</v>
      </c>
      <c r="M44" s="4">
        <v>1416.9999950000099</v>
      </c>
      <c r="N44" s="4">
        <v>1724.000004</v>
      </c>
      <c r="P44" s="4">
        <v>8.7233606557377052E-2</v>
      </c>
      <c r="Q44" s="4">
        <v>242</v>
      </c>
      <c r="R44" s="4">
        <v>1.02</v>
      </c>
      <c r="S44">
        <f t="shared" si="15"/>
        <v>8.8978278688524592E-2</v>
      </c>
    </row>
    <row r="45" spans="1:19" x14ac:dyDescent="0.25">
      <c r="A45" s="40" t="s">
        <v>47</v>
      </c>
      <c r="B45" s="30">
        <f>SUM(B44-$F44)</f>
        <v>1612.6819950000099</v>
      </c>
      <c r="C45" s="30">
        <f t="shared" ref="C45:N45" si="17">SUM(C44-$F44)</f>
        <v>757.62399879998998</v>
      </c>
      <c r="D45" s="30">
        <f t="shared" si="17"/>
        <v>362.56123939998997</v>
      </c>
      <c r="E45" s="30">
        <f t="shared" si="17"/>
        <v>87.930994600000076</v>
      </c>
      <c r="F45" s="30">
        <f t="shared" si="17"/>
        <v>0</v>
      </c>
      <c r="G45" s="30">
        <f t="shared" si="17"/>
        <v>63.167991199989956</v>
      </c>
      <c r="H45" s="30">
        <f t="shared" si="17"/>
        <v>148.0499992</v>
      </c>
      <c r="I45" s="30">
        <f t="shared" si="17"/>
        <v>326.31499239999994</v>
      </c>
      <c r="J45" s="30">
        <f t="shared" si="17"/>
        <v>448.31499240000994</v>
      </c>
      <c r="K45" s="30">
        <f t="shared" si="17"/>
        <v>427.31498939999005</v>
      </c>
      <c r="L45" s="30">
        <f t="shared" si="17"/>
        <v>420.31500060001008</v>
      </c>
      <c r="M45" s="30">
        <f t="shared" si="17"/>
        <v>373.31499040000995</v>
      </c>
      <c r="N45" s="30">
        <f t="shared" si="17"/>
        <v>680.31499940000003</v>
      </c>
      <c r="P45" s="4">
        <v>9.9286885245901652E-2</v>
      </c>
      <c r="Q45" s="4">
        <v>280</v>
      </c>
      <c r="R45" s="4">
        <v>1</v>
      </c>
      <c r="S45">
        <f t="shared" si="15"/>
        <v>9.9286885245901652E-2</v>
      </c>
    </row>
    <row r="46" spans="1:19" x14ac:dyDescent="0.25">
      <c r="A46" s="40" t="s">
        <v>102</v>
      </c>
      <c r="B46" s="4">
        <v>2659</v>
      </c>
      <c r="C46" s="4">
        <v>1804</v>
      </c>
      <c r="D46" s="4">
        <v>1407</v>
      </c>
      <c r="E46" s="4">
        <v>1132</v>
      </c>
      <c r="F46" s="4">
        <v>1047</v>
      </c>
      <c r="G46" s="4">
        <v>1111</v>
      </c>
      <c r="H46" s="4">
        <v>1197</v>
      </c>
      <c r="I46" s="4">
        <v>1370</v>
      </c>
      <c r="J46" s="4">
        <v>1492</v>
      </c>
      <c r="K46" s="4">
        <v>1471</v>
      </c>
      <c r="L46" s="4">
        <v>1464</v>
      </c>
      <c r="M46" s="4">
        <v>1417</v>
      </c>
      <c r="N46" s="4">
        <v>1724</v>
      </c>
      <c r="P46" s="4">
        <v>0.10778688524590163</v>
      </c>
      <c r="Q46" s="4">
        <v>320</v>
      </c>
      <c r="R46" s="4">
        <v>1</v>
      </c>
      <c r="S46">
        <f t="shared" si="15"/>
        <v>0.10778688524590163</v>
      </c>
    </row>
    <row r="47" spans="1:19" x14ac:dyDescent="0.25">
      <c r="A47" s="38" t="s">
        <v>103</v>
      </c>
      <c r="B47" s="4">
        <v>1612</v>
      </c>
      <c r="C47" s="4">
        <v>757</v>
      </c>
      <c r="D47" s="4">
        <v>360</v>
      </c>
      <c r="E47" s="4">
        <v>85</v>
      </c>
      <c r="F47" s="4">
        <v>0</v>
      </c>
      <c r="G47" s="4">
        <v>64</v>
      </c>
      <c r="H47" s="4">
        <v>150</v>
      </c>
      <c r="I47" s="4">
        <v>323</v>
      </c>
      <c r="J47" s="4">
        <v>445</v>
      </c>
      <c r="K47" s="4">
        <v>424</v>
      </c>
      <c r="L47" s="4">
        <v>417</v>
      </c>
      <c r="M47" s="4">
        <v>370</v>
      </c>
      <c r="N47" s="4">
        <v>677</v>
      </c>
      <c r="P47" s="4">
        <v>0.10632377049180329</v>
      </c>
      <c r="Q47" s="4">
        <v>360</v>
      </c>
      <c r="R47" s="4">
        <v>1</v>
      </c>
      <c r="S47">
        <f t="shared" si="15"/>
        <v>0.10632377049180329</v>
      </c>
    </row>
    <row r="48" spans="1:19" x14ac:dyDescent="0.25">
      <c r="A48" s="40" t="s">
        <v>51</v>
      </c>
      <c r="B48" s="30">
        <f t="shared" ref="B48:N48" si="18">SUM(B47-B45)</f>
        <v>-0.68199500000991975</v>
      </c>
      <c r="C48" s="30">
        <f t="shared" si="18"/>
        <v>-0.62399879998997676</v>
      </c>
      <c r="D48" s="30">
        <f t="shared" si="18"/>
        <v>-2.5612393999899723</v>
      </c>
      <c r="E48" s="30">
        <f t="shared" si="18"/>
        <v>-2.9309946000000764</v>
      </c>
      <c r="F48" s="30">
        <f t="shared" si="18"/>
        <v>0</v>
      </c>
      <c r="G48" s="30">
        <f t="shared" si="18"/>
        <v>0.83200880001004407</v>
      </c>
      <c r="H48" s="30">
        <f t="shared" si="18"/>
        <v>1.950000799999998</v>
      </c>
      <c r="I48" s="30">
        <f t="shared" si="18"/>
        <v>-3.3149923999999373</v>
      </c>
      <c r="J48" s="30">
        <f t="shared" si="18"/>
        <v>-3.3149924000099418</v>
      </c>
      <c r="K48" s="30">
        <f t="shared" si="18"/>
        <v>-3.3149893999900542</v>
      </c>
      <c r="L48" s="30">
        <f t="shared" si="18"/>
        <v>-3.3150006000100802</v>
      </c>
      <c r="M48" s="30">
        <f t="shared" si="18"/>
        <v>-3.3149904000099468</v>
      </c>
      <c r="N48" s="30">
        <f t="shared" si="18"/>
        <v>-3.3149994000000333</v>
      </c>
      <c r="P48" s="4">
        <v>0.10583606557377048</v>
      </c>
      <c r="Q48" s="4">
        <v>367</v>
      </c>
      <c r="R48" s="4">
        <v>1</v>
      </c>
      <c r="S48" s="4">
        <f t="shared" si="15"/>
        <v>0.10583606557377048</v>
      </c>
    </row>
    <row r="49" spans="1:23" x14ac:dyDescent="0.25">
      <c r="A49" s="40" t="s">
        <v>52</v>
      </c>
      <c r="B49" s="31">
        <f t="shared" ref="B49:N49" si="19">SUM(B48/B46)*100</f>
        <v>-2.564855208762391E-2</v>
      </c>
      <c r="C49" s="31">
        <f t="shared" si="19"/>
        <v>-3.4589733924056364E-2</v>
      </c>
      <c r="D49" s="31">
        <f t="shared" si="19"/>
        <v>-0.18203549395806484</v>
      </c>
      <c r="E49" s="31">
        <f t="shared" si="19"/>
        <v>-0.25892178445230357</v>
      </c>
      <c r="F49" s="31">
        <f t="shared" si="19"/>
        <v>0</v>
      </c>
      <c r="G49" s="31">
        <f t="shared" si="19"/>
        <v>7.4888280828986867E-2</v>
      </c>
      <c r="H49" s="31">
        <f t="shared" si="19"/>
        <v>0.16290733500417695</v>
      </c>
      <c r="I49" s="31">
        <f t="shared" si="19"/>
        <v>-0.24197024817517793</v>
      </c>
      <c r="J49" s="31">
        <f t="shared" si="19"/>
        <v>-0.22218447721246257</v>
      </c>
      <c r="K49" s="31">
        <f t="shared" si="19"/>
        <v>-0.22535617946907233</v>
      </c>
      <c r="L49" s="31">
        <f t="shared" si="19"/>
        <v>-0.22643446721380328</v>
      </c>
      <c r="M49" s="31">
        <f t="shared" si="19"/>
        <v>-0.23394427664149234</v>
      </c>
      <c r="N49" s="31">
        <f t="shared" si="19"/>
        <v>-0.19228534802784417</v>
      </c>
      <c r="P49" s="4">
        <v>0.10256147540983607</v>
      </c>
      <c r="Q49" s="4">
        <v>400</v>
      </c>
      <c r="R49" s="4">
        <v>1</v>
      </c>
      <c r="S49" s="4">
        <f t="shared" si="15"/>
        <v>0.10256147540983607</v>
      </c>
    </row>
    <row r="50" spans="1:23" ht="15.75" thickBo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P50" s="4">
        <v>0.12395081967213115</v>
      </c>
      <c r="Q50" s="4">
        <v>435</v>
      </c>
      <c r="R50" s="4">
        <v>1</v>
      </c>
      <c r="S50" s="4">
        <f t="shared" si="15"/>
        <v>0.12395081967213115</v>
      </c>
    </row>
    <row r="51" spans="1:23" ht="16.5" thickTop="1" thickBot="1" x14ac:dyDescent="0.3">
      <c r="A51" s="39" t="s">
        <v>114</v>
      </c>
      <c r="B51" s="4"/>
      <c r="C51" s="4"/>
      <c r="D51" s="4"/>
      <c r="E51" s="4"/>
      <c r="F51" s="4"/>
      <c r="G51" s="4"/>
      <c r="H51" s="141"/>
      <c r="I51" s="4"/>
      <c r="J51" s="4"/>
      <c r="K51" s="4"/>
      <c r="L51" s="52" t="s">
        <v>237</v>
      </c>
      <c r="M51" s="4"/>
      <c r="N51" s="4"/>
    </row>
    <row r="52" spans="1:23" ht="15.75" thickTop="1" x14ac:dyDescent="0.25">
      <c r="A52" s="40" t="s">
        <v>44</v>
      </c>
      <c r="B52" s="45">
        <v>1</v>
      </c>
      <c r="C52" s="45">
        <v>40</v>
      </c>
      <c r="D52" s="45">
        <v>80</v>
      </c>
      <c r="E52" s="45">
        <v>120</v>
      </c>
      <c r="F52" s="45">
        <v>160</v>
      </c>
      <c r="G52" s="45">
        <v>200</v>
      </c>
      <c r="H52" s="45">
        <v>242</v>
      </c>
      <c r="I52" s="45">
        <v>280</v>
      </c>
      <c r="J52" s="45">
        <v>320</v>
      </c>
      <c r="K52" s="45">
        <v>360</v>
      </c>
      <c r="L52" s="45">
        <v>367</v>
      </c>
      <c r="M52" s="45">
        <v>400</v>
      </c>
      <c r="N52" s="46">
        <v>435</v>
      </c>
      <c r="P52" s="4" t="s">
        <v>115</v>
      </c>
      <c r="Q52" s="4" t="s">
        <v>48</v>
      </c>
      <c r="R52" s="4" t="s">
        <v>49</v>
      </c>
      <c r="S52" s="4" t="s">
        <v>50</v>
      </c>
      <c r="T52" s="4" t="s">
        <v>116</v>
      </c>
      <c r="U52" s="4" t="s">
        <v>48</v>
      </c>
      <c r="V52" s="4" t="s">
        <v>49</v>
      </c>
      <c r="W52" s="4" t="s">
        <v>50</v>
      </c>
    </row>
    <row r="53" spans="1:23" x14ac:dyDescent="0.25">
      <c r="A53" s="40" t="s">
        <v>46</v>
      </c>
      <c r="B53" s="30">
        <v>3526.5127456796899</v>
      </c>
      <c r="C53" s="30">
        <v>2593.2619289794402</v>
      </c>
      <c r="D53" s="30">
        <v>2118.0014049637898</v>
      </c>
      <c r="E53" s="30">
        <v>1763.17339554816</v>
      </c>
      <c r="F53" s="30">
        <v>1595.04463633253</v>
      </c>
      <c r="G53" s="30">
        <v>1578.01486291688</v>
      </c>
      <c r="H53" s="4">
        <v>1578.6892180704599</v>
      </c>
      <c r="I53" s="30">
        <v>1680.7663348855899</v>
      </c>
      <c r="J53" s="30">
        <v>1720.56857026997</v>
      </c>
      <c r="K53" s="30">
        <v>1621.37080265432</v>
      </c>
      <c r="L53" s="30">
        <v>1600.3362050465901</v>
      </c>
      <c r="M53" s="4">
        <v>1487.1730390386899</v>
      </c>
      <c r="N53" s="4">
        <v>1724.000004</v>
      </c>
      <c r="P53" s="4">
        <v>0.20043991803278688</v>
      </c>
      <c r="Q53" s="4">
        <v>1</v>
      </c>
      <c r="R53" s="4">
        <v>0.88</v>
      </c>
      <c r="S53" s="4">
        <f>SUM(P53*R53)</f>
        <v>0.17638712786885247</v>
      </c>
      <c r="T53" s="4">
        <v>0.17638712786885247</v>
      </c>
      <c r="U53" s="4">
        <v>1</v>
      </c>
      <c r="V53" s="4">
        <v>0.99</v>
      </c>
      <c r="W53" s="4">
        <f>SUM(T53*V53)</f>
        <v>0.17462325659016395</v>
      </c>
    </row>
    <row r="54" spans="1:23" x14ac:dyDescent="0.25">
      <c r="A54" s="40" t="s">
        <v>47</v>
      </c>
      <c r="B54" s="30">
        <f t="shared" ref="B54:N54" si="20">SUM(B53-$F53)</f>
        <v>1931.46810934716</v>
      </c>
      <c r="C54" s="30">
        <f t="shared" si="20"/>
        <v>998.21729264691021</v>
      </c>
      <c r="D54" s="30">
        <f t="shared" si="20"/>
        <v>522.95676863125982</v>
      </c>
      <c r="E54" s="30">
        <f t="shared" si="20"/>
        <v>168.12875921563</v>
      </c>
      <c r="F54" s="30">
        <f t="shared" si="20"/>
        <v>0</v>
      </c>
      <c r="G54" s="30">
        <f t="shared" si="20"/>
        <v>-17.02977341564997</v>
      </c>
      <c r="H54" s="30">
        <f t="shared" si="20"/>
        <v>-16.355418262070089</v>
      </c>
      <c r="I54" s="30">
        <f t="shared" si="20"/>
        <v>85.721698553059923</v>
      </c>
      <c r="J54" s="30">
        <f t="shared" si="20"/>
        <v>125.52393393744001</v>
      </c>
      <c r="K54" s="30">
        <f t="shared" si="20"/>
        <v>26.32616632178997</v>
      </c>
      <c r="L54" s="30">
        <f t="shared" si="20"/>
        <v>5.2915687140600767</v>
      </c>
      <c r="M54" s="30">
        <f t="shared" si="20"/>
        <v>-107.87159729384007</v>
      </c>
      <c r="N54" s="30">
        <f t="shared" si="20"/>
        <v>128.95536766747</v>
      </c>
      <c r="P54" s="4">
        <v>0.13535319672131149</v>
      </c>
      <c r="Q54" s="4">
        <v>40</v>
      </c>
      <c r="R54" s="4">
        <v>0.87</v>
      </c>
      <c r="S54" s="4">
        <f t="shared" ref="S54:S65" si="21">SUM(P54*R54)</f>
        <v>0.117757281147541</v>
      </c>
      <c r="T54" s="4">
        <v>0.117757281147541</v>
      </c>
      <c r="U54" s="4">
        <v>40</v>
      </c>
      <c r="V54" s="4">
        <v>0.98</v>
      </c>
      <c r="W54" s="4">
        <f t="shared" ref="W54:W65" si="22">SUM(T54*V54)</f>
        <v>0.11540213552459018</v>
      </c>
    </row>
    <row r="55" spans="1:23" x14ac:dyDescent="0.25">
      <c r="A55" s="40" t="s">
        <v>102</v>
      </c>
      <c r="B55" s="4">
        <v>2659</v>
      </c>
      <c r="C55" s="4">
        <v>1804</v>
      </c>
      <c r="D55" s="4">
        <v>1407</v>
      </c>
      <c r="E55" s="4">
        <v>1132</v>
      </c>
      <c r="F55" s="4">
        <v>1047</v>
      </c>
      <c r="G55" s="4">
        <v>1111</v>
      </c>
      <c r="H55" s="4">
        <v>1197</v>
      </c>
      <c r="I55" s="4">
        <v>1370</v>
      </c>
      <c r="J55" s="4">
        <v>1492</v>
      </c>
      <c r="K55" s="4">
        <v>1471</v>
      </c>
      <c r="L55" s="4">
        <v>1464</v>
      </c>
      <c r="M55" s="4">
        <v>1417</v>
      </c>
      <c r="N55" s="4">
        <v>1724</v>
      </c>
      <c r="P55" s="4">
        <v>0.10543002049180326</v>
      </c>
      <c r="Q55" s="4">
        <v>80</v>
      </c>
      <c r="R55" s="4">
        <v>0.88</v>
      </c>
      <c r="S55" s="4">
        <f t="shared" si="21"/>
        <v>9.2778418032786872E-2</v>
      </c>
      <c r="T55" s="4">
        <v>9.2778418032786872E-2</v>
      </c>
      <c r="U55" s="4">
        <v>80</v>
      </c>
      <c r="V55" s="4">
        <v>0.99</v>
      </c>
      <c r="W55" s="4">
        <f t="shared" si="22"/>
        <v>9.1850633852459007E-2</v>
      </c>
    </row>
    <row r="56" spans="1:23" x14ac:dyDescent="0.25">
      <c r="A56" s="38" t="s">
        <v>103</v>
      </c>
      <c r="B56" s="4">
        <v>1612</v>
      </c>
      <c r="C56" s="4">
        <v>757</v>
      </c>
      <c r="D56" s="4">
        <v>360</v>
      </c>
      <c r="E56" s="4">
        <v>85</v>
      </c>
      <c r="F56" s="4">
        <v>0</v>
      </c>
      <c r="G56" s="4">
        <v>64</v>
      </c>
      <c r="H56" s="4">
        <v>150</v>
      </c>
      <c r="I56" s="4">
        <v>323</v>
      </c>
      <c r="J56" s="4">
        <v>445</v>
      </c>
      <c r="K56" s="4">
        <v>424</v>
      </c>
      <c r="L56" s="4">
        <v>417</v>
      </c>
      <c r="M56" s="4">
        <v>370</v>
      </c>
      <c r="N56" s="4">
        <v>677</v>
      </c>
      <c r="P56" s="4">
        <v>8.4689836065573759E-2</v>
      </c>
      <c r="Q56" s="4">
        <v>120</v>
      </c>
      <c r="R56" s="4">
        <v>0.92</v>
      </c>
      <c r="S56" s="4">
        <f t="shared" si="21"/>
        <v>7.7914649180327866E-2</v>
      </c>
      <c r="T56" s="4">
        <v>7.7914649180327866E-2</v>
      </c>
      <c r="U56" s="4">
        <v>120</v>
      </c>
      <c r="V56" s="4">
        <v>1</v>
      </c>
      <c r="W56" s="4">
        <f t="shared" si="22"/>
        <v>7.7914649180327866E-2</v>
      </c>
    </row>
    <row r="57" spans="1:23" x14ac:dyDescent="0.25">
      <c r="A57" s="40" t="s">
        <v>51</v>
      </c>
      <c r="B57" s="30">
        <f t="shared" ref="B57:N57" si="23">SUM(B56-B54)</f>
        <v>-319.46810934715995</v>
      </c>
      <c r="C57" s="30">
        <f t="shared" si="23"/>
        <v>-241.21729264691021</v>
      </c>
      <c r="D57" s="30">
        <f t="shared" si="23"/>
        <v>-162.95676863125982</v>
      </c>
      <c r="E57" s="30">
        <f t="shared" si="23"/>
        <v>-83.128759215629998</v>
      </c>
      <c r="F57" s="30">
        <f t="shared" si="23"/>
        <v>0</v>
      </c>
      <c r="G57" s="30">
        <f t="shared" si="23"/>
        <v>81.02977341564997</v>
      </c>
      <c r="H57" s="30">
        <f t="shared" si="23"/>
        <v>166.35541826207009</v>
      </c>
      <c r="I57" s="30">
        <f t="shared" si="23"/>
        <v>237.27830144694008</v>
      </c>
      <c r="J57" s="30">
        <f t="shared" si="23"/>
        <v>319.47606606255999</v>
      </c>
      <c r="K57" s="30">
        <f t="shared" si="23"/>
        <v>397.67383367821003</v>
      </c>
      <c r="L57" s="30">
        <f t="shared" si="23"/>
        <v>411.70843128593992</v>
      </c>
      <c r="M57" s="30">
        <f t="shared" si="23"/>
        <v>477.87159729384007</v>
      </c>
      <c r="N57" s="30">
        <f t="shared" si="23"/>
        <v>548.04463233253</v>
      </c>
      <c r="P57" s="4">
        <v>7.8318442622950818E-2</v>
      </c>
      <c r="Q57" s="4">
        <v>160</v>
      </c>
      <c r="R57" s="4">
        <v>1</v>
      </c>
      <c r="S57" s="4">
        <f t="shared" si="21"/>
        <v>7.8318442622950818E-2</v>
      </c>
      <c r="T57" s="4">
        <v>7.8318442622950818E-2</v>
      </c>
      <c r="U57" s="4">
        <v>160</v>
      </c>
      <c r="V57" s="4">
        <v>1</v>
      </c>
      <c r="W57" s="4">
        <f t="shared" si="22"/>
        <v>7.8318442622950818E-2</v>
      </c>
    </row>
    <row r="58" spans="1:23" x14ac:dyDescent="0.25">
      <c r="A58" s="40" t="s">
        <v>52</v>
      </c>
      <c r="B58" s="31">
        <f t="shared" ref="B58:N58" si="24">SUM(B57/B55)*100</f>
        <v>-12.014596064203083</v>
      </c>
      <c r="C58" s="31">
        <f t="shared" si="24"/>
        <v>-13.371246820782162</v>
      </c>
      <c r="D58" s="31">
        <f t="shared" si="24"/>
        <v>-11.581859888504606</v>
      </c>
      <c r="E58" s="31">
        <f t="shared" si="24"/>
        <v>-7.3435299660450521</v>
      </c>
      <c r="F58" s="31">
        <f t="shared" si="24"/>
        <v>0</v>
      </c>
      <c r="G58" s="31">
        <f t="shared" si="24"/>
        <v>7.2934089483033278</v>
      </c>
      <c r="H58" s="31">
        <f t="shared" si="24"/>
        <v>13.897695761242279</v>
      </c>
      <c r="I58" s="31">
        <f t="shared" si="24"/>
        <v>17.319584047221902</v>
      </c>
      <c r="J58" s="31">
        <f t="shared" si="24"/>
        <v>21.412604963978552</v>
      </c>
      <c r="K58" s="31">
        <f t="shared" si="24"/>
        <v>27.034251099810337</v>
      </c>
      <c r="L58" s="31">
        <f t="shared" si="24"/>
        <v>28.12216060696311</v>
      </c>
      <c r="M58" s="31">
        <f t="shared" si="24"/>
        <v>33.724177649529999</v>
      </c>
      <c r="N58" s="31">
        <f t="shared" si="24"/>
        <v>31.789131805831204</v>
      </c>
      <c r="P58" s="4">
        <v>8.2866639344262291E-2</v>
      </c>
      <c r="Q58" s="4">
        <v>200</v>
      </c>
      <c r="R58" s="4">
        <v>1.07</v>
      </c>
      <c r="S58" s="4">
        <f t="shared" si="21"/>
        <v>8.8667304098360655E-2</v>
      </c>
      <c r="T58" s="4">
        <v>8.8667304098360655E-2</v>
      </c>
      <c r="U58" s="4">
        <v>200</v>
      </c>
      <c r="V58" s="4">
        <v>1.01</v>
      </c>
      <c r="W58" s="4">
        <f t="shared" si="22"/>
        <v>8.9553977139344265E-2</v>
      </c>
    </row>
    <row r="59" spans="1:23" ht="15.75" thickBo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P59" s="4">
        <v>8.8978278688524592E-2</v>
      </c>
      <c r="Q59" s="4">
        <v>242</v>
      </c>
      <c r="R59" s="4">
        <v>1.1299999999999999</v>
      </c>
      <c r="S59" s="4">
        <f t="shared" si="21"/>
        <v>0.10054545491803278</v>
      </c>
      <c r="T59" s="4">
        <v>0.10054545491803278</v>
      </c>
      <c r="U59" s="4">
        <v>242</v>
      </c>
      <c r="V59" s="4">
        <v>1.02</v>
      </c>
      <c r="W59" s="4">
        <f t="shared" si="22"/>
        <v>0.10255636401639344</v>
      </c>
    </row>
    <row r="60" spans="1:23" ht="16.5" thickTop="1" thickBot="1" x14ac:dyDescent="0.3">
      <c r="A60" s="39" t="s">
        <v>117</v>
      </c>
      <c r="B60" s="4"/>
      <c r="C60" s="4"/>
      <c r="D60" s="4"/>
      <c r="E60" s="4"/>
      <c r="F60" s="4"/>
      <c r="G60" s="4"/>
      <c r="H60" s="141"/>
      <c r="I60" s="4"/>
      <c r="J60" s="4"/>
      <c r="K60" s="4"/>
      <c r="L60" s="52" t="s">
        <v>237</v>
      </c>
      <c r="M60" s="4"/>
      <c r="N60" s="4"/>
      <c r="P60" s="4">
        <v>9.9286885245901652E-2</v>
      </c>
      <c r="Q60" s="4">
        <v>280</v>
      </c>
      <c r="R60" s="4">
        <v>1.17</v>
      </c>
      <c r="S60" s="4">
        <f t="shared" si="21"/>
        <v>0.11616565573770493</v>
      </c>
      <c r="T60" s="4">
        <v>0.11616565573770493</v>
      </c>
      <c r="U60" s="4">
        <v>280</v>
      </c>
      <c r="V60" s="4">
        <v>1.02</v>
      </c>
      <c r="W60" s="4">
        <f t="shared" si="22"/>
        <v>0.11848896885245903</v>
      </c>
    </row>
    <row r="61" spans="1:23" ht="15.75" thickTop="1" x14ac:dyDescent="0.25">
      <c r="A61" s="40" t="s">
        <v>44</v>
      </c>
      <c r="B61" s="45">
        <v>1</v>
      </c>
      <c r="C61" s="45">
        <v>40</v>
      </c>
      <c r="D61" s="45">
        <v>80</v>
      </c>
      <c r="E61" s="45">
        <v>120</v>
      </c>
      <c r="F61" s="45">
        <v>160</v>
      </c>
      <c r="G61" s="45">
        <v>200</v>
      </c>
      <c r="H61" s="45">
        <v>242</v>
      </c>
      <c r="I61" s="45">
        <v>280</v>
      </c>
      <c r="J61" s="45">
        <v>320</v>
      </c>
      <c r="K61" s="45">
        <v>360</v>
      </c>
      <c r="L61" s="45">
        <v>367</v>
      </c>
      <c r="M61" s="45">
        <v>400</v>
      </c>
      <c r="N61" s="46">
        <v>435</v>
      </c>
      <c r="P61" s="4">
        <v>0.10778688524590163</v>
      </c>
      <c r="Q61" s="4">
        <v>320</v>
      </c>
      <c r="R61" s="4">
        <v>1.21</v>
      </c>
      <c r="S61" s="4">
        <f t="shared" si="21"/>
        <v>0.13042213114754098</v>
      </c>
      <c r="T61" s="4">
        <v>0.13042213114754098</v>
      </c>
      <c r="U61" s="4">
        <v>320</v>
      </c>
      <c r="V61" s="4">
        <v>1.03</v>
      </c>
      <c r="W61" s="4">
        <f t="shared" si="22"/>
        <v>0.13433479508196722</v>
      </c>
    </row>
    <row r="62" spans="1:23" x14ac:dyDescent="0.25">
      <c r="A62" s="40" t="s">
        <v>46</v>
      </c>
      <c r="B62" s="30">
        <v>3211.5494814796798</v>
      </c>
      <c r="C62" s="30">
        <v>2349.8589847794301</v>
      </c>
      <c r="D62" s="30">
        <v>1952.3328957638</v>
      </c>
      <c r="E62" s="30">
        <v>1680.5161141481601</v>
      </c>
      <c r="F62" s="30">
        <v>1595.04463633253</v>
      </c>
      <c r="G62" s="30">
        <v>1659.60038651689</v>
      </c>
      <c r="H62" s="4">
        <v>1744.34185507046</v>
      </c>
      <c r="I62" s="30">
        <v>1915.03175968561</v>
      </c>
      <c r="J62" s="30">
        <v>2044.4530722699601</v>
      </c>
      <c r="K62" s="30">
        <v>2021.0227214543199</v>
      </c>
      <c r="L62" s="30">
        <v>2011.4542816465901</v>
      </c>
      <c r="M62" s="4">
        <v>1966.6520466386801</v>
      </c>
      <c r="N62" s="4">
        <v>2267.7871147999999</v>
      </c>
      <c r="P62" s="4">
        <v>0.10632377049180329</v>
      </c>
      <c r="Q62" s="4">
        <v>360</v>
      </c>
      <c r="R62" s="4">
        <v>1.27</v>
      </c>
      <c r="S62" s="4">
        <f t="shared" si="21"/>
        <v>0.13503118852459017</v>
      </c>
      <c r="T62" s="4">
        <v>0.13503118852459017</v>
      </c>
      <c r="U62" s="4">
        <v>360</v>
      </c>
      <c r="V62" s="4">
        <v>1.03</v>
      </c>
      <c r="W62" s="4">
        <f t="shared" si="22"/>
        <v>0.13908212418032789</v>
      </c>
    </row>
    <row r="63" spans="1:23" x14ac:dyDescent="0.25">
      <c r="A63" s="40" t="s">
        <v>47</v>
      </c>
      <c r="B63" s="30">
        <f t="shared" ref="B63:N63" si="25">SUM(B62-$F62)</f>
        <v>1616.5048451471498</v>
      </c>
      <c r="C63" s="30">
        <f t="shared" si="25"/>
        <v>754.81434844690011</v>
      </c>
      <c r="D63" s="30">
        <f t="shared" si="25"/>
        <v>357.28825943127003</v>
      </c>
      <c r="E63" s="30">
        <f t="shared" si="25"/>
        <v>85.471477815630124</v>
      </c>
      <c r="F63" s="30">
        <f t="shared" si="25"/>
        <v>0</v>
      </c>
      <c r="G63" s="30">
        <f t="shared" si="25"/>
        <v>64.555750184360022</v>
      </c>
      <c r="H63" s="30">
        <f t="shared" si="25"/>
        <v>149.29721873793005</v>
      </c>
      <c r="I63" s="30">
        <f t="shared" si="25"/>
        <v>319.98712335308005</v>
      </c>
      <c r="J63" s="30">
        <f t="shared" si="25"/>
        <v>449.40843593743011</v>
      </c>
      <c r="K63" s="30">
        <f t="shared" si="25"/>
        <v>425.97808512178995</v>
      </c>
      <c r="L63" s="30">
        <f t="shared" si="25"/>
        <v>416.40964531406007</v>
      </c>
      <c r="M63" s="30">
        <f t="shared" si="25"/>
        <v>371.60741030615009</v>
      </c>
      <c r="N63" s="30">
        <f t="shared" si="25"/>
        <v>672.74247846746994</v>
      </c>
      <c r="P63" s="4">
        <v>0.10583606557377048</v>
      </c>
      <c r="Q63" s="4">
        <v>367</v>
      </c>
      <c r="R63" s="4">
        <v>1.28</v>
      </c>
      <c r="S63" s="4">
        <f t="shared" si="21"/>
        <v>0.13547016393442621</v>
      </c>
      <c r="T63" s="4">
        <v>0.13547016393442621</v>
      </c>
      <c r="U63" s="4">
        <v>367</v>
      </c>
      <c r="V63" s="4">
        <v>1.03</v>
      </c>
      <c r="W63" s="4">
        <f t="shared" si="22"/>
        <v>0.13953426885245901</v>
      </c>
    </row>
    <row r="64" spans="1:23" x14ac:dyDescent="0.25">
      <c r="A64" s="40" t="s">
        <v>102</v>
      </c>
      <c r="B64" s="4">
        <v>2659</v>
      </c>
      <c r="C64" s="4">
        <v>1804</v>
      </c>
      <c r="D64" s="4">
        <v>1407</v>
      </c>
      <c r="E64" s="4">
        <v>1132</v>
      </c>
      <c r="F64" s="4">
        <v>1047</v>
      </c>
      <c r="G64" s="4">
        <v>1111</v>
      </c>
      <c r="H64" s="4">
        <v>1197</v>
      </c>
      <c r="I64" s="4">
        <v>1370</v>
      </c>
      <c r="J64" s="4">
        <v>1492</v>
      </c>
      <c r="K64" s="4">
        <v>1471</v>
      </c>
      <c r="L64" s="4">
        <v>1464</v>
      </c>
      <c r="M64" s="4">
        <v>1417</v>
      </c>
      <c r="N64" s="4">
        <v>1724</v>
      </c>
      <c r="P64" s="4">
        <v>0.10256147540983607</v>
      </c>
      <c r="Q64" s="4">
        <v>400</v>
      </c>
      <c r="R64" s="4">
        <v>1.33</v>
      </c>
      <c r="S64" s="4">
        <f t="shared" si="21"/>
        <v>0.13640676229508197</v>
      </c>
      <c r="T64" s="4">
        <v>0.13640676229508197</v>
      </c>
      <c r="U64" s="4">
        <v>400</v>
      </c>
      <c r="V64" s="4">
        <v>1.04</v>
      </c>
      <c r="W64" s="4">
        <f t="shared" si="22"/>
        <v>0.14186303278688525</v>
      </c>
    </row>
    <row r="65" spans="1:23" x14ac:dyDescent="0.25">
      <c r="A65" s="38" t="s">
        <v>103</v>
      </c>
      <c r="B65" s="4">
        <v>1612</v>
      </c>
      <c r="C65" s="4">
        <v>757</v>
      </c>
      <c r="D65" s="4">
        <v>360</v>
      </c>
      <c r="E65" s="4">
        <v>85</v>
      </c>
      <c r="F65" s="4">
        <v>0</v>
      </c>
      <c r="G65" s="4">
        <v>64</v>
      </c>
      <c r="H65" s="4">
        <v>150</v>
      </c>
      <c r="I65" s="4">
        <v>323</v>
      </c>
      <c r="J65" s="4">
        <v>445</v>
      </c>
      <c r="K65" s="4">
        <v>424</v>
      </c>
      <c r="L65" s="4">
        <v>417</v>
      </c>
      <c r="M65" s="4">
        <v>370</v>
      </c>
      <c r="N65" s="4">
        <v>677</v>
      </c>
      <c r="P65" s="4">
        <v>0.12395081967213115</v>
      </c>
      <c r="Q65" s="4">
        <v>435</v>
      </c>
      <c r="R65" s="4">
        <v>1.32</v>
      </c>
      <c r="S65" s="4">
        <f t="shared" si="21"/>
        <v>0.16361508196721311</v>
      </c>
      <c r="T65" s="4">
        <v>0.16361508196721311</v>
      </c>
      <c r="U65" s="4">
        <v>435</v>
      </c>
      <c r="V65" s="4">
        <v>1.03</v>
      </c>
      <c r="W65" s="4">
        <f t="shared" si="22"/>
        <v>0.1685235344262295</v>
      </c>
    </row>
    <row r="66" spans="1:23" x14ac:dyDescent="0.25">
      <c r="A66" s="40" t="s">
        <v>51</v>
      </c>
      <c r="B66" s="30">
        <f t="shared" ref="B66:N66" si="26">SUM(B65-B63)</f>
        <v>-4.5048451471498083</v>
      </c>
      <c r="C66" s="30">
        <f t="shared" si="26"/>
        <v>2.1856515530998877</v>
      </c>
      <c r="D66" s="30">
        <f t="shared" si="26"/>
        <v>2.7117405687299652</v>
      </c>
      <c r="E66" s="30">
        <f t="shared" si="26"/>
        <v>-0.47147781563012359</v>
      </c>
      <c r="F66" s="30">
        <f t="shared" si="26"/>
        <v>0</v>
      </c>
      <c r="G66" s="30">
        <f t="shared" si="26"/>
        <v>-0.5557501843600221</v>
      </c>
      <c r="H66" s="30">
        <f t="shared" si="26"/>
        <v>0.70278126206994784</v>
      </c>
      <c r="I66" s="30">
        <f t="shared" si="26"/>
        <v>3.0128766469199491</v>
      </c>
      <c r="J66" s="30">
        <f t="shared" si="26"/>
        <v>-4.408435937430113</v>
      </c>
      <c r="K66" s="30">
        <f t="shared" si="26"/>
        <v>-1.9780851217899453</v>
      </c>
      <c r="L66" s="30">
        <f t="shared" si="26"/>
        <v>0.59035468593992846</v>
      </c>
      <c r="M66" s="30">
        <f t="shared" si="26"/>
        <v>-1.6074103061500864</v>
      </c>
      <c r="N66" s="30">
        <f t="shared" si="26"/>
        <v>4.2575215325300633</v>
      </c>
    </row>
    <row r="67" spans="1:23" x14ac:dyDescent="0.25">
      <c r="A67" s="40" t="s">
        <v>52</v>
      </c>
      <c r="B67" s="31">
        <f t="shared" ref="B67:N67" si="27">SUM(B66/B64)*100</f>
        <v>-0.1694187719875821</v>
      </c>
      <c r="C67" s="31">
        <f t="shared" si="27"/>
        <v>0.12115585105875208</v>
      </c>
      <c r="D67" s="31">
        <f t="shared" si="27"/>
        <v>0.19273209443709774</v>
      </c>
      <c r="E67" s="31">
        <f t="shared" si="27"/>
        <v>-4.1649983712908442E-2</v>
      </c>
      <c r="F67" s="31">
        <f t="shared" si="27"/>
        <v>0</v>
      </c>
      <c r="G67" s="31">
        <f t="shared" si="27"/>
        <v>-5.0022518844286414E-2</v>
      </c>
      <c r="H67" s="31">
        <f t="shared" si="27"/>
        <v>5.8711884884707417E-2</v>
      </c>
      <c r="I67" s="31">
        <f t="shared" si="27"/>
        <v>0.2199180034248138</v>
      </c>
      <c r="J67" s="31">
        <f t="shared" si="27"/>
        <v>-0.29547157757574483</v>
      </c>
      <c r="K67" s="31">
        <f t="shared" si="27"/>
        <v>-0.13447213608361286</v>
      </c>
      <c r="L67" s="31">
        <f t="shared" si="27"/>
        <v>4.0324773629776538E-2</v>
      </c>
      <c r="M67" s="31">
        <f t="shared" si="27"/>
        <v>-0.11343756571277958</v>
      </c>
      <c r="N67" s="31">
        <f t="shared" si="27"/>
        <v>0.24695600536717302</v>
      </c>
      <c r="P67">
        <v>1</v>
      </c>
      <c r="R67">
        <v>2</v>
      </c>
      <c r="T67" t="s">
        <v>146</v>
      </c>
      <c r="U67" t="s">
        <v>147</v>
      </c>
      <c r="V67" t="s">
        <v>148</v>
      </c>
      <c r="W67" t="s">
        <v>159</v>
      </c>
    </row>
    <row r="68" spans="1:23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O68" s="4" t="s">
        <v>48</v>
      </c>
      <c r="P68" t="s">
        <v>120</v>
      </c>
      <c r="R68" t="s">
        <v>121</v>
      </c>
      <c r="T68">
        <v>1</v>
      </c>
      <c r="U68">
        <v>0</v>
      </c>
      <c r="V68">
        <v>12.2</v>
      </c>
    </row>
    <row r="69" spans="1:23" ht="15.75" thickBo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O69" s="4">
        <v>1</v>
      </c>
      <c r="P69">
        <f>SUM(W53*0.5)</f>
        <v>8.7311628295081975E-2</v>
      </c>
      <c r="R69" s="4">
        <f>SUM(W53*1.5)</f>
        <v>0.26193488488524591</v>
      </c>
      <c r="T69">
        <v>1</v>
      </c>
      <c r="U69">
        <v>0</v>
      </c>
      <c r="V69">
        <v>9.5</v>
      </c>
    </row>
    <row r="70" spans="1:23" ht="16.5" thickTop="1" thickBot="1" x14ac:dyDescent="0.3">
      <c r="A70" s="39" t="s">
        <v>151</v>
      </c>
      <c r="B70" s="50"/>
      <c r="C70" s="50"/>
      <c r="D70" s="50"/>
      <c r="E70" s="50"/>
      <c r="F70" s="50"/>
      <c r="G70" s="50"/>
      <c r="H70" s="141"/>
      <c r="I70" s="50"/>
      <c r="J70" s="50"/>
      <c r="K70" s="50"/>
      <c r="L70" s="52" t="s">
        <v>237</v>
      </c>
      <c r="M70" s="50"/>
      <c r="N70" s="50"/>
      <c r="O70" s="4">
        <v>40</v>
      </c>
      <c r="P70" s="50">
        <f>SUM(W54*0.5)</f>
        <v>5.770106776229509E-2</v>
      </c>
      <c r="Q70" s="50"/>
      <c r="R70" s="50">
        <f>SUM(W54*1.5)</f>
        <v>0.17310320328688528</v>
      </c>
      <c r="T70">
        <v>1</v>
      </c>
      <c r="U70">
        <v>1</v>
      </c>
      <c r="V70">
        <v>9</v>
      </c>
      <c r="W70">
        <v>64</v>
      </c>
    </row>
    <row r="71" spans="1:23" ht="15.75" thickTop="1" x14ac:dyDescent="0.25">
      <c r="A71" s="40" t="s">
        <v>44</v>
      </c>
      <c r="B71" s="45">
        <v>1</v>
      </c>
      <c r="C71" s="45">
        <v>40</v>
      </c>
      <c r="D71" s="45">
        <v>80</v>
      </c>
      <c r="E71" s="45">
        <v>120</v>
      </c>
      <c r="F71" s="45">
        <v>160</v>
      </c>
      <c r="G71" s="45">
        <v>200</v>
      </c>
      <c r="H71" s="45">
        <v>242</v>
      </c>
      <c r="I71" s="45">
        <v>280</v>
      </c>
      <c r="J71" s="45">
        <v>320</v>
      </c>
      <c r="K71" s="45">
        <v>360</v>
      </c>
      <c r="L71" s="45">
        <v>367</v>
      </c>
      <c r="M71" s="45">
        <v>400</v>
      </c>
      <c r="N71" s="46">
        <v>435</v>
      </c>
      <c r="O71" s="4">
        <v>80</v>
      </c>
      <c r="P71" s="50">
        <f>SUM(W55*0.5)</f>
        <v>4.5925316926229504E-2</v>
      </c>
      <c r="Q71" s="50"/>
      <c r="R71" s="50">
        <f>SUM(W55*1.5)</f>
        <v>0.13777595077868851</v>
      </c>
      <c r="T71">
        <v>2</v>
      </c>
      <c r="U71">
        <v>1</v>
      </c>
      <c r="V71">
        <v>7.8</v>
      </c>
      <c r="W71">
        <v>88</v>
      </c>
    </row>
    <row r="72" spans="1:23" x14ac:dyDescent="0.25">
      <c r="A72" s="40" t="s">
        <v>46</v>
      </c>
      <c r="B72" s="30">
        <v>4665.8390859000001</v>
      </c>
      <c r="C72" s="30">
        <v>3097.57047129999</v>
      </c>
      <c r="D72" s="30">
        <v>2465.8202181500001</v>
      </c>
      <c r="E72" s="30">
        <v>2093.83302244999</v>
      </c>
      <c r="F72" s="30">
        <v>1751.7071537500001</v>
      </c>
      <c r="G72" s="30">
        <v>1910.18459154999</v>
      </c>
      <c r="H72" s="50">
        <v>2530.5858268000102</v>
      </c>
      <c r="I72" s="30">
        <v>2933.1885596500101</v>
      </c>
      <c r="J72" s="30">
        <v>3358.73464715</v>
      </c>
      <c r="K72" s="30">
        <v>3470.09633880001</v>
      </c>
      <c r="L72" s="30">
        <v>3489.8595646178401</v>
      </c>
      <c r="M72" s="50">
        <v>3527.9038764500001</v>
      </c>
      <c r="N72" s="50">
        <v>4169.0077558000003</v>
      </c>
      <c r="O72" s="4">
        <v>120</v>
      </c>
      <c r="P72" s="50">
        <f>SUM(W56*0.5)</f>
        <v>3.8957324590163933E-2</v>
      </c>
      <c r="Q72" s="50"/>
      <c r="R72" s="50">
        <f>SUM(W56*1.5)</f>
        <v>0.1168719737704918</v>
      </c>
      <c r="T72">
        <v>2</v>
      </c>
      <c r="U72">
        <v>1</v>
      </c>
      <c r="V72">
        <v>2.5</v>
      </c>
    </row>
    <row r="73" spans="1:23" x14ac:dyDescent="0.25">
      <c r="A73" s="40" t="s">
        <v>47</v>
      </c>
      <c r="B73" s="30">
        <f>SUM(B72-$F72)</f>
        <v>2914.13193215</v>
      </c>
      <c r="C73" s="30">
        <f t="shared" ref="C73:H73" si="28">SUM(C72-$F72)</f>
        <v>1345.8633175499899</v>
      </c>
      <c r="D73" s="30">
        <f t="shared" si="28"/>
        <v>714.11306439999998</v>
      </c>
      <c r="E73" s="30">
        <f t="shared" si="28"/>
        <v>342.12586869998995</v>
      </c>
      <c r="F73" s="30">
        <f t="shared" si="28"/>
        <v>0</v>
      </c>
      <c r="G73" s="30">
        <f t="shared" si="28"/>
        <v>158.47743779998996</v>
      </c>
      <c r="H73" s="30">
        <f t="shared" si="28"/>
        <v>778.87867305001009</v>
      </c>
      <c r="I73" s="30">
        <f t="shared" ref="I73:N73" si="29">SUM(I72-$F72)</f>
        <v>1181.48140590001</v>
      </c>
      <c r="J73" s="30">
        <f t="shared" si="29"/>
        <v>1607.0274933999999</v>
      </c>
      <c r="K73" s="30">
        <f t="shared" si="29"/>
        <v>1718.3891850500099</v>
      </c>
      <c r="L73" s="30">
        <f t="shared" si="29"/>
        <v>1738.15241086784</v>
      </c>
      <c r="M73" s="30">
        <f t="shared" si="29"/>
        <v>1776.1967227</v>
      </c>
      <c r="N73" s="30">
        <f t="shared" si="29"/>
        <v>2417.3006020500002</v>
      </c>
      <c r="O73" s="4">
        <v>160</v>
      </c>
      <c r="P73" s="50">
        <f>SUM(W57*0.4)</f>
        <v>3.132737704918033E-2</v>
      </c>
      <c r="Q73" s="50"/>
      <c r="R73" s="50">
        <f>SUM(W57*1.25)</f>
        <v>9.7898053278688529E-2</v>
      </c>
      <c r="T73">
        <v>1</v>
      </c>
      <c r="U73">
        <v>2</v>
      </c>
      <c r="V73">
        <v>2</v>
      </c>
    </row>
    <row r="74" spans="1:23" x14ac:dyDescent="0.25">
      <c r="A74" s="40" t="s">
        <v>102</v>
      </c>
      <c r="B74" s="50">
        <v>2659</v>
      </c>
      <c r="C74" s="50">
        <v>1804</v>
      </c>
      <c r="D74" s="50">
        <v>1407</v>
      </c>
      <c r="E74" s="50">
        <v>1132</v>
      </c>
      <c r="F74" s="50">
        <v>1047</v>
      </c>
      <c r="G74" s="50">
        <v>1111</v>
      </c>
      <c r="H74" s="50">
        <v>1197</v>
      </c>
      <c r="I74" s="50">
        <v>1370</v>
      </c>
      <c r="J74" s="50">
        <v>1492</v>
      </c>
      <c r="K74" s="50">
        <v>1471</v>
      </c>
      <c r="L74" s="50">
        <v>1464</v>
      </c>
      <c r="M74" s="50">
        <v>1417</v>
      </c>
      <c r="N74" s="50">
        <v>1724</v>
      </c>
      <c r="O74" s="4">
        <v>200</v>
      </c>
      <c r="P74" s="50">
        <f>SUM(W58*0.5)</f>
        <v>4.4776988569672133E-2</v>
      </c>
      <c r="Q74" s="50"/>
      <c r="R74" s="50">
        <f>SUM(W58*1)</f>
        <v>8.9553977139344265E-2</v>
      </c>
      <c r="T74">
        <v>1</v>
      </c>
      <c r="U74">
        <v>2</v>
      </c>
      <c r="V74">
        <v>0</v>
      </c>
    </row>
    <row r="75" spans="1:23" x14ac:dyDescent="0.25">
      <c r="A75" s="38" t="s">
        <v>103</v>
      </c>
      <c r="B75" s="50">
        <v>1612</v>
      </c>
      <c r="C75" s="50">
        <v>757</v>
      </c>
      <c r="D75" s="50">
        <v>360</v>
      </c>
      <c r="E75" s="50">
        <v>85</v>
      </c>
      <c r="F75" s="50">
        <v>0</v>
      </c>
      <c r="G75" s="50">
        <v>64</v>
      </c>
      <c r="H75" s="50">
        <v>150</v>
      </c>
      <c r="I75" s="50">
        <v>323</v>
      </c>
      <c r="J75" s="50">
        <v>445</v>
      </c>
      <c r="K75" s="50">
        <v>424</v>
      </c>
      <c r="L75" s="50">
        <v>417</v>
      </c>
      <c r="M75" s="50">
        <v>370</v>
      </c>
      <c r="N75" s="50">
        <v>677</v>
      </c>
      <c r="O75" s="4">
        <v>242</v>
      </c>
      <c r="P75" s="50">
        <f>SUM(W59*1)</f>
        <v>0.10255636401639344</v>
      </c>
      <c r="Q75" s="50"/>
      <c r="R75" s="50">
        <f t="shared" ref="R75:R81" si="30">SUM(W59*0.5)</f>
        <v>5.127818200819672E-2</v>
      </c>
    </row>
    <row r="76" spans="1:23" x14ac:dyDescent="0.25">
      <c r="A76" s="40" t="s">
        <v>51</v>
      </c>
      <c r="B76" s="30">
        <f>SUM(B75-B73)</f>
        <v>-1302.13193215</v>
      </c>
      <c r="C76" s="30">
        <f>SUM(C75-C73)</f>
        <v>-588.86331754998992</v>
      </c>
      <c r="D76" s="30">
        <f>SUM(D75-D73)</f>
        <v>-354.11306439999998</v>
      </c>
      <c r="E76" s="30">
        <f>SUM(E75-E73)</f>
        <v>-257.12586869998995</v>
      </c>
      <c r="F76" s="30">
        <f>SUM(F75-F73)</f>
        <v>0</v>
      </c>
      <c r="G76" s="30">
        <f t="shared" ref="G76:N76" si="31">SUM(G75-G73)</f>
        <v>-94.477437799989957</v>
      </c>
      <c r="H76" s="30">
        <f t="shared" si="31"/>
        <v>-628.87867305001009</v>
      </c>
      <c r="I76" s="30">
        <f t="shared" si="31"/>
        <v>-858.48140590001003</v>
      </c>
      <c r="J76" s="30">
        <f t="shared" si="31"/>
        <v>-1162.0274933999999</v>
      </c>
      <c r="K76" s="30">
        <f t="shared" si="31"/>
        <v>-1294.3891850500099</v>
      </c>
      <c r="L76" s="30">
        <f t="shared" si="31"/>
        <v>-1321.15241086784</v>
      </c>
      <c r="M76" s="30">
        <f t="shared" si="31"/>
        <v>-1406.1967227</v>
      </c>
      <c r="N76" s="30">
        <f t="shared" si="31"/>
        <v>-1740.3006020500002</v>
      </c>
      <c r="O76" s="4">
        <v>280</v>
      </c>
      <c r="P76" s="50">
        <f>SUM(W60*1)</f>
        <v>0.11848896885245903</v>
      </c>
      <c r="Q76" s="50"/>
      <c r="R76" s="50">
        <f t="shared" si="30"/>
        <v>5.9244484426229517E-2</v>
      </c>
    </row>
    <row r="77" spans="1:23" ht="15.75" thickBot="1" x14ac:dyDescent="0.3">
      <c r="A77" s="40" t="s">
        <v>52</v>
      </c>
      <c r="B77" s="31">
        <f t="shared" ref="B77:N77" si="32">SUM(B76/B74)*100</f>
        <v>-48.970738328318916</v>
      </c>
      <c r="C77" s="31">
        <f t="shared" si="32"/>
        <v>-32.642090773281033</v>
      </c>
      <c r="D77" s="31">
        <f t="shared" si="32"/>
        <v>-25.167950561478321</v>
      </c>
      <c r="E77" s="31">
        <f t="shared" si="32"/>
        <v>-22.714299355122787</v>
      </c>
      <c r="F77" s="31">
        <f t="shared" si="32"/>
        <v>0</v>
      </c>
      <c r="G77" s="31">
        <f t="shared" si="32"/>
        <v>-8.5038197839774945</v>
      </c>
      <c r="H77" s="31">
        <f t="shared" si="32"/>
        <v>-52.537900839599835</v>
      </c>
      <c r="I77" s="31">
        <f t="shared" si="32"/>
        <v>-62.662876343066422</v>
      </c>
      <c r="J77" s="31">
        <f t="shared" si="32"/>
        <v>-77.88388025469169</v>
      </c>
      <c r="K77" s="31">
        <f t="shared" si="32"/>
        <v>-87.993826312033306</v>
      </c>
      <c r="L77" s="31">
        <f t="shared" si="32"/>
        <v>-90.242651015562842</v>
      </c>
      <c r="M77" s="31">
        <f t="shared" si="32"/>
        <v>-99.237595109386021</v>
      </c>
      <c r="N77" s="31">
        <f t="shared" si="32"/>
        <v>-100.94551055974479</v>
      </c>
      <c r="O77" s="4">
        <v>320</v>
      </c>
      <c r="P77" s="50">
        <f>SUM(W61*1)</f>
        <v>0.13433479508196722</v>
      </c>
      <c r="Q77" s="50"/>
      <c r="R77" s="50">
        <f t="shared" si="30"/>
        <v>6.7167397540983609E-2</v>
      </c>
    </row>
    <row r="78" spans="1:23" ht="16.5" thickTop="1" thickBot="1" x14ac:dyDescent="0.3">
      <c r="A78" s="39" t="s">
        <v>151</v>
      </c>
      <c r="B78" s="50"/>
      <c r="C78" s="50"/>
      <c r="D78" s="50"/>
      <c r="E78" s="50"/>
      <c r="F78" s="50"/>
      <c r="G78" s="50"/>
      <c r="H78" s="141"/>
      <c r="I78" s="50"/>
      <c r="J78" s="50"/>
      <c r="K78" s="50"/>
      <c r="L78" s="52" t="s">
        <v>237</v>
      </c>
      <c r="M78" s="50"/>
      <c r="N78" s="50"/>
      <c r="O78" s="4">
        <v>360</v>
      </c>
      <c r="P78" s="50">
        <f>SUM(W62*1)</f>
        <v>0.13908212418032789</v>
      </c>
      <c r="Q78" s="50"/>
      <c r="R78" s="50">
        <f t="shared" si="30"/>
        <v>6.9541062090163946E-2</v>
      </c>
    </row>
    <row r="79" spans="1:23" ht="15.75" thickTop="1" x14ac:dyDescent="0.25">
      <c r="A79" s="40" t="s">
        <v>44</v>
      </c>
      <c r="B79" s="45">
        <v>1</v>
      </c>
      <c r="C79" s="45">
        <v>40</v>
      </c>
      <c r="D79" s="45">
        <v>80</v>
      </c>
      <c r="E79" s="45">
        <v>120</v>
      </c>
      <c r="F79" s="45">
        <v>160</v>
      </c>
      <c r="G79" s="45">
        <v>200</v>
      </c>
      <c r="H79" s="45">
        <v>242</v>
      </c>
      <c r="I79" s="45">
        <v>280</v>
      </c>
      <c r="J79" s="45">
        <v>320</v>
      </c>
      <c r="K79" s="45">
        <v>360</v>
      </c>
      <c r="L79" s="45">
        <v>367</v>
      </c>
      <c r="M79" s="45">
        <v>400</v>
      </c>
      <c r="N79" s="46">
        <v>435</v>
      </c>
      <c r="O79" s="4">
        <v>367</v>
      </c>
      <c r="P79" s="50">
        <f>SUM(W63*1)</f>
        <v>0.13953426885245901</v>
      </c>
      <c r="Q79" s="50"/>
      <c r="R79" s="50">
        <f t="shared" si="30"/>
        <v>6.9767134426229505E-2</v>
      </c>
    </row>
    <row r="80" spans="1:23" x14ac:dyDescent="0.25">
      <c r="A80" s="40" t="s">
        <v>46</v>
      </c>
      <c r="B80" s="30">
        <v>2693.9059630000002</v>
      </c>
      <c r="C80" s="30">
        <v>1794.3918573000001</v>
      </c>
      <c r="D80" s="30">
        <v>1428.5969179000001</v>
      </c>
      <c r="E80" s="30">
        <v>1147.9491708999999</v>
      </c>
      <c r="F80" s="30">
        <v>1047.5029539</v>
      </c>
      <c r="G80" s="30">
        <v>1080.9147593499999</v>
      </c>
      <c r="H80" s="50">
        <v>1130.1786836000001</v>
      </c>
      <c r="I80" s="30">
        <v>1315.2216980000001</v>
      </c>
      <c r="J80" s="30">
        <v>1486.4434375999999</v>
      </c>
      <c r="K80" s="30">
        <v>1492.3485450000001</v>
      </c>
      <c r="L80" s="30">
        <v>1479.8175037000001</v>
      </c>
      <c r="M80" s="50">
        <v>1344.0643511000101</v>
      </c>
      <c r="N80" s="50">
        <v>1772.6031118000001</v>
      </c>
      <c r="O80" s="4">
        <v>400</v>
      </c>
      <c r="P80" s="50">
        <f>SUM(W64*0.9)</f>
        <v>0.12767672950819672</v>
      </c>
      <c r="Q80" s="50"/>
      <c r="R80" s="50">
        <f>SUM(W64*0.4)</f>
        <v>5.6745213114754105E-2</v>
      </c>
    </row>
    <row r="81" spans="1:21" x14ac:dyDescent="0.25">
      <c r="A81" s="40" t="s">
        <v>47</v>
      </c>
      <c r="B81" s="30">
        <f>SUM(B80-$F80)</f>
        <v>1646.4030091000002</v>
      </c>
      <c r="C81" s="30">
        <f t="shared" ref="C81:H81" si="33">SUM(C80-$F80)</f>
        <v>746.88890340000012</v>
      </c>
      <c r="D81" s="30">
        <f t="shared" si="33"/>
        <v>381.09396400000014</v>
      </c>
      <c r="E81" s="30">
        <f t="shared" si="33"/>
        <v>100.44621699999993</v>
      </c>
      <c r="F81" s="30">
        <f t="shared" si="33"/>
        <v>0</v>
      </c>
      <c r="G81" s="30">
        <f t="shared" si="33"/>
        <v>33.411805449999974</v>
      </c>
      <c r="H81" s="30">
        <f t="shared" si="33"/>
        <v>82.675729700000147</v>
      </c>
      <c r="I81" s="30">
        <f t="shared" ref="I81:N81" si="34">SUM(I80-$F80)</f>
        <v>267.71874410000009</v>
      </c>
      <c r="J81" s="30">
        <f t="shared" si="34"/>
        <v>438.94048369999996</v>
      </c>
      <c r="K81" s="30">
        <f t="shared" si="34"/>
        <v>444.84559110000009</v>
      </c>
      <c r="L81" s="30">
        <f t="shared" si="34"/>
        <v>432.31454980000012</v>
      </c>
      <c r="M81" s="30">
        <f t="shared" si="34"/>
        <v>296.56139720001011</v>
      </c>
      <c r="N81" s="30">
        <f t="shared" si="34"/>
        <v>725.10015790000011</v>
      </c>
      <c r="O81" s="4">
        <v>435</v>
      </c>
      <c r="P81" s="50">
        <f>SUM(W65*1)</f>
        <v>0.1685235344262295</v>
      </c>
      <c r="Q81" s="50"/>
      <c r="R81" s="50">
        <f t="shared" si="30"/>
        <v>8.4261767213114749E-2</v>
      </c>
    </row>
    <row r="82" spans="1:21" x14ac:dyDescent="0.25">
      <c r="A82" s="40" t="s">
        <v>102</v>
      </c>
      <c r="B82" s="50">
        <v>2659</v>
      </c>
      <c r="C82" s="50">
        <v>1804</v>
      </c>
      <c r="D82" s="50">
        <v>1407</v>
      </c>
      <c r="E82" s="50">
        <v>1132</v>
      </c>
      <c r="F82" s="50">
        <v>1047</v>
      </c>
      <c r="G82" s="50">
        <v>1111</v>
      </c>
      <c r="H82" s="50">
        <v>1197</v>
      </c>
      <c r="I82" s="50">
        <v>1370</v>
      </c>
      <c r="J82" s="50">
        <v>1492</v>
      </c>
      <c r="K82" s="50">
        <v>1471</v>
      </c>
      <c r="L82" s="50">
        <v>1464</v>
      </c>
      <c r="M82" s="50">
        <v>1417</v>
      </c>
      <c r="N82" s="50">
        <v>1724</v>
      </c>
    </row>
    <row r="83" spans="1:21" x14ac:dyDescent="0.25">
      <c r="A83" s="38" t="s">
        <v>103</v>
      </c>
      <c r="B83" s="50">
        <v>1612</v>
      </c>
      <c r="C83" s="50">
        <v>757</v>
      </c>
      <c r="D83" s="50">
        <v>360</v>
      </c>
      <c r="E83" s="50">
        <v>85</v>
      </c>
      <c r="F83" s="50">
        <v>0</v>
      </c>
      <c r="G83" s="50">
        <v>64</v>
      </c>
      <c r="H83" s="50">
        <v>150</v>
      </c>
      <c r="I83" s="50">
        <v>323</v>
      </c>
      <c r="J83" s="50">
        <v>445</v>
      </c>
      <c r="K83" s="50">
        <v>424</v>
      </c>
      <c r="L83" s="50">
        <v>417</v>
      </c>
      <c r="M83" s="50">
        <v>370</v>
      </c>
      <c r="N83" s="50">
        <v>677</v>
      </c>
      <c r="O83" t="s">
        <v>48</v>
      </c>
      <c r="P83" t="s">
        <v>120</v>
      </c>
      <c r="Q83" t="s">
        <v>152</v>
      </c>
      <c r="R83" s="50" t="s">
        <v>153</v>
      </c>
      <c r="S83" t="s">
        <v>121</v>
      </c>
      <c r="T83" s="50" t="s">
        <v>152</v>
      </c>
      <c r="U83" s="50" t="s">
        <v>154</v>
      </c>
    </row>
    <row r="84" spans="1:21" ht="30" x14ac:dyDescent="0.25">
      <c r="A84" s="40" t="s">
        <v>155</v>
      </c>
      <c r="B84" s="30">
        <f t="shared" ref="B84:G84" si="35">SUM(B83-B81)</f>
        <v>-34.40300910000019</v>
      </c>
      <c r="C84" s="30">
        <f t="shared" si="35"/>
        <v>10.111096599999883</v>
      </c>
      <c r="D84" s="30">
        <f t="shared" si="35"/>
        <v>-21.093964000000142</v>
      </c>
      <c r="E84" s="30">
        <f t="shared" si="35"/>
        <v>-15.446216999999933</v>
      </c>
      <c r="F84" s="30">
        <f t="shared" si="35"/>
        <v>0</v>
      </c>
      <c r="G84" s="30">
        <f t="shared" si="35"/>
        <v>30.588194550000026</v>
      </c>
      <c r="H84" s="30">
        <f t="shared" ref="H84:N84" si="36">SUM(H83-H81)</f>
        <v>67.324270299999853</v>
      </c>
      <c r="I84" s="30">
        <f t="shared" si="36"/>
        <v>55.281255899999906</v>
      </c>
      <c r="J84" s="30">
        <f t="shared" si="36"/>
        <v>6.0595163000000412</v>
      </c>
      <c r="K84" s="30">
        <f t="shared" si="36"/>
        <v>-20.845591100000092</v>
      </c>
      <c r="L84" s="30">
        <f t="shared" si="36"/>
        <v>-15.314549800000123</v>
      </c>
      <c r="M84" s="30">
        <f t="shared" si="36"/>
        <v>73.438602799989894</v>
      </c>
      <c r="N84" s="30">
        <f t="shared" si="36"/>
        <v>-48.100157900000113</v>
      </c>
      <c r="O84">
        <v>1</v>
      </c>
      <c r="P84">
        <v>8.7311628295081975E-2</v>
      </c>
      <c r="Q84">
        <v>0.4</v>
      </c>
      <c r="R84">
        <f>SUM(P84*Q84)</f>
        <v>3.4924651318032789E-2</v>
      </c>
      <c r="S84">
        <v>0.26193488488524591</v>
      </c>
      <c r="T84" s="50">
        <v>0.6</v>
      </c>
      <c r="U84" s="50">
        <f>SUM(S84*T84)</f>
        <v>0.15716093093114755</v>
      </c>
    </row>
    <row r="85" spans="1:21" ht="30" x14ac:dyDescent="0.25">
      <c r="A85" s="40" t="s">
        <v>156</v>
      </c>
      <c r="B85" s="81">
        <f>SUM(B82-B80)</f>
        <v>-34.905963000000156</v>
      </c>
      <c r="C85" s="81">
        <f t="shared" ref="C85:N85" si="37">SUM(C82-C80)</f>
        <v>9.6081426999999167</v>
      </c>
      <c r="D85" s="81">
        <f t="shared" si="37"/>
        <v>-21.596917900000108</v>
      </c>
      <c r="E85" s="81">
        <f t="shared" si="37"/>
        <v>-15.949170899999899</v>
      </c>
      <c r="F85" s="81">
        <f t="shared" si="37"/>
        <v>-0.50295389999996587</v>
      </c>
      <c r="G85" s="81">
        <f t="shared" si="37"/>
        <v>30.08524065000006</v>
      </c>
      <c r="H85" s="81">
        <f t="shared" si="37"/>
        <v>66.821316399999887</v>
      </c>
      <c r="I85" s="81">
        <f t="shared" si="37"/>
        <v>54.77830199999994</v>
      </c>
      <c r="J85" s="81">
        <f t="shared" si="37"/>
        <v>5.5565624000000753</v>
      </c>
      <c r="K85" s="81">
        <f t="shared" si="37"/>
        <v>-21.348545000000058</v>
      </c>
      <c r="L85" s="81">
        <f t="shared" si="37"/>
        <v>-15.817503700000088</v>
      </c>
      <c r="M85" s="81">
        <f t="shared" si="37"/>
        <v>72.935648899989928</v>
      </c>
      <c r="N85" s="81">
        <f t="shared" si="37"/>
        <v>-48.603111800000079</v>
      </c>
      <c r="O85">
        <v>40</v>
      </c>
      <c r="P85">
        <v>5.770106776229509E-2</v>
      </c>
      <c r="Q85" s="50">
        <v>0.5</v>
      </c>
      <c r="R85" s="50">
        <f t="shared" ref="R85:R96" si="38">SUM(P85*Q85)</f>
        <v>2.8850533881147545E-2</v>
      </c>
      <c r="S85">
        <v>0.17310320328688528</v>
      </c>
      <c r="T85" s="50">
        <v>0.57499999999999996</v>
      </c>
      <c r="U85" s="50">
        <f t="shared" ref="U85:U96" si="39">SUM(S85*T85)</f>
        <v>9.9534341889959022E-2</v>
      </c>
    </row>
    <row r="86" spans="1:21" x14ac:dyDescent="0.25">
      <c r="A86" s="40" t="s">
        <v>157</v>
      </c>
      <c r="B86" s="31">
        <f t="shared" ref="B86:N86" si="40">SUM(B84/B82)*100</f>
        <v>-1.293832610003768</v>
      </c>
      <c r="C86" s="31">
        <f t="shared" si="40"/>
        <v>0.56048207317072518</v>
      </c>
      <c r="D86" s="31">
        <f t="shared" si="40"/>
        <v>-1.4992156361051985</v>
      </c>
      <c r="E86" s="31">
        <f t="shared" si="40"/>
        <v>-1.3645068021201354</v>
      </c>
      <c r="F86" s="31">
        <f t="shared" si="40"/>
        <v>0</v>
      </c>
      <c r="G86" s="31">
        <f t="shared" si="40"/>
        <v>2.7532128307830805</v>
      </c>
      <c r="H86" s="31">
        <f t="shared" si="40"/>
        <v>5.6244169005847837</v>
      </c>
      <c r="I86" s="31">
        <f t="shared" si="40"/>
        <v>4.0351281678832045</v>
      </c>
      <c r="J86" s="31">
        <f t="shared" si="40"/>
        <v>0.40613380026809931</v>
      </c>
      <c r="K86" s="31">
        <f t="shared" si="40"/>
        <v>-1.4171034058463694</v>
      </c>
      <c r="L86" s="31">
        <f t="shared" si="40"/>
        <v>-1.0460758060109372</v>
      </c>
      <c r="M86" s="31">
        <f t="shared" si="40"/>
        <v>5.1826819195476288</v>
      </c>
      <c r="N86" s="31">
        <f t="shared" si="40"/>
        <v>-2.7900323607888695</v>
      </c>
      <c r="O86">
        <v>80</v>
      </c>
      <c r="P86">
        <v>4.5925316926229504E-2</v>
      </c>
      <c r="Q86" s="50">
        <v>0.5</v>
      </c>
      <c r="R86" s="50">
        <f t="shared" si="38"/>
        <v>2.2962658463114752E-2</v>
      </c>
      <c r="S86">
        <v>0.13777595077868851</v>
      </c>
      <c r="T86" s="50">
        <v>0.57499999999999996</v>
      </c>
      <c r="U86" s="50">
        <f t="shared" si="39"/>
        <v>7.9221171697745882E-2</v>
      </c>
    </row>
    <row r="87" spans="1:21" x14ac:dyDescent="0.25">
      <c r="A87" s="40" t="s">
        <v>158</v>
      </c>
      <c r="B87" s="31">
        <f>SUM(B85/B82)*100</f>
        <v>-1.3127477623166663</v>
      </c>
      <c r="C87" s="31">
        <f t="shared" ref="C87:N87" si="41">SUM(C85/C82)*100</f>
        <v>0.53260214523281135</v>
      </c>
      <c r="D87" s="31">
        <f t="shared" si="41"/>
        <v>-1.5349621819474135</v>
      </c>
      <c r="E87" s="31">
        <f t="shared" si="41"/>
        <v>-1.4089373586572349</v>
      </c>
      <c r="F87" s="31">
        <f t="shared" si="41"/>
        <v>-4.803762177650104E-2</v>
      </c>
      <c r="G87" s="31">
        <f t="shared" si="41"/>
        <v>2.70794245274528</v>
      </c>
      <c r="H87" s="31">
        <f t="shared" si="41"/>
        <v>5.5823990309106</v>
      </c>
      <c r="I87" s="31">
        <f t="shared" si="41"/>
        <v>3.9984162043795575</v>
      </c>
      <c r="J87" s="31">
        <f t="shared" si="41"/>
        <v>0.37242375335121147</v>
      </c>
      <c r="K87" s="31">
        <f t="shared" si="41"/>
        <v>-1.4512946974847083</v>
      </c>
      <c r="L87" s="31">
        <f t="shared" si="41"/>
        <v>-1.080430580601099</v>
      </c>
      <c r="M87" s="31">
        <f t="shared" si="41"/>
        <v>5.1471876429068404</v>
      </c>
      <c r="N87" s="31">
        <f t="shared" si="41"/>
        <v>-2.8192060208816749</v>
      </c>
      <c r="O87">
        <v>120</v>
      </c>
      <c r="P87">
        <v>3.8957324590163933E-2</v>
      </c>
      <c r="Q87" s="50">
        <v>0.5</v>
      </c>
      <c r="R87" s="50">
        <f t="shared" si="38"/>
        <v>1.9478662295081967E-2</v>
      </c>
      <c r="S87">
        <v>0.1168719737704918</v>
      </c>
      <c r="T87" s="50">
        <v>0.52500000000000002</v>
      </c>
      <c r="U87" s="50">
        <f t="shared" si="39"/>
        <v>6.1357786229508195E-2</v>
      </c>
    </row>
    <row r="88" spans="1:21" ht="15.75" thickBo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O88">
        <v>160</v>
      </c>
      <c r="P88">
        <v>3.132737704918033E-2</v>
      </c>
      <c r="Q88" s="50">
        <v>0.63500000000000001</v>
      </c>
      <c r="R88" s="50">
        <f t="shared" si="38"/>
        <v>1.989288442622951E-2</v>
      </c>
      <c r="S88">
        <v>9.7898053278688529E-2</v>
      </c>
      <c r="T88" s="50">
        <v>0.55000000000000004</v>
      </c>
      <c r="U88" s="50">
        <f t="shared" si="39"/>
        <v>5.3843929303278693E-2</v>
      </c>
    </row>
    <row r="89" spans="1:21" ht="16.5" thickTop="1" thickBot="1" x14ac:dyDescent="0.3">
      <c r="A89" s="39" t="s">
        <v>151</v>
      </c>
      <c r="B89" s="50"/>
      <c r="C89" s="50"/>
      <c r="D89" s="50"/>
      <c r="E89" s="50"/>
      <c r="F89" s="50"/>
      <c r="G89" s="50"/>
      <c r="H89" s="141"/>
      <c r="I89" s="50"/>
      <c r="J89" s="50"/>
      <c r="K89" s="50"/>
      <c r="L89" s="52" t="s">
        <v>237</v>
      </c>
      <c r="M89" s="50"/>
      <c r="N89" s="50"/>
      <c r="O89">
        <v>200</v>
      </c>
      <c r="P89">
        <v>4.4776988569672133E-2</v>
      </c>
      <c r="Q89" s="50">
        <v>0.6</v>
      </c>
      <c r="R89" s="50">
        <f t="shared" si="38"/>
        <v>2.6866193141803277E-2</v>
      </c>
      <c r="S89">
        <v>8.9553977139344265E-2</v>
      </c>
      <c r="T89" s="50">
        <v>0.5</v>
      </c>
      <c r="U89" s="50">
        <f t="shared" si="39"/>
        <v>4.4776988569672133E-2</v>
      </c>
    </row>
    <row r="90" spans="1:21" ht="16.5" thickTop="1" thickBot="1" x14ac:dyDescent="0.3">
      <c r="A90" s="40" t="s">
        <v>44</v>
      </c>
      <c r="B90" s="45">
        <v>1</v>
      </c>
      <c r="C90" s="45">
        <v>40</v>
      </c>
      <c r="D90" s="45">
        <v>80</v>
      </c>
      <c r="E90" s="45">
        <v>120</v>
      </c>
      <c r="F90" s="45">
        <v>160</v>
      </c>
      <c r="G90" s="45">
        <v>200</v>
      </c>
      <c r="H90" s="45">
        <v>242</v>
      </c>
      <c r="I90" s="45">
        <v>280</v>
      </c>
      <c r="J90" s="45">
        <v>320</v>
      </c>
      <c r="K90" s="45">
        <v>360</v>
      </c>
      <c r="L90" s="36">
        <v>367</v>
      </c>
      <c r="M90" s="45">
        <v>400</v>
      </c>
      <c r="N90" s="46">
        <v>435</v>
      </c>
      <c r="O90">
        <v>242</v>
      </c>
      <c r="P90">
        <v>0.10255636401639344</v>
      </c>
      <c r="Q90" s="50">
        <v>0.4</v>
      </c>
      <c r="R90" s="50">
        <f t="shared" si="38"/>
        <v>4.1022545606557381E-2</v>
      </c>
      <c r="S90">
        <v>5.127818200819672E-2</v>
      </c>
      <c r="T90" s="50">
        <v>0.5</v>
      </c>
      <c r="U90" s="50">
        <f t="shared" si="39"/>
        <v>2.563909100409836E-2</v>
      </c>
    </row>
    <row r="91" spans="1:21" ht="16.5" thickTop="1" thickBot="1" x14ac:dyDescent="0.3">
      <c r="A91" s="40" t="s">
        <v>46</v>
      </c>
      <c r="B91" s="30">
        <v>2256.8222128491998</v>
      </c>
      <c r="C91" s="30">
        <v>1505.53916210898</v>
      </c>
      <c r="D91" s="30">
        <v>1198.69386905073</v>
      </c>
      <c r="E91" s="30">
        <v>962.99693728958403</v>
      </c>
      <c r="F91" s="30">
        <v>878.95427915149696</v>
      </c>
      <c r="G91" s="30">
        <v>901.42768713615305</v>
      </c>
      <c r="H91" s="50">
        <v>929.74592547888403</v>
      </c>
      <c r="I91" s="30">
        <v>1083.65078549042</v>
      </c>
      <c r="J91" s="30">
        <v>1229.69066367903</v>
      </c>
      <c r="K91" s="30">
        <v>1232.51343977239</v>
      </c>
      <c r="L91" s="36">
        <v>1221.54196381357</v>
      </c>
      <c r="M91" s="50">
        <v>1110.4257482233299</v>
      </c>
      <c r="N91" s="50">
        <v>1457.7651665927799</v>
      </c>
      <c r="O91">
        <v>280</v>
      </c>
      <c r="P91">
        <v>0.11848896885245903</v>
      </c>
      <c r="Q91" s="50">
        <v>0.4</v>
      </c>
      <c r="R91" s="50">
        <f t="shared" si="38"/>
        <v>4.7395587540983615E-2</v>
      </c>
      <c r="S91">
        <v>5.9244484426229517E-2</v>
      </c>
      <c r="T91" s="50">
        <v>0.5</v>
      </c>
      <c r="U91" s="50">
        <f t="shared" si="39"/>
        <v>2.9622242213114758E-2</v>
      </c>
    </row>
    <row r="92" spans="1:21" ht="16.5" thickTop="1" thickBot="1" x14ac:dyDescent="0.3">
      <c r="A92" s="40" t="s">
        <v>47</v>
      </c>
      <c r="B92" s="30">
        <f>SUM(B91-$F91)</f>
        <v>1377.8679336977029</v>
      </c>
      <c r="C92" s="30">
        <f t="shared" ref="C92:H92" si="42">SUM(C91-$F91)</f>
        <v>626.58488295748305</v>
      </c>
      <c r="D92" s="30">
        <f t="shared" si="42"/>
        <v>319.73958989923301</v>
      </c>
      <c r="E92" s="30">
        <f t="shared" si="42"/>
        <v>84.042658138087063</v>
      </c>
      <c r="F92" s="30">
        <f t="shared" si="42"/>
        <v>0</v>
      </c>
      <c r="G92" s="30">
        <f t="shared" si="42"/>
        <v>22.473407984656092</v>
      </c>
      <c r="H92" s="30">
        <f t="shared" si="42"/>
        <v>50.79164632738707</v>
      </c>
      <c r="I92" s="30">
        <f t="shared" ref="I92:N92" si="43">SUM(I91-$F91)</f>
        <v>204.69650633892309</v>
      </c>
      <c r="J92" s="30">
        <f t="shared" si="43"/>
        <v>350.736384527533</v>
      </c>
      <c r="K92" s="30">
        <f t="shared" si="43"/>
        <v>353.55916062089307</v>
      </c>
      <c r="L92" s="36">
        <f t="shared" si="43"/>
        <v>342.587684662073</v>
      </c>
      <c r="M92" s="30">
        <f t="shared" si="43"/>
        <v>231.47146907183298</v>
      </c>
      <c r="N92" s="30">
        <f t="shared" si="43"/>
        <v>578.81088744128294</v>
      </c>
      <c r="O92">
        <v>320</v>
      </c>
      <c r="P92">
        <v>0.13433479508196722</v>
      </c>
      <c r="Q92" s="50">
        <v>0.4</v>
      </c>
      <c r="R92" s="50">
        <f t="shared" si="38"/>
        <v>5.373391803278689E-2</v>
      </c>
      <c r="S92">
        <v>6.7167397540983609E-2</v>
      </c>
      <c r="T92" s="50">
        <v>0.45</v>
      </c>
      <c r="U92" s="50">
        <f t="shared" si="39"/>
        <v>3.0225328893442625E-2</v>
      </c>
    </row>
    <row r="93" spans="1:21" ht="16.5" thickTop="1" thickBot="1" x14ac:dyDescent="0.3">
      <c r="A93" s="40" t="s">
        <v>102</v>
      </c>
      <c r="B93" s="50">
        <v>2659</v>
      </c>
      <c r="C93" s="50">
        <v>1804</v>
      </c>
      <c r="D93" s="50">
        <v>1407</v>
      </c>
      <c r="E93" s="50">
        <v>1132</v>
      </c>
      <c r="F93" s="50">
        <v>1047</v>
      </c>
      <c r="G93" s="50">
        <v>1111</v>
      </c>
      <c r="H93" s="50">
        <v>1197</v>
      </c>
      <c r="I93" s="50">
        <v>1370</v>
      </c>
      <c r="J93" s="50">
        <v>1492</v>
      </c>
      <c r="K93" s="50">
        <v>1471</v>
      </c>
      <c r="L93" s="36">
        <v>1464</v>
      </c>
      <c r="M93" s="50">
        <v>1417</v>
      </c>
      <c r="N93" s="50">
        <v>1724</v>
      </c>
      <c r="O93">
        <v>360</v>
      </c>
      <c r="P93">
        <v>0.13908212418032789</v>
      </c>
      <c r="Q93" s="50">
        <v>0.38</v>
      </c>
      <c r="R93" s="50">
        <f t="shared" si="38"/>
        <v>5.2851207188524603E-2</v>
      </c>
      <c r="S93">
        <v>6.9541062090163946E-2</v>
      </c>
      <c r="T93" s="50">
        <v>0.4</v>
      </c>
      <c r="U93" s="50">
        <f t="shared" si="39"/>
        <v>2.7816424836065581E-2</v>
      </c>
    </row>
    <row r="94" spans="1:21" ht="16.5" thickTop="1" thickBot="1" x14ac:dyDescent="0.3">
      <c r="A94" s="38" t="s">
        <v>103</v>
      </c>
      <c r="B94" s="50">
        <v>1612</v>
      </c>
      <c r="C94" s="50">
        <v>757</v>
      </c>
      <c r="D94" s="50">
        <v>360</v>
      </c>
      <c r="E94" s="50">
        <v>85</v>
      </c>
      <c r="F94" s="50">
        <v>0</v>
      </c>
      <c r="G94" s="50">
        <v>64</v>
      </c>
      <c r="H94" s="50">
        <v>150</v>
      </c>
      <c r="I94" s="50">
        <v>323</v>
      </c>
      <c r="J94" s="50">
        <v>445</v>
      </c>
      <c r="K94" s="50">
        <v>424</v>
      </c>
      <c r="L94" s="36">
        <v>417</v>
      </c>
      <c r="M94" s="50">
        <v>370</v>
      </c>
      <c r="N94" s="50">
        <v>677</v>
      </c>
      <c r="O94">
        <v>367</v>
      </c>
      <c r="P94">
        <v>0.13953426885245901</v>
      </c>
      <c r="Q94" s="50">
        <v>0.39</v>
      </c>
      <c r="R94" s="50">
        <f t="shared" si="38"/>
        <v>5.4418364852459017E-2</v>
      </c>
      <c r="S94">
        <v>6.9767134426229505E-2</v>
      </c>
      <c r="T94" s="50">
        <v>0.38</v>
      </c>
      <c r="U94" s="50">
        <f t="shared" si="39"/>
        <v>2.6511511081967212E-2</v>
      </c>
    </row>
    <row r="95" spans="1:21" ht="31.5" thickTop="1" thickBot="1" x14ac:dyDescent="0.3">
      <c r="A95" s="40" t="s">
        <v>155</v>
      </c>
      <c r="B95" s="30">
        <f t="shared" ref="B95:G95" si="44">SUM(B94-B92)</f>
        <v>234.13206630229706</v>
      </c>
      <c r="C95" s="30">
        <f t="shared" si="44"/>
        <v>130.41511704251695</v>
      </c>
      <c r="D95" s="30">
        <f t="shared" si="44"/>
        <v>40.26041010076699</v>
      </c>
      <c r="E95" s="30">
        <f t="shared" si="44"/>
        <v>0.95734186191293702</v>
      </c>
      <c r="F95" s="30">
        <f t="shared" si="44"/>
        <v>0</v>
      </c>
      <c r="G95" s="30">
        <f t="shared" si="44"/>
        <v>41.526592015343908</v>
      </c>
      <c r="H95" s="30">
        <f t="shared" ref="H95:N95" si="45">SUM(H94-H92)</f>
        <v>99.20835367261293</v>
      </c>
      <c r="I95" s="30">
        <f t="shared" si="45"/>
        <v>118.30349366107691</v>
      </c>
      <c r="J95" s="30">
        <f t="shared" si="45"/>
        <v>94.263615472466995</v>
      </c>
      <c r="K95" s="30">
        <f t="shared" si="45"/>
        <v>70.440839379106933</v>
      </c>
      <c r="L95" s="36">
        <f t="shared" si="45"/>
        <v>74.412315337926998</v>
      </c>
      <c r="M95" s="30">
        <f t="shared" si="45"/>
        <v>138.52853092816702</v>
      </c>
      <c r="N95" s="30">
        <f t="shared" si="45"/>
        <v>98.189112558717056</v>
      </c>
      <c r="O95">
        <v>400</v>
      </c>
      <c r="P95">
        <v>0.12767672950819672</v>
      </c>
      <c r="Q95" s="50">
        <v>0.44</v>
      </c>
      <c r="R95" s="50">
        <f t="shared" si="38"/>
        <v>5.6177760983606558E-2</v>
      </c>
      <c r="S95">
        <v>5.6745213114754105E-2</v>
      </c>
      <c r="T95" s="50">
        <v>0.4</v>
      </c>
      <c r="U95" s="50">
        <f t="shared" si="39"/>
        <v>2.2698085245901643E-2</v>
      </c>
    </row>
    <row r="96" spans="1:21" ht="31.5" thickTop="1" thickBot="1" x14ac:dyDescent="0.3">
      <c r="A96" s="40" t="s">
        <v>156</v>
      </c>
      <c r="B96" s="81">
        <f>SUM(B93-B91)</f>
        <v>402.17778715080021</v>
      </c>
      <c r="C96" s="81">
        <f t="shared" ref="C96:N96" si="46">SUM(C93-C91)</f>
        <v>298.46083789101999</v>
      </c>
      <c r="D96" s="81">
        <f t="shared" si="46"/>
        <v>208.30613094927003</v>
      </c>
      <c r="E96" s="81">
        <f t="shared" si="46"/>
        <v>169.00306271041597</v>
      </c>
      <c r="F96" s="81">
        <f t="shared" si="46"/>
        <v>168.04572084850304</v>
      </c>
      <c r="G96" s="81">
        <f t="shared" si="46"/>
        <v>209.57231286384695</v>
      </c>
      <c r="H96" s="81">
        <f t="shared" si="46"/>
        <v>267.25407452111597</v>
      </c>
      <c r="I96" s="81">
        <f t="shared" si="46"/>
        <v>286.34921450957995</v>
      </c>
      <c r="J96" s="81">
        <f t="shared" si="46"/>
        <v>262.30933632097003</v>
      </c>
      <c r="K96" s="81">
        <f t="shared" si="46"/>
        <v>238.48656022760997</v>
      </c>
      <c r="L96" s="36">
        <f t="shared" si="46"/>
        <v>242.45803618643004</v>
      </c>
      <c r="M96" s="81">
        <f t="shared" si="46"/>
        <v>306.57425177667005</v>
      </c>
      <c r="N96" s="81">
        <f t="shared" si="46"/>
        <v>266.23483340722009</v>
      </c>
      <c r="O96">
        <v>435</v>
      </c>
      <c r="P96">
        <v>0.1685235344262295</v>
      </c>
      <c r="Q96" s="50">
        <v>0.4</v>
      </c>
      <c r="R96" s="50">
        <f t="shared" si="38"/>
        <v>6.7409413770491797E-2</v>
      </c>
      <c r="S96">
        <v>8.4261767213114749E-2</v>
      </c>
      <c r="T96" s="50">
        <v>0.4</v>
      </c>
      <c r="U96" s="50">
        <f t="shared" si="39"/>
        <v>3.3704706885245898E-2</v>
      </c>
    </row>
    <row r="97" spans="1:21" ht="15.75" thickTop="1" x14ac:dyDescent="0.25">
      <c r="A97" s="40" t="s">
        <v>157</v>
      </c>
      <c r="B97" s="31">
        <f t="shared" ref="B97:N97" si="47">SUM(B95/B93)*100</f>
        <v>8.8052676307746172</v>
      </c>
      <c r="C97" s="31">
        <f t="shared" si="47"/>
        <v>7.2292193482548202</v>
      </c>
      <c r="D97" s="31">
        <f t="shared" si="47"/>
        <v>2.8614363966429983</v>
      </c>
      <c r="E97" s="31">
        <f t="shared" si="47"/>
        <v>8.4570835858033308E-2</v>
      </c>
      <c r="F97" s="31">
        <f t="shared" si="47"/>
        <v>0</v>
      </c>
      <c r="G97" s="31">
        <f t="shared" si="47"/>
        <v>3.7377670580867606</v>
      </c>
      <c r="H97" s="31">
        <f t="shared" si="47"/>
        <v>8.288083013585041</v>
      </c>
      <c r="I97" s="31">
        <f t="shared" si="47"/>
        <v>8.6352915081078034</v>
      </c>
      <c r="J97" s="31">
        <f t="shared" si="47"/>
        <v>6.3179366938650796</v>
      </c>
      <c r="K97" s="31">
        <f t="shared" si="47"/>
        <v>4.7886362596265757</v>
      </c>
      <c r="L97" s="31">
        <f t="shared" si="47"/>
        <v>5.0828084247217893</v>
      </c>
      <c r="M97" s="31">
        <f t="shared" si="47"/>
        <v>9.7761842574570927</v>
      </c>
      <c r="N97" s="31">
        <f t="shared" si="47"/>
        <v>5.6954241623385764</v>
      </c>
    </row>
    <row r="98" spans="1:21" x14ac:dyDescent="0.25">
      <c r="A98" s="40" t="s">
        <v>158</v>
      </c>
      <c r="B98" s="31">
        <f>SUM(B96/B93)*100</f>
        <v>15.125151829665295</v>
      </c>
      <c r="C98" s="31">
        <f t="shared" ref="C98:N98" si="48">SUM(C96/C93)*100</f>
        <v>16.544392344291573</v>
      </c>
      <c r="D98" s="31">
        <f t="shared" si="48"/>
        <v>14.804984431362476</v>
      </c>
      <c r="E98" s="31">
        <f t="shared" si="48"/>
        <v>14.929599179365368</v>
      </c>
      <c r="F98" s="31">
        <f t="shared" si="48"/>
        <v>16.050212115425314</v>
      </c>
      <c r="G98" s="31">
        <f t="shared" si="48"/>
        <v>18.863394497195944</v>
      </c>
      <c r="H98" s="31">
        <f t="shared" si="48"/>
        <v>22.326990352641268</v>
      </c>
      <c r="I98" s="31">
        <f t="shared" si="48"/>
        <v>20.901402518947442</v>
      </c>
      <c r="J98" s="31">
        <f t="shared" si="48"/>
        <v>17.581054713201745</v>
      </c>
      <c r="K98" s="31">
        <f t="shared" si="48"/>
        <v>16.212546582434396</v>
      </c>
      <c r="L98" s="31">
        <f t="shared" si="48"/>
        <v>16.561341269564895</v>
      </c>
      <c r="M98" s="31">
        <f t="shared" si="48"/>
        <v>21.635444726652793</v>
      </c>
      <c r="N98" s="31">
        <f t="shared" si="48"/>
        <v>15.442855766080053</v>
      </c>
    </row>
    <row r="99" spans="1:21" ht="15.75" thickBot="1" x14ac:dyDescent="0.3"/>
    <row r="100" spans="1:21" ht="16.5" thickTop="1" thickBot="1" x14ac:dyDescent="0.3">
      <c r="A100" s="39" t="s">
        <v>151</v>
      </c>
      <c r="B100" s="50"/>
      <c r="C100" s="50"/>
      <c r="D100" s="50"/>
      <c r="E100" s="50"/>
      <c r="F100" s="50"/>
      <c r="G100" s="50"/>
      <c r="H100" s="141"/>
      <c r="I100" s="50"/>
      <c r="J100" s="50"/>
      <c r="K100" s="50"/>
      <c r="L100" s="52" t="s">
        <v>237</v>
      </c>
      <c r="M100" s="50"/>
      <c r="N100" s="50"/>
      <c r="O100" s="50" t="s">
        <v>48</v>
      </c>
      <c r="P100" s="50" t="s">
        <v>120</v>
      </c>
      <c r="Q100" s="50" t="s">
        <v>152</v>
      </c>
      <c r="R100" s="50" t="s">
        <v>153</v>
      </c>
      <c r="S100" s="50" t="s">
        <v>121</v>
      </c>
      <c r="T100" s="50" t="s">
        <v>152</v>
      </c>
      <c r="U100" s="50" t="s">
        <v>154</v>
      </c>
    </row>
    <row r="101" spans="1:21" ht="16.5" thickTop="1" thickBot="1" x14ac:dyDescent="0.3">
      <c r="A101" s="40" t="s">
        <v>44</v>
      </c>
      <c r="B101" s="45">
        <v>1</v>
      </c>
      <c r="C101" s="45">
        <v>40</v>
      </c>
      <c r="D101" s="45">
        <v>80</v>
      </c>
      <c r="E101" s="45">
        <v>120</v>
      </c>
      <c r="F101" s="45">
        <v>160</v>
      </c>
      <c r="G101" s="45">
        <v>200</v>
      </c>
      <c r="H101" s="45">
        <v>242</v>
      </c>
      <c r="I101" s="45">
        <v>280</v>
      </c>
      <c r="J101" s="45">
        <v>320</v>
      </c>
      <c r="K101" s="45">
        <v>360</v>
      </c>
      <c r="L101" s="36">
        <v>367</v>
      </c>
      <c r="M101" s="45">
        <v>400</v>
      </c>
      <c r="N101" s="46">
        <v>435</v>
      </c>
      <c r="O101" s="50">
        <v>1</v>
      </c>
      <c r="P101" s="50">
        <v>3.4924651318032789E-2</v>
      </c>
      <c r="Q101" s="50">
        <v>1.8</v>
      </c>
      <c r="R101" s="50">
        <f>SUM(P101*Q101)</f>
        <v>6.2864372372459024E-2</v>
      </c>
      <c r="S101" s="50">
        <v>0.15716093093114755</v>
      </c>
      <c r="T101" s="50">
        <v>1.0249999999999999</v>
      </c>
      <c r="U101" s="50">
        <f>SUM(S101*T101)</f>
        <v>0.16108995420442623</v>
      </c>
    </row>
    <row r="102" spans="1:21" ht="16.5" thickTop="1" thickBot="1" x14ac:dyDescent="0.3">
      <c r="A102" s="40" t="s">
        <v>46</v>
      </c>
      <c r="B102" s="30">
        <v>2456.5427685324898</v>
      </c>
      <c r="C102" s="30">
        <v>1714.54185560158</v>
      </c>
      <c r="D102" s="30">
        <v>1355.6837077878299</v>
      </c>
      <c r="E102" s="30">
        <v>1090.57119861654</v>
      </c>
      <c r="F102" s="30">
        <v>1029.37282650201</v>
      </c>
      <c r="G102" s="30">
        <v>1057.96469041201</v>
      </c>
      <c r="H102" s="50">
        <v>1078.73277314144</v>
      </c>
      <c r="I102" s="30">
        <v>1255.78342286264</v>
      </c>
      <c r="J102" s="30">
        <v>1428.0593361193401</v>
      </c>
      <c r="K102" s="30">
        <v>1389.84151053911</v>
      </c>
      <c r="L102" s="36">
        <v>1406.4917226168</v>
      </c>
      <c r="M102" s="50">
        <v>1399.0713751261001</v>
      </c>
      <c r="N102" s="50">
        <v>1710.6542842587</v>
      </c>
      <c r="O102" s="50">
        <v>40</v>
      </c>
      <c r="P102" s="50">
        <v>2.8850533881147545E-2</v>
      </c>
      <c r="Q102" s="50">
        <v>1.65</v>
      </c>
      <c r="R102" s="50">
        <f t="shared" ref="R102:R109" si="49">SUM(P102*Q102)</f>
        <v>4.7603380903893447E-2</v>
      </c>
      <c r="S102" s="50">
        <v>9.9534341889959022E-2</v>
      </c>
      <c r="T102" s="50">
        <v>1.05</v>
      </c>
      <c r="U102" s="50">
        <f t="shared" ref="U102:U109" si="50">SUM(S102*T102)</f>
        <v>0.10451105898445698</v>
      </c>
    </row>
    <row r="103" spans="1:21" ht="16.5" thickTop="1" thickBot="1" x14ac:dyDescent="0.3">
      <c r="A103" s="40" t="s">
        <v>47</v>
      </c>
      <c r="B103" s="30">
        <f t="shared" ref="B103:N103" si="51">SUM(B102-$F102)</f>
        <v>1427.1699420304799</v>
      </c>
      <c r="C103" s="30">
        <f t="shared" si="51"/>
        <v>685.16902909957003</v>
      </c>
      <c r="D103" s="30">
        <f t="shared" si="51"/>
        <v>326.31088128581996</v>
      </c>
      <c r="E103" s="30">
        <f t="shared" si="51"/>
        <v>61.198372114530002</v>
      </c>
      <c r="F103" s="30">
        <f t="shared" si="51"/>
        <v>0</v>
      </c>
      <c r="G103" s="30">
        <f t="shared" si="51"/>
        <v>28.591863910000029</v>
      </c>
      <c r="H103" s="30">
        <f t="shared" si="51"/>
        <v>49.359946639430063</v>
      </c>
      <c r="I103" s="30">
        <f t="shared" si="51"/>
        <v>226.41059636063005</v>
      </c>
      <c r="J103" s="30">
        <f t="shared" si="51"/>
        <v>398.6865096173301</v>
      </c>
      <c r="K103" s="30">
        <f t="shared" si="51"/>
        <v>360.46868403710005</v>
      </c>
      <c r="L103" s="36">
        <f t="shared" si="51"/>
        <v>377.11889611479</v>
      </c>
      <c r="M103" s="30">
        <f t="shared" si="51"/>
        <v>369.69854862409011</v>
      </c>
      <c r="N103" s="30">
        <f t="shared" si="51"/>
        <v>681.28145775669009</v>
      </c>
      <c r="O103" s="50">
        <v>80</v>
      </c>
      <c r="P103" s="50">
        <v>2.2962658463114752E-2</v>
      </c>
      <c r="Q103" s="50">
        <v>1.52</v>
      </c>
      <c r="R103" s="50">
        <f t="shared" si="49"/>
        <v>3.4903240863934426E-2</v>
      </c>
      <c r="S103" s="50">
        <v>7.9221171697745882E-2</v>
      </c>
      <c r="T103" s="50">
        <v>1.05</v>
      </c>
      <c r="U103" s="50">
        <f t="shared" si="50"/>
        <v>8.3182230282633177E-2</v>
      </c>
    </row>
    <row r="104" spans="1:21" ht="16.5" thickTop="1" thickBot="1" x14ac:dyDescent="0.3">
      <c r="A104" s="40" t="s">
        <v>102</v>
      </c>
      <c r="B104" s="50">
        <v>2659</v>
      </c>
      <c r="C104" s="50">
        <v>1804</v>
      </c>
      <c r="D104" s="50">
        <v>1407</v>
      </c>
      <c r="E104" s="50">
        <v>1132</v>
      </c>
      <c r="F104" s="50">
        <v>1047</v>
      </c>
      <c r="G104" s="50">
        <v>1111</v>
      </c>
      <c r="H104" s="50">
        <v>1197</v>
      </c>
      <c r="I104" s="50">
        <v>1370</v>
      </c>
      <c r="J104" s="50">
        <v>1492</v>
      </c>
      <c r="K104" s="50">
        <v>1471</v>
      </c>
      <c r="L104" s="36">
        <v>1464</v>
      </c>
      <c r="M104" s="50">
        <v>1417</v>
      </c>
      <c r="N104" s="50">
        <v>1724</v>
      </c>
      <c r="O104" s="50">
        <v>120</v>
      </c>
      <c r="P104" s="50">
        <v>1.9478662295081967E-2</v>
      </c>
      <c r="Q104" s="50">
        <v>1.51</v>
      </c>
      <c r="R104" s="50">
        <f t="shared" si="49"/>
        <v>2.9412780065573768E-2</v>
      </c>
      <c r="S104" s="50">
        <v>6.1357786229508195E-2</v>
      </c>
      <c r="T104" s="50">
        <v>1.05</v>
      </c>
      <c r="U104" s="50">
        <f t="shared" si="50"/>
        <v>6.4425675540983607E-2</v>
      </c>
    </row>
    <row r="105" spans="1:21" ht="16.5" thickTop="1" thickBot="1" x14ac:dyDescent="0.3">
      <c r="A105" s="38" t="s">
        <v>103</v>
      </c>
      <c r="B105" s="50">
        <v>1612</v>
      </c>
      <c r="C105" s="50">
        <v>757</v>
      </c>
      <c r="D105" s="50">
        <v>360</v>
      </c>
      <c r="E105" s="50">
        <v>85</v>
      </c>
      <c r="F105" s="50">
        <v>0</v>
      </c>
      <c r="G105" s="50">
        <v>64</v>
      </c>
      <c r="H105" s="50">
        <v>150</v>
      </c>
      <c r="I105" s="50">
        <v>323</v>
      </c>
      <c r="J105" s="50">
        <v>445</v>
      </c>
      <c r="K105" s="50">
        <v>424</v>
      </c>
      <c r="L105" s="36">
        <v>417</v>
      </c>
      <c r="M105" s="50">
        <v>370</v>
      </c>
      <c r="N105" s="50">
        <v>677</v>
      </c>
      <c r="O105" s="50">
        <v>160</v>
      </c>
      <c r="P105" s="50">
        <v>1.989288442622951E-2</v>
      </c>
      <c r="Q105" s="50">
        <v>1.46</v>
      </c>
      <c r="R105" s="50">
        <f t="shared" si="49"/>
        <v>2.9043611262295082E-2</v>
      </c>
      <c r="S105" s="50">
        <v>5.3843929303278693E-2</v>
      </c>
      <c r="T105" s="50">
        <v>1.05</v>
      </c>
      <c r="U105" s="50">
        <f t="shared" si="50"/>
        <v>5.6536125768442629E-2</v>
      </c>
    </row>
    <row r="106" spans="1:21" ht="31.5" thickTop="1" thickBot="1" x14ac:dyDescent="0.3">
      <c r="A106" s="40" t="s">
        <v>155</v>
      </c>
      <c r="B106" s="30">
        <f t="shared" ref="B106:G106" si="52">SUM(B105-B103)</f>
        <v>184.83005796952011</v>
      </c>
      <c r="C106" s="30">
        <f t="shared" si="52"/>
        <v>71.830970900429975</v>
      </c>
      <c r="D106" s="30">
        <f t="shared" si="52"/>
        <v>33.68911871418004</v>
      </c>
      <c r="E106" s="30">
        <f t="shared" si="52"/>
        <v>23.801627885469998</v>
      </c>
      <c r="F106" s="30">
        <f t="shared" si="52"/>
        <v>0</v>
      </c>
      <c r="G106" s="30">
        <f t="shared" si="52"/>
        <v>35.408136089999971</v>
      </c>
      <c r="H106" s="30">
        <f t="shared" ref="H106:N106" si="53">SUM(H105-H103)</f>
        <v>100.64005336056994</v>
      </c>
      <c r="I106" s="30">
        <f t="shared" si="53"/>
        <v>96.589403639369948</v>
      </c>
      <c r="J106" s="30">
        <f t="shared" si="53"/>
        <v>46.313490382669897</v>
      </c>
      <c r="K106" s="30">
        <f t="shared" si="53"/>
        <v>63.531315962899953</v>
      </c>
      <c r="L106" s="36">
        <f t="shared" si="53"/>
        <v>39.881103885209995</v>
      </c>
      <c r="M106" s="30">
        <f t="shared" si="53"/>
        <v>0.30145137590989179</v>
      </c>
      <c r="N106" s="30">
        <f t="shared" si="53"/>
        <v>-4.281457756690088</v>
      </c>
      <c r="O106" s="50">
        <v>200</v>
      </c>
      <c r="P106" s="50">
        <v>2.6866193141803277E-2</v>
      </c>
      <c r="Q106" s="50">
        <v>1.5</v>
      </c>
      <c r="R106" s="50">
        <f t="shared" si="49"/>
        <v>4.0299289712704918E-2</v>
      </c>
      <c r="S106" s="50">
        <v>4.4776988569672133E-2</v>
      </c>
      <c r="T106" s="50">
        <v>0.95</v>
      </c>
      <c r="U106" s="50">
        <f t="shared" si="50"/>
        <v>4.2538139141188522E-2</v>
      </c>
    </row>
    <row r="107" spans="1:21" ht="31.5" thickTop="1" thickBot="1" x14ac:dyDescent="0.3">
      <c r="A107" s="40" t="s">
        <v>156</v>
      </c>
      <c r="B107" s="81">
        <f>SUM(B104-B102)</f>
        <v>202.45723146751016</v>
      </c>
      <c r="C107" s="81">
        <f t="shared" ref="C107:N107" si="54">SUM(C104-C102)</f>
        <v>89.458144398420018</v>
      </c>
      <c r="D107" s="81">
        <f t="shared" si="54"/>
        <v>51.316292212170083</v>
      </c>
      <c r="E107" s="81">
        <f t="shared" si="54"/>
        <v>41.428801383460041</v>
      </c>
      <c r="F107" s="81">
        <f t="shared" si="54"/>
        <v>17.627173497990043</v>
      </c>
      <c r="G107" s="81">
        <f t="shared" si="54"/>
        <v>53.035309587990014</v>
      </c>
      <c r="H107" s="81">
        <f t="shared" si="54"/>
        <v>118.26722685855998</v>
      </c>
      <c r="I107" s="81">
        <f t="shared" si="54"/>
        <v>114.21657713735999</v>
      </c>
      <c r="J107" s="81">
        <f t="shared" si="54"/>
        <v>63.94066388065994</v>
      </c>
      <c r="K107" s="81">
        <f t="shared" si="54"/>
        <v>81.158489460889996</v>
      </c>
      <c r="L107" s="36">
        <f t="shared" si="54"/>
        <v>57.508277383200038</v>
      </c>
      <c r="M107" s="81">
        <f t="shared" si="54"/>
        <v>17.928624873899935</v>
      </c>
      <c r="N107" s="81">
        <f t="shared" si="54"/>
        <v>13.345715741299955</v>
      </c>
      <c r="O107" s="50">
        <v>242</v>
      </c>
      <c r="P107" s="50">
        <v>4.1022545606557381E-2</v>
      </c>
      <c r="Q107" s="50">
        <v>1.63</v>
      </c>
      <c r="R107" s="50">
        <f t="shared" si="49"/>
        <v>6.6866749338688525E-2</v>
      </c>
      <c r="S107" s="50">
        <v>2.563909100409836E-2</v>
      </c>
      <c r="T107" s="50">
        <v>0.5</v>
      </c>
      <c r="U107" s="50">
        <f t="shared" si="50"/>
        <v>1.281954550204918E-2</v>
      </c>
    </row>
    <row r="108" spans="1:21" ht="15.75" thickTop="1" x14ac:dyDescent="0.25">
      <c r="A108" s="40" t="s">
        <v>157</v>
      </c>
      <c r="B108" s="31">
        <f t="shared" ref="B108:N108" si="55">SUM(B106/B104)*100</f>
        <v>6.9511116197638252</v>
      </c>
      <c r="C108" s="31">
        <f t="shared" si="55"/>
        <v>3.9817611363874712</v>
      </c>
      <c r="D108" s="31">
        <f t="shared" si="55"/>
        <v>2.3943936541705786</v>
      </c>
      <c r="E108" s="31">
        <f t="shared" si="55"/>
        <v>2.102617304370141</v>
      </c>
      <c r="F108" s="31">
        <f t="shared" si="55"/>
        <v>0</v>
      </c>
      <c r="G108" s="31">
        <f t="shared" si="55"/>
        <v>3.1870509531953166</v>
      </c>
      <c r="H108" s="31">
        <f t="shared" si="55"/>
        <v>8.4076903392288997</v>
      </c>
      <c r="I108" s="31">
        <f t="shared" si="55"/>
        <v>7.0503214335306525</v>
      </c>
      <c r="J108" s="31">
        <f t="shared" si="55"/>
        <v>3.1041213393210385</v>
      </c>
      <c r="K108" s="31">
        <f t="shared" si="55"/>
        <v>4.318920187824606</v>
      </c>
      <c r="L108" s="31">
        <f t="shared" si="55"/>
        <v>2.7241191178422128</v>
      </c>
      <c r="M108" s="31">
        <f t="shared" si="55"/>
        <v>2.127391502539815E-2</v>
      </c>
      <c r="N108" s="31">
        <f t="shared" si="55"/>
        <v>-0.24834441744142041</v>
      </c>
      <c r="O108" s="50">
        <v>280</v>
      </c>
      <c r="P108" s="50">
        <v>4.7395587540983615E-2</v>
      </c>
      <c r="Q108" s="50">
        <v>1.6</v>
      </c>
      <c r="R108" s="50">
        <f t="shared" si="49"/>
        <v>7.5832940065573784E-2</v>
      </c>
      <c r="S108" s="50">
        <v>2.9622242213114758E-2</v>
      </c>
      <c r="T108" s="50">
        <v>0.5</v>
      </c>
      <c r="U108" s="50">
        <f t="shared" si="50"/>
        <v>1.4811121106557379E-2</v>
      </c>
    </row>
    <row r="109" spans="1:21" x14ac:dyDescent="0.25">
      <c r="A109" s="40" t="s">
        <v>158</v>
      </c>
      <c r="B109" s="31">
        <f>SUM(B107/B104)*100</f>
        <v>7.6140365350699568</v>
      </c>
      <c r="C109" s="31">
        <f t="shared" ref="C109:N109" si="56">SUM(C107/C104)*100</f>
        <v>4.9588771839478945</v>
      </c>
      <c r="D109" s="31">
        <f t="shared" si="56"/>
        <v>3.647213376842223</v>
      </c>
      <c r="E109" s="31">
        <f t="shared" si="56"/>
        <v>3.6597881080795092</v>
      </c>
      <c r="F109" s="31">
        <f t="shared" si="56"/>
        <v>1.6835886817564512</v>
      </c>
      <c r="G109" s="31">
        <f t="shared" si="56"/>
        <v>4.7736552284419451</v>
      </c>
      <c r="H109" s="31">
        <f t="shared" si="56"/>
        <v>9.8803029957025874</v>
      </c>
      <c r="I109" s="31">
        <f t="shared" si="56"/>
        <v>8.336976433383942</v>
      </c>
      <c r="J109" s="31">
        <f t="shared" si="56"/>
        <v>4.2855672842265369</v>
      </c>
      <c r="K109" s="31">
        <f t="shared" si="56"/>
        <v>5.5172324582522085</v>
      </c>
      <c r="L109" s="31">
        <f t="shared" si="56"/>
        <v>3.9281610234426259</v>
      </c>
      <c r="M109" s="31">
        <f t="shared" si="56"/>
        <v>1.2652522846788945</v>
      </c>
      <c r="N109" s="31">
        <f t="shared" si="56"/>
        <v>0.77411344207076305</v>
      </c>
      <c r="O109" s="50">
        <v>320</v>
      </c>
      <c r="P109" s="50">
        <v>5.373391803278689E-2</v>
      </c>
      <c r="Q109" s="50">
        <v>1.55</v>
      </c>
      <c r="R109" s="50">
        <f t="shared" si="49"/>
        <v>8.3287572950819677E-2</v>
      </c>
      <c r="S109" s="50">
        <v>3.0225328893442625E-2</v>
      </c>
      <c r="T109" s="50">
        <v>0.5</v>
      </c>
      <c r="U109" s="50">
        <f t="shared" si="50"/>
        <v>1.5112664446721312E-2</v>
      </c>
    </row>
    <row r="110" spans="1:21" ht="15.75" thickBot="1" x14ac:dyDescent="0.3">
      <c r="O110" s="50">
        <v>367</v>
      </c>
      <c r="P110" s="50">
        <v>5.4418364852459017E-2</v>
      </c>
      <c r="Q110" s="50">
        <v>1.54</v>
      </c>
      <c r="R110" s="50">
        <f>SUM(P110*Q110)</f>
        <v>8.3804281872786893E-2</v>
      </c>
      <c r="S110" s="50">
        <v>2.6511511081967212E-2</v>
      </c>
      <c r="T110" s="50">
        <v>0.44</v>
      </c>
      <c r="U110" s="50">
        <f>SUM(S110*T110)</f>
        <v>1.1665064876065574E-2</v>
      </c>
    </row>
    <row r="111" spans="1:21" ht="16.5" thickTop="1" thickBot="1" x14ac:dyDescent="0.3">
      <c r="A111" s="39" t="s">
        <v>151</v>
      </c>
      <c r="B111" s="50"/>
      <c r="C111" s="50"/>
      <c r="D111" s="50"/>
      <c r="E111" s="50"/>
      <c r="F111" s="50"/>
      <c r="G111" s="50"/>
      <c r="H111" s="141"/>
      <c r="I111" s="50"/>
      <c r="J111" s="50"/>
      <c r="K111" s="52" t="s">
        <v>237</v>
      </c>
      <c r="L111" s="50"/>
      <c r="M111" s="50"/>
      <c r="N111" s="50"/>
      <c r="O111" s="50">
        <v>400</v>
      </c>
      <c r="P111" s="50">
        <v>5.6177760983606558E-2</v>
      </c>
      <c r="Q111" s="50">
        <v>1.48</v>
      </c>
      <c r="R111" s="50">
        <f>SUM(P111*Q111)</f>
        <v>8.31430862557377E-2</v>
      </c>
      <c r="S111" s="50">
        <v>2.2698085245901643E-2</v>
      </c>
      <c r="T111" s="50">
        <v>0.4</v>
      </c>
      <c r="U111" s="50">
        <f>SUM(S111*T111)</f>
        <v>9.0792340983606567E-3</v>
      </c>
    </row>
    <row r="112" spans="1:21" ht="16.5" thickTop="1" thickBot="1" x14ac:dyDescent="0.3">
      <c r="A112" s="40" t="s">
        <v>44</v>
      </c>
      <c r="B112" s="45">
        <v>1</v>
      </c>
      <c r="C112" s="45">
        <v>40</v>
      </c>
      <c r="D112" s="45">
        <v>80</v>
      </c>
      <c r="E112" s="45">
        <v>120</v>
      </c>
      <c r="F112" s="45">
        <v>160</v>
      </c>
      <c r="G112" s="45">
        <v>200</v>
      </c>
      <c r="H112" s="45">
        <v>242</v>
      </c>
      <c r="I112" s="45">
        <v>280</v>
      </c>
      <c r="J112" s="45">
        <v>320</v>
      </c>
      <c r="K112" s="36">
        <v>367</v>
      </c>
      <c r="L112" s="45">
        <v>400</v>
      </c>
      <c r="M112" s="46">
        <v>435</v>
      </c>
      <c r="N112" s="46"/>
      <c r="O112" s="50">
        <v>435</v>
      </c>
      <c r="P112" s="50">
        <v>6.7409413770491797E-2</v>
      </c>
      <c r="Q112" s="50">
        <v>1.2</v>
      </c>
      <c r="R112" s="50">
        <f>SUM(P112*Q112)</f>
        <v>8.0891296524590151E-2</v>
      </c>
      <c r="S112" s="50">
        <v>3.3704706885245898E-2</v>
      </c>
      <c r="T112" s="50">
        <v>1.2749999999999999</v>
      </c>
      <c r="U112" s="50">
        <f>SUM(S112*T112)</f>
        <v>4.2973501278688514E-2</v>
      </c>
    </row>
    <row r="113" spans="1:21" ht="16.5" thickTop="1" thickBot="1" x14ac:dyDescent="0.3">
      <c r="A113" s="40" t="s">
        <v>46</v>
      </c>
      <c r="B113" s="30">
        <v>2648.9006232343199</v>
      </c>
      <c r="C113" s="30">
        <v>1814.03278351324</v>
      </c>
      <c r="D113" s="30">
        <v>1394.3359466386401</v>
      </c>
      <c r="E113" s="30">
        <v>1121.4000495405301</v>
      </c>
      <c r="F113" s="30">
        <v>1048.0579983969101</v>
      </c>
      <c r="G113" s="30">
        <v>1097.5062153962499</v>
      </c>
      <c r="H113" s="50">
        <v>1186.3167154357</v>
      </c>
      <c r="I113" s="30">
        <v>1361.9999981593801</v>
      </c>
      <c r="J113" s="30">
        <v>1489.7074688354701</v>
      </c>
      <c r="K113" s="36">
        <v>1465.6131543316501</v>
      </c>
      <c r="L113" s="50">
        <v>1427.90892108208</v>
      </c>
      <c r="M113" s="50">
        <v>1737.0425724239001</v>
      </c>
      <c r="N113" s="50"/>
    </row>
    <row r="114" spans="1:21" ht="16.5" thickTop="1" thickBot="1" x14ac:dyDescent="0.3">
      <c r="A114" s="40" t="s">
        <v>47</v>
      </c>
      <c r="B114" s="30">
        <f t="shared" ref="B114:M114" si="57">SUM(B113-$F113)</f>
        <v>1600.8426248374099</v>
      </c>
      <c r="C114" s="30">
        <f t="shared" si="57"/>
        <v>765.97478511632994</v>
      </c>
      <c r="D114" s="30">
        <f t="shared" si="57"/>
        <v>346.27794824172997</v>
      </c>
      <c r="E114" s="30">
        <f t="shared" si="57"/>
        <v>73.342051143619983</v>
      </c>
      <c r="F114" s="30">
        <f t="shared" si="57"/>
        <v>0</v>
      </c>
      <c r="G114" s="30">
        <f t="shared" si="57"/>
        <v>49.44821699933982</v>
      </c>
      <c r="H114" s="30">
        <f t="shared" si="57"/>
        <v>138.25871703878988</v>
      </c>
      <c r="I114" s="30">
        <f t="shared" si="57"/>
        <v>313.94199976247</v>
      </c>
      <c r="J114" s="30">
        <f t="shared" si="57"/>
        <v>441.64947043856</v>
      </c>
      <c r="K114" s="36">
        <f t="shared" si="57"/>
        <v>417.55515593474001</v>
      </c>
      <c r="L114" s="30">
        <f t="shared" si="57"/>
        <v>379.85092268516996</v>
      </c>
      <c r="M114" s="30">
        <f t="shared" si="57"/>
        <v>688.98457402699</v>
      </c>
      <c r="N114" s="30"/>
    </row>
    <row r="115" spans="1:21" ht="16.5" thickTop="1" thickBot="1" x14ac:dyDescent="0.3">
      <c r="A115" s="40" t="s">
        <v>102</v>
      </c>
      <c r="B115" s="50">
        <v>2659</v>
      </c>
      <c r="C115" s="50">
        <v>1804</v>
      </c>
      <c r="D115" s="50">
        <v>1407</v>
      </c>
      <c r="E115" s="50">
        <v>1132</v>
      </c>
      <c r="F115" s="50">
        <v>1047</v>
      </c>
      <c r="G115" s="50">
        <v>1111</v>
      </c>
      <c r="H115" s="50">
        <v>1197</v>
      </c>
      <c r="I115" s="50">
        <v>1370</v>
      </c>
      <c r="J115" s="50">
        <v>1492</v>
      </c>
      <c r="K115" s="36">
        <v>1464</v>
      </c>
      <c r="L115" s="50">
        <v>1417</v>
      </c>
      <c r="M115" s="50">
        <v>1724</v>
      </c>
      <c r="N115" s="50"/>
    </row>
    <row r="116" spans="1:21" ht="16.5" thickTop="1" thickBot="1" x14ac:dyDescent="0.3">
      <c r="A116" s="38" t="s">
        <v>103</v>
      </c>
      <c r="B116" s="50">
        <v>1612</v>
      </c>
      <c r="C116" s="50">
        <v>757</v>
      </c>
      <c r="D116" s="50">
        <v>360</v>
      </c>
      <c r="E116" s="50">
        <v>85</v>
      </c>
      <c r="F116" s="50">
        <v>0</v>
      </c>
      <c r="G116" s="50">
        <v>64</v>
      </c>
      <c r="H116" s="50">
        <v>150</v>
      </c>
      <c r="I116" s="50">
        <v>323</v>
      </c>
      <c r="J116" s="50">
        <v>445</v>
      </c>
      <c r="K116" s="36">
        <v>417</v>
      </c>
      <c r="L116" s="50">
        <v>370</v>
      </c>
      <c r="M116" s="50">
        <v>677</v>
      </c>
      <c r="N116" s="50"/>
    </row>
    <row r="117" spans="1:21" ht="31.5" thickTop="1" thickBot="1" x14ac:dyDescent="0.3">
      <c r="A117" s="40" t="s">
        <v>155</v>
      </c>
      <c r="B117" s="30">
        <f t="shared" ref="B117:M117" si="58">SUM(B116-B114)</f>
        <v>11.157375162590142</v>
      </c>
      <c r="C117" s="30">
        <f t="shared" si="58"/>
        <v>-8.9747851163299401</v>
      </c>
      <c r="D117" s="30">
        <f t="shared" si="58"/>
        <v>13.722051758270027</v>
      </c>
      <c r="E117" s="30">
        <f t="shared" si="58"/>
        <v>11.657948856380017</v>
      </c>
      <c r="F117" s="30">
        <f t="shared" si="58"/>
        <v>0</v>
      </c>
      <c r="G117" s="30">
        <f t="shared" si="58"/>
        <v>14.55178300066018</v>
      </c>
      <c r="H117" s="30">
        <f t="shared" si="58"/>
        <v>11.741282961210118</v>
      </c>
      <c r="I117" s="30">
        <f t="shared" si="58"/>
        <v>9.0580002375299955</v>
      </c>
      <c r="J117" s="30">
        <f t="shared" si="58"/>
        <v>3.3505295614399984</v>
      </c>
      <c r="K117" s="36">
        <f t="shared" si="58"/>
        <v>-0.55515593474001435</v>
      </c>
      <c r="L117" s="30">
        <f t="shared" si="58"/>
        <v>-9.8509226851699623</v>
      </c>
      <c r="M117" s="30">
        <f t="shared" si="58"/>
        <v>-11.984574026990003</v>
      </c>
      <c r="N117" s="30"/>
    </row>
    <row r="118" spans="1:21" ht="31.5" thickTop="1" thickBot="1" x14ac:dyDescent="0.3">
      <c r="A118" s="40" t="s">
        <v>156</v>
      </c>
      <c r="B118" s="81">
        <f>SUM(B115-B113)</f>
        <v>10.099376765680063</v>
      </c>
      <c r="C118" s="81">
        <f t="shared" ref="C118:J118" si="59">SUM(C115-C113)</f>
        <v>-10.03278351324002</v>
      </c>
      <c r="D118" s="81">
        <f t="shared" si="59"/>
        <v>12.664053361359947</v>
      </c>
      <c r="E118" s="81">
        <f t="shared" si="59"/>
        <v>10.599950459469937</v>
      </c>
      <c r="F118" s="81">
        <f t="shared" si="59"/>
        <v>-1.0579983969100795</v>
      </c>
      <c r="G118" s="81">
        <f t="shared" si="59"/>
        <v>13.4937846037501</v>
      </c>
      <c r="H118" s="81">
        <f t="shared" si="59"/>
        <v>10.683284564300038</v>
      </c>
      <c r="I118" s="81">
        <f t="shared" si="59"/>
        <v>8.000001840619916</v>
      </c>
      <c r="J118" s="81">
        <f t="shared" si="59"/>
        <v>2.2925311645299189</v>
      </c>
      <c r="K118" s="36">
        <f>SUM(K115-K113)</f>
        <v>-1.6131543316500938</v>
      </c>
      <c r="L118" s="81">
        <f>SUM(L115-L113)</f>
        <v>-10.908921082080042</v>
      </c>
      <c r="M118" s="81">
        <f>SUM(M115-M113)</f>
        <v>-13.042572423900083</v>
      </c>
      <c r="N118" s="81"/>
    </row>
    <row r="119" spans="1:21" ht="15.75" thickTop="1" x14ac:dyDescent="0.25">
      <c r="A119" s="40" t="s">
        <v>157</v>
      </c>
      <c r="B119" s="31">
        <f t="shared" ref="B119:M119" si="60">SUM(B117/B115)*100</f>
        <v>0.41960794142873797</v>
      </c>
      <c r="C119" s="31">
        <f t="shared" si="60"/>
        <v>-0.49749363172560646</v>
      </c>
      <c r="D119" s="31">
        <f t="shared" si="60"/>
        <v>0.97527020314641266</v>
      </c>
      <c r="E119" s="31">
        <f t="shared" si="60"/>
        <v>1.0298541392561853</v>
      </c>
      <c r="F119" s="31">
        <f t="shared" si="60"/>
        <v>0</v>
      </c>
      <c r="G119" s="31">
        <f t="shared" si="60"/>
        <v>1.3097914492043365</v>
      </c>
      <c r="H119" s="31">
        <f t="shared" si="60"/>
        <v>0.98089247796241585</v>
      </c>
      <c r="I119" s="31">
        <f t="shared" si="60"/>
        <v>0.6611679005496347</v>
      </c>
      <c r="J119" s="31">
        <f t="shared" si="60"/>
        <v>0.22456632449329747</v>
      </c>
      <c r="K119" s="31">
        <f t="shared" si="60"/>
        <v>-3.7920487345629396E-2</v>
      </c>
      <c r="L119" s="31">
        <f t="shared" si="60"/>
        <v>-0.69519567291248852</v>
      </c>
      <c r="M119" s="31">
        <f t="shared" si="60"/>
        <v>-0.69516090643793527</v>
      </c>
      <c r="N119" s="31"/>
    </row>
    <row r="120" spans="1:21" ht="15.75" thickBot="1" x14ac:dyDescent="0.3">
      <c r="A120" s="40" t="s">
        <v>158</v>
      </c>
      <c r="B120" s="82">
        <f>SUM(B118/B115)*100</f>
        <v>0.37981860720872745</v>
      </c>
      <c r="C120" s="82">
        <f t="shared" ref="C120:J120" si="61">SUM(C118/C115)*100</f>
        <v>-0.55614099297339359</v>
      </c>
      <c r="D120" s="82">
        <f t="shared" si="61"/>
        <v>0.90007486576829765</v>
      </c>
      <c r="E120" s="82">
        <f t="shared" si="61"/>
        <v>0.93639138334540084</v>
      </c>
      <c r="F120" s="82">
        <f t="shared" si="61"/>
        <v>-0.10105046770869908</v>
      </c>
      <c r="G120" s="82">
        <f t="shared" si="61"/>
        <v>1.2145620705445634</v>
      </c>
      <c r="H120" s="82">
        <f t="shared" si="61"/>
        <v>0.89250497613199997</v>
      </c>
      <c r="I120" s="82">
        <f t="shared" si="61"/>
        <v>0.58394174019123479</v>
      </c>
      <c r="J120" s="82">
        <f t="shared" si="61"/>
        <v>0.15365490378886856</v>
      </c>
      <c r="K120" s="82">
        <f>SUM(K118/K115)*100</f>
        <v>-0.1101881374077933</v>
      </c>
      <c r="L120" s="82">
        <f>SUM(L118/L115)*100</f>
        <v>-0.76986034453634733</v>
      </c>
      <c r="M120" s="82">
        <f>SUM(M118/M115)*100</f>
        <v>-0.75652972296404186</v>
      </c>
      <c r="N120" s="82"/>
    </row>
    <row r="121" spans="1:21" ht="15.75" thickBot="1" x14ac:dyDescent="0.3">
      <c r="A121" s="39" t="s">
        <v>170</v>
      </c>
      <c r="B121" s="83"/>
      <c r="C121" s="83"/>
      <c r="D121" s="83"/>
      <c r="E121" s="83"/>
      <c r="F121" s="83"/>
      <c r="G121" s="83"/>
      <c r="H121" s="141"/>
      <c r="I121" s="83"/>
      <c r="J121" s="83"/>
      <c r="K121" s="84" t="s">
        <v>237</v>
      </c>
      <c r="L121" s="83"/>
      <c r="M121" s="83"/>
      <c r="N121" s="85"/>
    </row>
    <row r="122" spans="1:21" ht="16.5" thickTop="1" thickBot="1" x14ac:dyDescent="0.3">
      <c r="A122" s="40" t="s">
        <v>44</v>
      </c>
      <c r="B122" s="45">
        <v>1</v>
      </c>
      <c r="C122" s="45">
        <v>40</v>
      </c>
      <c r="D122" s="45">
        <v>80</v>
      </c>
      <c r="E122" s="45">
        <v>120</v>
      </c>
      <c r="F122" s="45">
        <v>160</v>
      </c>
      <c r="G122" s="45">
        <v>200</v>
      </c>
      <c r="H122" s="45">
        <v>242</v>
      </c>
      <c r="I122" s="45">
        <v>280</v>
      </c>
      <c r="J122" s="45">
        <v>320</v>
      </c>
      <c r="K122" s="86">
        <v>367</v>
      </c>
      <c r="L122" s="45">
        <v>400</v>
      </c>
      <c r="M122" s="46">
        <v>435</v>
      </c>
      <c r="N122" s="87"/>
    </row>
    <row r="123" spans="1:21" ht="16.5" thickTop="1" thickBot="1" x14ac:dyDescent="0.3">
      <c r="A123" s="40" t="s">
        <v>46</v>
      </c>
      <c r="B123" s="30">
        <v>2785.3701891732499</v>
      </c>
      <c r="C123" s="30">
        <v>1895.3594443760801</v>
      </c>
      <c r="D123" s="30">
        <v>1459.38207446259</v>
      </c>
      <c r="E123" s="30">
        <v>1156.3841867275701</v>
      </c>
      <c r="F123" s="30">
        <v>1091.7029742077</v>
      </c>
      <c r="G123" s="30">
        <v>1128.38744964958</v>
      </c>
      <c r="H123" s="45">
        <v>1179.81630034419</v>
      </c>
      <c r="I123" s="30">
        <v>1366.19414455591</v>
      </c>
      <c r="J123" s="30">
        <v>1493.35977109283</v>
      </c>
      <c r="K123" s="86">
        <v>1466.36118946584</v>
      </c>
      <c r="L123" s="45">
        <v>1418.2214870187199</v>
      </c>
      <c r="M123" s="45">
        <v>1886.9220976905999</v>
      </c>
      <c r="N123" s="87"/>
    </row>
    <row r="124" spans="1:21" ht="16.5" thickTop="1" thickBot="1" x14ac:dyDescent="0.3">
      <c r="A124" s="40" t="s">
        <v>47</v>
      </c>
      <c r="B124" s="30">
        <f t="shared" ref="B124:M124" si="62">SUM(B123-$F123)</f>
        <v>1693.6672149655499</v>
      </c>
      <c r="C124" s="30">
        <f t="shared" si="62"/>
        <v>803.65647016838011</v>
      </c>
      <c r="D124" s="30">
        <f t="shared" si="62"/>
        <v>367.67910025489005</v>
      </c>
      <c r="E124" s="30">
        <f t="shared" si="62"/>
        <v>64.681212519870087</v>
      </c>
      <c r="F124" s="30">
        <f t="shared" si="62"/>
        <v>0</v>
      </c>
      <c r="G124" s="30">
        <f t="shared" si="62"/>
        <v>36.684475441880068</v>
      </c>
      <c r="H124" s="30">
        <f t="shared" si="62"/>
        <v>88.113326136490059</v>
      </c>
      <c r="I124" s="30">
        <f t="shared" si="62"/>
        <v>274.49117034821006</v>
      </c>
      <c r="J124" s="30">
        <f t="shared" si="62"/>
        <v>401.65679688513001</v>
      </c>
      <c r="K124" s="86">
        <f t="shared" si="62"/>
        <v>374.65821525813999</v>
      </c>
      <c r="L124" s="30">
        <f t="shared" si="62"/>
        <v>326.51851281101995</v>
      </c>
      <c r="M124" s="30">
        <f t="shared" si="62"/>
        <v>795.21912348289993</v>
      </c>
      <c r="N124" s="88"/>
    </row>
    <row r="125" spans="1:21" ht="16.5" thickTop="1" thickBot="1" x14ac:dyDescent="0.3">
      <c r="A125" s="40" t="s">
        <v>102</v>
      </c>
      <c r="B125" s="45">
        <v>2659</v>
      </c>
      <c r="C125" s="45">
        <v>1804</v>
      </c>
      <c r="D125" s="45">
        <v>1407</v>
      </c>
      <c r="E125" s="45">
        <v>1132</v>
      </c>
      <c r="F125" s="45">
        <v>1047</v>
      </c>
      <c r="G125" s="45">
        <v>1111</v>
      </c>
      <c r="H125" s="45">
        <v>1197</v>
      </c>
      <c r="I125" s="45">
        <v>1370</v>
      </c>
      <c r="J125" s="45">
        <v>1492</v>
      </c>
      <c r="K125" s="86">
        <v>1464</v>
      </c>
      <c r="L125" s="45">
        <v>1417</v>
      </c>
      <c r="M125" s="45">
        <v>1724</v>
      </c>
      <c r="N125" s="87"/>
    </row>
    <row r="126" spans="1:21" ht="16.5" thickTop="1" thickBot="1" x14ac:dyDescent="0.3">
      <c r="A126" s="40" t="s">
        <v>103</v>
      </c>
      <c r="B126" s="45">
        <v>1612</v>
      </c>
      <c r="C126" s="45">
        <v>757</v>
      </c>
      <c r="D126" s="45">
        <v>360</v>
      </c>
      <c r="E126" s="45">
        <v>85</v>
      </c>
      <c r="F126" s="45">
        <v>0</v>
      </c>
      <c r="G126" s="45">
        <v>64</v>
      </c>
      <c r="H126" s="45">
        <v>150</v>
      </c>
      <c r="I126" s="45">
        <v>323</v>
      </c>
      <c r="J126" s="45">
        <v>445</v>
      </c>
      <c r="K126" s="86">
        <v>417</v>
      </c>
      <c r="L126" s="45">
        <v>370</v>
      </c>
      <c r="M126" s="45">
        <v>677</v>
      </c>
      <c r="N126" s="87"/>
    </row>
    <row r="127" spans="1:21" ht="31.5" thickTop="1" thickBot="1" x14ac:dyDescent="0.3">
      <c r="A127" s="40" t="s">
        <v>155</v>
      </c>
      <c r="B127" s="30">
        <f t="shared" ref="B127:G127" si="63">SUM(B126-B124)</f>
        <v>-81.667214965549874</v>
      </c>
      <c r="C127" s="30">
        <f t="shared" si="63"/>
        <v>-46.65647016838011</v>
      </c>
      <c r="D127" s="30">
        <f t="shared" si="63"/>
        <v>-7.6791002548900451</v>
      </c>
      <c r="E127" s="30">
        <f t="shared" si="63"/>
        <v>20.318787480129913</v>
      </c>
      <c r="F127" s="30">
        <f t="shared" si="63"/>
        <v>0</v>
      </c>
      <c r="G127" s="30">
        <f t="shared" si="63"/>
        <v>27.315524558119932</v>
      </c>
      <c r="H127" s="30">
        <f t="shared" ref="H127:M127" si="64">SUM(H126-H124)</f>
        <v>61.886673863509941</v>
      </c>
      <c r="I127" s="30">
        <f t="shared" si="64"/>
        <v>48.508829651789938</v>
      </c>
      <c r="J127" s="30">
        <f t="shared" si="64"/>
        <v>43.343203114869993</v>
      </c>
      <c r="K127" s="86">
        <f t="shared" si="64"/>
        <v>42.34178474186001</v>
      </c>
      <c r="L127" s="30">
        <f t="shared" si="64"/>
        <v>43.481487188980054</v>
      </c>
      <c r="M127" s="30">
        <f t="shared" si="64"/>
        <v>-118.21912348289993</v>
      </c>
      <c r="N127" s="30"/>
      <c r="O127" s="93" t="s">
        <v>171</v>
      </c>
      <c r="P127" s="83"/>
      <c r="Q127" s="83"/>
      <c r="R127" s="83"/>
      <c r="S127" s="83"/>
      <c r="T127" s="83"/>
      <c r="U127" s="85"/>
    </row>
    <row r="128" spans="1:21" ht="31.5" thickTop="1" thickBot="1" x14ac:dyDescent="0.3">
      <c r="A128" s="40" t="s">
        <v>156</v>
      </c>
      <c r="B128" s="30">
        <f>SUM(B125-B123)</f>
        <v>-126.37018917324986</v>
      </c>
      <c r="C128" s="30">
        <f t="shared" ref="C128:M128" si="65">SUM(C125-C123)</f>
        <v>-91.359444376080091</v>
      </c>
      <c r="D128" s="30">
        <f t="shared" si="65"/>
        <v>-52.382074462590026</v>
      </c>
      <c r="E128" s="30">
        <f t="shared" si="65"/>
        <v>-24.384186727570068</v>
      </c>
      <c r="F128" s="30">
        <f t="shared" si="65"/>
        <v>-44.702974207699981</v>
      </c>
      <c r="G128" s="30">
        <f t="shared" si="65"/>
        <v>-17.387449649580049</v>
      </c>
      <c r="H128" s="30">
        <f t="shared" si="65"/>
        <v>17.18369965580996</v>
      </c>
      <c r="I128" s="30">
        <f t="shared" si="65"/>
        <v>3.805855444089957</v>
      </c>
      <c r="J128" s="30">
        <f t="shared" si="65"/>
        <v>-1.3597710928299875</v>
      </c>
      <c r="K128" s="86">
        <f t="shared" si="65"/>
        <v>-2.3611894658399706</v>
      </c>
      <c r="L128" s="30">
        <f t="shared" si="65"/>
        <v>-1.2214870187199267</v>
      </c>
      <c r="M128" s="30">
        <f t="shared" si="65"/>
        <v>-162.92209769059991</v>
      </c>
      <c r="N128" s="30"/>
      <c r="O128" s="94" t="s">
        <v>48</v>
      </c>
      <c r="P128" s="45" t="s">
        <v>120</v>
      </c>
      <c r="Q128" s="45" t="s">
        <v>152</v>
      </c>
      <c r="R128" s="45" t="s">
        <v>153</v>
      </c>
      <c r="S128" s="45" t="s">
        <v>121</v>
      </c>
      <c r="T128" s="45" t="s">
        <v>152</v>
      </c>
      <c r="U128" s="87" t="s">
        <v>154</v>
      </c>
    </row>
    <row r="129" spans="1:22" ht="15.75" thickTop="1" x14ac:dyDescent="0.25">
      <c r="A129" s="40" t="s">
        <v>157</v>
      </c>
      <c r="B129" s="31">
        <f t="shared" ref="B129:M129" si="66">SUM(B127/B125)*100</f>
        <v>-3.0713506944546776</v>
      </c>
      <c r="C129" s="31">
        <f t="shared" si="66"/>
        <v>-2.5862788341674117</v>
      </c>
      <c r="D129" s="31">
        <f t="shared" si="66"/>
        <v>-0.54577826971499965</v>
      </c>
      <c r="E129" s="31">
        <f t="shared" si="66"/>
        <v>1.7949458904708404</v>
      </c>
      <c r="F129" s="31">
        <f t="shared" si="66"/>
        <v>0</v>
      </c>
      <c r="G129" s="31">
        <f t="shared" si="66"/>
        <v>2.4586430745382479</v>
      </c>
      <c r="H129" s="31">
        <f t="shared" si="66"/>
        <v>5.1701481924402621</v>
      </c>
      <c r="I129" s="31">
        <f t="shared" si="66"/>
        <v>3.5407904855321122</v>
      </c>
      <c r="J129" s="31">
        <f t="shared" si="66"/>
        <v>2.9050404232486593</v>
      </c>
      <c r="K129" s="31">
        <f t="shared" si="66"/>
        <v>2.8921984113292356</v>
      </c>
      <c r="L129" s="31">
        <f t="shared" si="66"/>
        <v>3.0685594346492628</v>
      </c>
      <c r="M129" s="31">
        <f t="shared" si="66"/>
        <v>-6.8572577426276062</v>
      </c>
      <c r="N129" s="91"/>
      <c r="O129" s="94">
        <v>1</v>
      </c>
      <c r="P129" s="45">
        <v>3.4924651318032789E-2</v>
      </c>
      <c r="Q129" s="45">
        <v>1.8</v>
      </c>
      <c r="R129" s="45">
        <f>SUM(P129*Q129)</f>
        <v>6.2864372372459024E-2</v>
      </c>
      <c r="S129" s="45">
        <v>0.15716093093114755</v>
      </c>
      <c r="T129" s="45">
        <v>1.0249999999999999</v>
      </c>
      <c r="U129" s="87">
        <f>SUM(S129*T129)</f>
        <v>0.16108995420442623</v>
      </c>
    </row>
    <row r="130" spans="1:22" ht="15.75" thickBot="1" x14ac:dyDescent="0.3">
      <c r="A130" s="89" t="s">
        <v>158</v>
      </c>
      <c r="B130" s="90">
        <f>SUM(B128/B125)*100</f>
        <v>-4.7525456627773544</v>
      </c>
      <c r="C130" s="90">
        <f t="shared" ref="C130:M130" si="67">SUM(C128/C125)*100</f>
        <v>-5.0642707525543287</v>
      </c>
      <c r="D130" s="90">
        <f t="shared" si="67"/>
        <v>-3.7229619376396608</v>
      </c>
      <c r="E130" s="90">
        <f t="shared" si="67"/>
        <v>-2.1540800996086631</v>
      </c>
      <c r="F130" s="90">
        <f t="shared" si="67"/>
        <v>-4.2696250437153758</v>
      </c>
      <c r="G130" s="90">
        <f t="shared" si="67"/>
        <v>-1.5650269711593203</v>
      </c>
      <c r="H130" s="90">
        <f t="shared" si="67"/>
        <v>1.4355638810200468</v>
      </c>
      <c r="I130" s="90">
        <f t="shared" si="67"/>
        <v>0.27779966745182172</v>
      </c>
      <c r="J130" s="90">
        <f t="shared" si="67"/>
        <v>-9.1137472709784687E-2</v>
      </c>
      <c r="K130" s="90">
        <f t="shared" si="67"/>
        <v>-0.16128343345901439</v>
      </c>
      <c r="L130" s="90">
        <f t="shared" si="67"/>
        <v>-8.6202330184892498E-2</v>
      </c>
      <c r="M130" s="90">
        <f t="shared" si="67"/>
        <v>-9.4502376850696006</v>
      </c>
      <c r="N130" s="92"/>
      <c r="O130" s="94">
        <v>40</v>
      </c>
      <c r="P130" s="45">
        <v>2.8850533881147545E-2</v>
      </c>
      <c r="Q130" s="45">
        <v>1.65</v>
      </c>
      <c r="R130" s="45">
        <f t="shared" ref="R130:R137" si="68">SUM(P130*Q130)</f>
        <v>4.7603380903893447E-2</v>
      </c>
      <c r="S130" s="45">
        <v>9.9534341889959022E-2</v>
      </c>
      <c r="T130" s="45">
        <v>1.05</v>
      </c>
      <c r="U130" s="87">
        <f t="shared" ref="U130:U137" si="69">SUM(S130*T130)</f>
        <v>0.10451105898445698</v>
      </c>
    </row>
    <row r="131" spans="1:22" x14ac:dyDescent="0.25">
      <c r="O131" s="94">
        <v>80</v>
      </c>
      <c r="P131" s="45">
        <v>2.2962658463114752E-2</v>
      </c>
      <c r="Q131" s="45">
        <v>1.52</v>
      </c>
      <c r="R131" s="45">
        <f t="shared" si="68"/>
        <v>3.4903240863934426E-2</v>
      </c>
      <c r="S131" s="45">
        <v>7.9221171697745882E-2</v>
      </c>
      <c r="T131" s="45">
        <v>1.05</v>
      </c>
      <c r="U131" s="87">
        <f t="shared" si="69"/>
        <v>8.3182230282633177E-2</v>
      </c>
    </row>
    <row r="132" spans="1:22" x14ac:dyDescent="0.25">
      <c r="O132" s="94">
        <v>120</v>
      </c>
      <c r="P132" s="45">
        <v>1.9478662295081967E-2</v>
      </c>
      <c r="Q132" s="45">
        <v>1.51</v>
      </c>
      <c r="R132" s="45">
        <f t="shared" si="68"/>
        <v>2.9412780065573768E-2</v>
      </c>
      <c r="S132" s="45">
        <v>6.1357786229508195E-2</v>
      </c>
      <c r="T132" s="45">
        <v>1.05</v>
      </c>
      <c r="U132" s="87">
        <f t="shared" si="69"/>
        <v>6.4425675540983607E-2</v>
      </c>
    </row>
    <row r="133" spans="1:22" x14ac:dyDescent="0.25">
      <c r="O133" s="94">
        <v>160</v>
      </c>
      <c r="P133" s="45">
        <v>1.989288442622951E-2</v>
      </c>
      <c r="Q133" s="45">
        <v>1.46</v>
      </c>
      <c r="R133" s="45">
        <f t="shared" si="68"/>
        <v>2.9043611262295082E-2</v>
      </c>
      <c r="S133" s="45">
        <v>5.3843929303278693E-2</v>
      </c>
      <c r="T133" s="45">
        <v>1.05</v>
      </c>
      <c r="U133" s="87">
        <f t="shared" si="69"/>
        <v>5.6536125768442629E-2</v>
      </c>
    </row>
    <row r="134" spans="1:22" x14ac:dyDescent="0.25">
      <c r="O134" s="94">
        <v>200</v>
      </c>
      <c r="P134" s="45">
        <v>2.6866193141803277E-2</v>
      </c>
      <c r="Q134" s="45">
        <v>1.5</v>
      </c>
      <c r="R134" s="45">
        <f t="shared" si="68"/>
        <v>4.0299289712704918E-2</v>
      </c>
      <c r="S134" s="45">
        <v>4.4776988569672133E-2</v>
      </c>
      <c r="T134" s="45">
        <v>0.95</v>
      </c>
      <c r="U134" s="87">
        <f t="shared" si="69"/>
        <v>4.2538139141188522E-2</v>
      </c>
    </row>
    <row r="135" spans="1:22" x14ac:dyDescent="0.25">
      <c r="O135" s="94">
        <v>242</v>
      </c>
      <c r="P135" s="45">
        <v>4.1022545606557381E-2</v>
      </c>
      <c r="Q135" s="45">
        <v>1.63</v>
      </c>
      <c r="R135" s="45">
        <f t="shared" si="68"/>
        <v>6.6866749338688525E-2</v>
      </c>
      <c r="S135" s="45">
        <v>2.563909100409836E-2</v>
      </c>
      <c r="T135" s="45">
        <v>0.5</v>
      </c>
      <c r="U135" s="87">
        <f t="shared" si="69"/>
        <v>1.281954550204918E-2</v>
      </c>
    </row>
    <row r="136" spans="1:22" x14ac:dyDescent="0.25">
      <c r="O136" s="94">
        <v>280</v>
      </c>
      <c r="P136" s="45">
        <v>4.7395587540983615E-2</v>
      </c>
      <c r="Q136" s="45">
        <v>1.6</v>
      </c>
      <c r="R136" s="45">
        <f t="shared" si="68"/>
        <v>7.5832940065573784E-2</v>
      </c>
      <c r="S136" s="45">
        <v>2.9622242213114758E-2</v>
      </c>
      <c r="T136" s="45">
        <v>0.5</v>
      </c>
      <c r="U136" s="87">
        <f t="shared" si="69"/>
        <v>1.4811121106557379E-2</v>
      </c>
    </row>
    <row r="137" spans="1:22" x14ac:dyDescent="0.25">
      <c r="O137" s="94">
        <v>320</v>
      </c>
      <c r="P137" s="45">
        <v>5.373391803278689E-2</v>
      </c>
      <c r="Q137" s="45">
        <v>1.55</v>
      </c>
      <c r="R137" s="45">
        <f t="shared" si="68"/>
        <v>8.3287572950819677E-2</v>
      </c>
      <c r="S137" s="45">
        <v>3.0225328893442625E-2</v>
      </c>
      <c r="T137" s="45">
        <v>0.5</v>
      </c>
      <c r="U137" s="87">
        <f t="shared" si="69"/>
        <v>1.5112664446721312E-2</v>
      </c>
    </row>
    <row r="138" spans="1:22" x14ac:dyDescent="0.25">
      <c r="O138" s="94">
        <v>367</v>
      </c>
      <c r="P138" s="45">
        <v>5.4418364852459017E-2</v>
      </c>
      <c r="Q138" s="45">
        <v>1.54</v>
      </c>
      <c r="R138" s="45">
        <f>SUM(P138*Q138)</f>
        <v>8.3804281872786893E-2</v>
      </c>
      <c r="S138" s="45">
        <v>2.6511511081967212E-2</v>
      </c>
      <c r="T138" s="45">
        <v>0.44</v>
      </c>
      <c r="U138" s="87">
        <f>SUM(S138*T138)</f>
        <v>1.1665064876065574E-2</v>
      </c>
    </row>
    <row r="139" spans="1:22" x14ac:dyDescent="0.25">
      <c r="O139" s="94">
        <v>400</v>
      </c>
      <c r="P139" s="45">
        <v>5.6177760983606558E-2</v>
      </c>
      <c r="Q139" s="45">
        <v>1.45</v>
      </c>
      <c r="R139" s="45">
        <f>SUM(P139*Q139)</f>
        <v>8.1457753426229504E-2</v>
      </c>
      <c r="S139" s="45">
        <v>2.2698085245901643E-2</v>
      </c>
      <c r="T139" s="45">
        <v>0.2</v>
      </c>
      <c r="U139" s="87">
        <f>SUM(S139*T139)</f>
        <v>4.5396170491803283E-3</v>
      </c>
    </row>
    <row r="140" spans="1:22" ht="15.75" thickBot="1" x14ac:dyDescent="0.3">
      <c r="O140" s="95">
        <v>435</v>
      </c>
      <c r="P140" s="96">
        <v>6.7409413770491797E-2</v>
      </c>
      <c r="Q140" s="96">
        <v>1.2</v>
      </c>
      <c r="R140" s="96">
        <f>SUM(P140*Q140)</f>
        <v>8.0891296524590151E-2</v>
      </c>
      <c r="S140" s="96">
        <v>3.3704706885245898E-2</v>
      </c>
      <c r="T140" s="96">
        <v>1.4</v>
      </c>
      <c r="U140" s="97">
        <f>SUM(S140*T140)</f>
        <v>4.7186589639344252E-2</v>
      </c>
    </row>
    <row r="141" spans="1:22" ht="15.75" thickBot="1" x14ac:dyDescent="0.3">
      <c r="A141" s="39" t="s">
        <v>184</v>
      </c>
      <c r="B141" s="83"/>
      <c r="C141" s="83"/>
      <c r="D141" s="83"/>
      <c r="E141" s="83"/>
      <c r="F141" s="83"/>
      <c r="G141" s="83"/>
      <c r="H141" s="141"/>
      <c r="I141" s="83"/>
      <c r="J141" s="83"/>
      <c r="K141" s="84" t="s">
        <v>237</v>
      </c>
      <c r="L141" s="83"/>
      <c r="M141" s="83"/>
      <c r="N141" s="85"/>
    </row>
    <row r="142" spans="1:22" ht="16.5" thickTop="1" thickBot="1" x14ac:dyDescent="0.3">
      <c r="A142" s="40" t="s">
        <v>44</v>
      </c>
      <c r="B142" s="45">
        <v>1</v>
      </c>
      <c r="C142" s="45">
        <v>40</v>
      </c>
      <c r="D142" s="45">
        <v>80</v>
      </c>
      <c r="E142" s="45">
        <v>120</v>
      </c>
      <c r="F142" s="45">
        <v>160</v>
      </c>
      <c r="G142" s="45">
        <v>200</v>
      </c>
      <c r="H142" s="45">
        <v>242</v>
      </c>
      <c r="I142" s="45">
        <v>280</v>
      </c>
      <c r="J142" s="45">
        <v>320</v>
      </c>
      <c r="K142" s="86">
        <v>367</v>
      </c>
      <c r="L142" s="45">
        <v>400</v>
      </c>
      <c r="M142" s="46">
        <v>435</v>
      </c>
      <c r="N142" s="45"/>
      <c r="O142" s="93" t="s">
        <v>189</v>
      </c>
      <c r="P142" s="83"/>
      <c r="Q142" s="83"/>
      <c r="R142" s="83"/>
      <c r="S142" s="83"/>
      <c r="T142" s="83"/>
      <c r="U142" s="83"/>
      <c r="V142" s="85"/>
    </row>
    <row r="143" spans="1:22" ht="16.5" thickTop="1" thickBot="1" x14ac:dyDescent="0.3">
      <c r="A143" s="40" t="s">
        <v>46</v>
      </c>
      <c r="B143" s="30">
        <v>3413.11713720839</v>
      </c>
      <c r="C143" s="30">
        <v>2296.0400821418202</v>
      </c>
      <c r="D143" s="30">
        <v>1825.82695765159</v>
      </c>
      <c r="E143" s="30">
        <v>1420.75652755032</v>
      </c>
      <c r="F143" s="30">
        <v>1279.1424886828399</v>
      </c>
      <c r="G143" s="30">
        <v>1291.8300670634101</v>
      </c>
      <c r="H143" s="45">
        <v>1239.88088077051</v>
      </c>
      <c r="I143" s="30">
        <v>1411.28408652194</v>
      </c>
      <c r="J143" s="30">
        <v>1534.80494391968</v>
      </c>
      <c r="K143" s="86">
        <v>1498.1225790743099</v>
      </c>
      <c r="L143" s="45">
        <v>1359.5811623340301</v>
      </c>
      <c r="M143" s="45">
        <v>1921.0417541773099</v>
      </c>
      <c r="N143" s="45"/>
      <c r="O143" s="94" t="s">
        <v>48</v>
      </c>
      <c r="P143" s="45" t="s">
        <v>120</v>
      </c>
      <c r="Q143" s="45" t="s">
        <v>152</v>
      </c>
      <c r="R143" s="45" t="s">
        <v>153</v>
      </c>
      <c r="S143" s="45" t="s">
        <v>121</v>
      </c>
      <c r="T143" s="45" t="s">
        <v>152</v>
      </c>
      <c r="U143" s="45" t="s">
        <v>154</v>
      </c>
    </row>
    <row r="144" spans="1:22" ht="16.5" thickTop="1" thickBot="1" x14ac:dyDescent="0.3">
      <c r="A144" s="40" t="s">
        <v>47</v>
      </c>
      <c r="B144" s="30">
        <f t="shared" ref="B144:M144" si="70">SUM(B143-$F143)</f>
        <v>2133.97464852555</v>
      </c>
      <c r="C144" s="30">
        <f t="shared" si="70"/>
        <v>1016.8975934589803</v>
      </c>
      <c r="D144" s="30">
        <f t="shared" si="70"/>
        <v>546.68446896875002</v>
      </c>
      <c r="E144" s="30">
        <f t="shared" si="70"/>
        <v>141.61403886748008</v>
      </c>
      <c r="F144" s="30">
        <f t="shared" si="70"/>
        <v>0</v>
      </c>
      <c r="G144" s="30">
        <f t="shared" si="70"/>
        <v>12.68757838057013</v>
      </c>
      <c r="H144" s="30">
        <f t="shared" si="70"/>
        <v>-39.261607912329964</v>
      </c>
      <c r="I144" s="30">
        <f t="shared" si="70"/>
        <v>132.14159783910009</v>
      </c>
      <c r="J144" s="30">
        <f t="shared" si="70"/>
        <v>255.66245523684006</v>
      </c>
      <c r="K144" s="86">
        <f t="shared" si="70"/>
        <v>218.98009039146996</v>
      </c>
      <c r="L144" s="30">
        <f t="shared" si="70"/>
        <v>80.438673651190129</v>
      </c>
      <c r="M144" s="30">
        <f t="shared" si="70"/>
        <v>641.89926549447</v>
      </c>
      <c r="N144" s="30"/>
      <c r="O144" s="94">
        <v>1</v>
      </c>
      <c r="P144" s="45">
        <v>3.4924651318032789E-2</v>
      </c>
      <c r="Q144" s="45">
        <v>1.5</v>
      </c>
      <c r="R144" s="45">
        <f>SUM(P144*Q144)</f>
        <v>5.2386976977049179E-2</v>
      </c>
      <c r="S144" s="45">
        <v>0.15716093093114755</v>
      </c>
      <c r="T144" s="45">
        <v>1</v>
      </c>
      <c r="U144" s="45">
        <f t="shared" ref="U144:U149" si="71">SUM(S144*T144)</f>
        <v>0.15716093093114755</v>
      </c>
      <c r="V144" s="87">
        <v>1</v>
      </c>
    </row>
    <row r="145" spans="1:22" ht="16.5" thickTop="1" thickBot="1" x14ac:dyDescent="0.3">
      <c r="A145" s="40" t="s">
        <v>102</v>
      </c>
      <c r="B145" s="45">
        <v>2659</v>
      </c>
      <c r="C145" s="45">
        <v>1804</v>
      </c>
      <c r="D145" s="45">
        <v>1407</v>
      </c>
      <c r="E145" s="45">
        <v>1132</v>
      </c>
      <c r="F145" s="45">
        <v>1047</v>
      </c>
      <c r="G145" s="45">
        <v>1111</v>
      </c>
      <c r="H145" s="45">
        <v>1197</v>
      </c>
      <c r="I145" s="45">
        <v>1370</v>
      </c>
      <c r="J145" s="45">
        <v>1492</v>
      </c>
      <c r="K145" s="86">
        <v>1464</v>
      </c>
      <c r="L145" s="45">
        <v>1417</v>
      </c>
      <c r="M145" s="45">
        <v>1724</v>
      </c>
      <c r="N145" s="45"/>
      <c r="O145" s="94">
        <v>40</v>
      </c>
      <c r="P145" s="45">
        <v>2.8850533881147545E-2</v>
      </c>
      <c r="Q145" s="45">
        <v>1.5</v>
      </c>
      <c r="R145" s="45">
        <f t="shared" ref="R145:R156" si="72">SUM(P145*Q145)</f>
        <v>4.3275800821721319E-2</v>
      </c>
      <c r="S145" s="45">
        <v>9.9534341889959022E-2</v>
      </c>
      <c r="T145" s="45">
        <v>1</v>
      </c>
      <c r="U145" s="45">
        <f t="shared" si="71"/>
        <v>9.9534341889959022E-2</v>
      </c>
      <c r="V145" s="87">
        <v>40</v>
      </c>
    </row>
    <row r="146" spans="1:22" ht="16.5" thickTop="1" thickBot="1" x14ac:dyDescent="0.3">
      <c r="A146" s="40" t="s">
        <v>103</v>
      </c>
      <c r="B146" s="45">
        <v>1612</v>
      </c>
      <c r="C146" s="45">
        <v>757</v>
      </c>
      <c r="D146" s="45">
        <v>360</v>
      </c>
      <c r="E146" s="45">
        <v>85</v>
      </c>
      <c r="F146" s="45">
        <v>0</v>
      </c>
      <c r="G146" s="45">
        <v>64</v>
      </c>
      <c r="H146" s="45">
        <v>150</v>
      </c>
      <c r="I146" s="45">
        <v>323</v>
      </c>
      <c r="J146" s="45">
        <v>445</v>
      </c>
      <c r="K146" s="86">
        <v>417</v>
      </c>
      <c r="L146" s="45">
        <v>370</v>
      </c>
      <c r="M146" s="45">
        <v>677</v>
      </c>
      <c r="N146" s="45"/>
      <c r="O146" s="94">
        <v>80</v>
      </c>
      <c r="P146" s="45">
        <v>2.2962658463114752E-2</v>
      </c>
      <c r="Q146" s="45">
        <v>1.5</v>
      </c>
      <c r="R146" s="45">
        <f t="shared" si="72"/>
        <v>3.4443987694672128E-2</v>
      </c>
      <c r="S146" s="45">
        <v>7.9221171697745882E-2</v>
      </c>
      <c r="T146" s="45">
        <v>1</v>
      </c>
      <c r="U146" s="45">
        <f t="shared" si="71"/>
        <v>7.9221171697745882E-2</v>
      </c>
      <c r="V146" s="87">
        <v>80</v>
      </c>
    </row>
    <row r="147" spans="1:22" ht="31.5" thickTop="1" thickBot="1" x14ac:dyDescent="0.3">
      <c r="A147" s="40" t="s">
        <v>155</v>
      </c>
      <c r="B147" s="30">
        <f t="shared" ref="B147:G147" si="73">SUM(B146-B144)</f>
        <v>-521.97464852555004</v>
      </c>
      <c r="C147" s="30">
        <f t="shared" si="73"/>
        <v>-259.89759345898028</v>
      </c>
      <c r="D147" s="30">
        <f t="shared" si="73"/>
        <v>-186.68446896875002</v>
      </c>
      <c r="E147" s="30">
        <f t="shared" si="73"/>
        <v>-56.614038867480076</v>
      </c>
      <c r="F147" s="30">
        <f t="shared" si="73"/>
        <v>0</v>
      </c>
      <c r="G147" s="30">
        <f t="shared" si="73"/>
        <v>51.31242161942987</v>
      </c>
      <c r="H147" s="30">
        <f t="shared" ref="H147:M147" si="74">SUM(H146-H144)</f>
        <v>189.26160791232996</v>
      </c>
      <c r="I147" s="30">
        <f t="shared" si="74"/>
        <v>190.85840216089991</v>
      </c>
      <c r="J147" s="30">
        <f t="shared" si="74"/>
        <v>189.33754476315994</v>
      </c>
      <c r="K147" s="86">
        <f t="shared" si="74"/>
        <v>198.01990960853004</v>
      </c>
      <c r="L147" s="30">
        <f t="shared" si="74"/>
        <v>289.56132634880987</v>
      </c>
      <c r="M147" s="30">
        <f t="shared" si="74"/>
        <v>35.100734505529999</v>
      </c>
      <c r="N147" s="30"/>
      <c r="O147" s="94">
        <v>120</v>
      </c>
      <c r="P147" s="45">
        <v>1.9478662295081967E-2</v>
      </c>
      <c r="Q147" s="45">
        <v>1.51</v>
      </c>
      <c r="R147" s="45">
        <f t="shared" si="72"/>
        <v>2.9412780065573768E-2</v>
      </c>
      <c r="S147" s="45">
        <v>6.1357786229508195E-2</v>
      </c>
      <c r="T147" s="45">
        <v>0.95</v>
      </c>
      <c r="U147" s="45">
        <f t="shared" si="71"/>
        <v>5.8289896918032783E-2</v>
      </c>
      <c r="V147" s="87">
        <v>120</v>
      </c>
    </row>
    <row r="148" spans="1:22" ht="31.5" thickTop="1" thickBot="1" x14ac:dyDescent="0.3">
      <c r="A148" s="40" t="s">
        <v>156</v>
      </c>
      <c r="B148" s="30">
        <f>SUM(B145-B143)</f>
        <v>-754.11713720838998</v>
      </c>
      <c r="C148" s="30">
        <f t="shared" ref="C148:M148" si="75">SUM(C145-C143)</f>
        <v>-492.04008214182022</v>
      </c>
      <c r="D148" s="30">
        <f t="shared" si="75"/>
        <v>-418.82695765158996</v>
      </c>
      <c r="E148" s="30">
        <f t="shared" si="75"/>
        <v>-288.75652755032002</v>
      </c>
      <c r="F148" s="30">
        <f t="shared" si="75"/>
        <v>-232.14248868283994</v>
      </c>
      <c r="G148" s="30">
        <f t="shared" si="75"/>
        <v>-180.83006706341007</v>
      </c>
      <c r="H148" s="30">
        <f t="shared" si="75"/>
        <v>-42.880880770509975</v>
      </c>
      <c r="I148" s="30">
        <f t="shared" si="75"/>
        <v>-41.284086521940026</v>
      </c>
      <c r="J148" s="30">
        <f t="shared" si="75"/>
        <v>-42.804943919679999</v>
      </c>
      <c r="K148" s="86">
        <f t="shared" si="75"/>
        <v>-34.122579074309897</v>
      </c>
      <c r="L148" s="30">
        <f t="shared" si="75"/>
        <v>57.418837665969932</v>
      </c>
      <c r="M148" s="30">
        <f t="shared" si="75"/>
        <v>-197.04175417730994</v>
      </c>
      <c r="N148" s="30"/>
      <c r="O148" s="94">
        <v>160</v>
      </c>
      <c r="P148" s="45">
        <v>1.989288442622951E-2</v>
      </c>
      <c r="Q148" s="45">
        <v>1.46</v>
      </c>
      <c r="R148" s="45">
        <f t="shared" si="72"/>
        <v>2.9043611262295082E-2</v>
      </c>
      <c r="S148" s="45">
        <v>5.3843929303278693E-2</v>
      </c>
      <c r="T148" s="45">
        <v>0.9</v>
      </c>
      <c r="U148" s="45">
        <f t="shared" si="71"/>
        <v>4.8459536372950827E-2</v>
      </c>
      <c r="V148" s="87">
        <v>160</v>
      </c>
    </row>
    <row r="149" spans="1:22" ht="15.75" thickTop="1" x14ac:dyDescent="0.25">
      <c r="A149" s="40" t="s">
        <v>157</v>
      </c>
      <c r="B149" s="31">
        <f t="shared" ref="B149:M149" si="76">SUM(B147/B145)*100</f>
        <v>-19.630486969746148</v>
      </c>
      <c r="C149" s="31">
        <f t="shared" si="76"/>
        <v>-14.406740213912434</v>
      </c>
      <c r="D149" s="31">
        <f t="shared" si="76"/>
        <v>-13.268263608297797</v>
      </c>
      <c r="E149" s="31">
        <f t="shared" si="76"/>
        <v>-5.0012401826395827</v>
      </c>
      <c r="F149" s="31">
        <f t="shared" si="76"/>
        <v>0</v>
      </c>
      <c r="G149" s="31">
        <f t="shared" si="76"/>
        <v>4.6185798037290615</v>
      </c>
      <c r="H149" s="31">
        <f t="shared" si="76"/>
        <v>15.811328981815368</v>
      </c>
      <c r="I149" s="31">
        <f t="shared" si="76"/>
        <v>13.931270230722623</v>
      </c>
      <c r="J149" s="31">
        <f t="shared" si="76"/>
        <v>12.690183965359244</v>
      </c>
      <c r="K149" s="31">
        <f t="shared" si="76"/>
        <v>13.525950109872269</v>
      </c>
      <c r="L149" s="31">
        <f t="shared" si="76"/>
        <v>20.434814844658426</v>
      </c>
      <c r="M149" s="31">
        <f t="shared" si="76"/>
        <v>2.0360054817592808</v>
      </c>
      <c r="N149" s="91"/>
      <c r="O149" s="94">
        <v>200</v>
      </c>
      <c r="P149" s="45">
        <v>2.6866193141803277E-2</v>
      </c>
      <c r="Q149" s="45">
        <v>1.5</v>
      </c>
      <c r="R149" s="45">
        <f t="shared" si="72"/>
        <v>4.0299289712704918E-2</v>
      </c>
      <c r="S149" s="45">
        <v>4.4776988569672133E-2</v>
      </c>
      <c r="T149" s="45">
        <v>0.8</v>
      </c>
      <c r="U149" s="45">
        <f t="shared" si="71"/>
        <v>3.582159085573771E-2</v>
      </c>
      <c r="V149" s="87">
        <v>200</v>
      </c>
    </row>
    <row r="150" spans="1:22" ht="15.75" thickBot="1" x14ac:dyDescent="0.3">
      <c r="A150" s="89" t="s">
        <v>158</v>
      </c>
      <c r="B150" s="90">
        <f>SUM(B148/B145)*100</f>
        <v>-28.360930319984579</v>
      </c>
      <c r="C150" s="90">
        <f t="shared" ref="C150:M150" si="77">SUM(C148/C145)*100</f>
        <v>-27.274949120943472</v>
      </c>
      <c r="D150" s="90">
        <f t="shared" si="77"/>
        <v>-29.767374388883439</v>
      </c>
      <c r="E150" s="90">
        <f t="shared" si="77"/>
        <v>-25.508527168756185</v>
      </c>
      <c r="F150" s="90">
        <f t="shared" si="77"/>
        <v>-22.172157467319956</v>
      </c>
      <c r="G150" s="90">
        <f t="shared" si="77"/>
        <v>-16.276333669073814</v>
      </c>
      <c r="H150" s="90">
        <f t="shared" si="77"/>
        <v>-3.582362637469505</v>
      </c>
      <c r="I150" s="90">
        <f t="shared" si="77"/>
        <v>-3.0134369724043815</v>
      </c>
      <c r="J150" s="90">
        <f t="shared" si="77"/>
        <v>-2.868964069683646</v>
      </c>
      <c r="K150" s="90">
        <f t="shared" si="77"/>
        <v>-2.3307772591741731</v>
      </c>
      <c r="L150" s="90">
        <f t="shared" si="77"/>
        <v>4.0521409785441023</v>
      </c>
      <c r="M150" s="90">
        <f t="shared" si="77"/>
        <v>-11.429336089171111</v>
      </c>
      <c r="N150" s="92"/>
      <c r="O150" s="98">
        <v>220</v>
      </c>
      <c r="P150" s="12">
        <v>0.06</v>
      </c>
      <c r="Q150" s="12">
        <v>0.87</v>
      </c>
      <c r="R150" s="45">
        <f t="shared" si="72"/>
        <v>5.2199999999999996E-2</v>
      </c>
      <c r="S150" s="45">
        <v>2.563909100409836E-2</v>
      </c>
      <c r="T150" s="45">
        <v>0.5</v>
      </c>
      <c r="U150" s="45">
        <f t="shared" ref="U150:U155" si="78">SUM(S150*T150)</f>
        <v>1.281954550204918E-2</v>
      </c>
      <c r="V150" s="87">
        <v>242</v>
      </c>
    </row>
    <row r="151" spans="1:22" ht="15.75" thickBot="1" x14ac:dyDescent="0.3">
      <c r="O151" s="94">
        <v>242</v>
      </c>
      <c r="P151" s="45">
        <v>4.1022545606557381E-2</v>
      </c>
      <c r="Q151" s="45">
        <v>1.45</v>
      </c>
      <c r="R151" s="45">
        <f t="shared" si="72"/>
        <v>5.94826911295082E-2</v>
      </c>
      <c r="S151" s="45">
        <v>2.9622242213114758E-2</v>
      </c>
      <c r="T151" s="45">
        <v>0.5</v>
      </c>
      <c r="U151" s="45">
        <f t="shared" si="78"/>
        <v>1.4811121106557379E-2</v>
      </c>
      <c r="V151" s="87">
        <v>280</v>
      </c>
    </row>
    <row r="152" spans="1:22" ht="15.75" thickBot="1" x14ac:dyDescent="0.3">
      <c r="A152" s="39" t="s">
        <v>187</v>
      </c>
      <c r="B152" s="83"/>
      <c r="C152" s="83"/>
      <c r="D152" s="83"/>
      <c r="E152" s="83"/>
      <c r="F152" s="83"/>
      <c r="G152" s="83"/>
      <c r="H152" s="141"/>
      <c r="I152" s="83"/>
      <c r="J152" s="83"/>
      <c r="K152" s="84" t="s">
        <v>237</v>
      </c>
      <c r="L152" s="83"/>
      <c r="M152" s="83"/>
      <c r="O152" s="94">
        <v>280</v>
      </c>
      <c r="P152" s="45">
        <v>4.7395587540983615E-2</v>
      </c>
      <c r="Q152" s="45">
        <v>1.5</v>
      </c>
      <c r="R152" s="45">
        <f t="shared" si="72"/>
        <v>7.1093381311475426E-2</v>
      </c>
      <c r="S152" s="45">
        <v>3.0225328893442625E-2</v>
      </c>
      <c r="T152" s="45">
        <v>0.5</v>
      </c>
      <c r="U152" s="45">
        <f t="shared" si="78"/>
        <v>1.5112664446721312E-2</v>
      </c>
      <c r="V152" s="87">
        <v>320</v>
      </c>
    </row>
    <row r="153" spans="1:22" ht="16.5" thickTop="1" thickBot="1" x14ac:dyDescent="0.3">
      <c r="A153" s="40" t="s">
        <v>44</v>
      </c>
      <c r="B153" s="45">
        <v>1</v>
      </c>
      <c r="C153" s="45">
        <v>40</v>
      </c>
      <c r="D153" s="45">
        <v>80</v>
      </c>
      <c r="E153" s="45">
        <v>120</v>
      </c>
      <c r="F153" s="45">
        <v>160</v>
      </c>
      <c r="G153" s="45">
        <v>200</v>
      </c>
      <c r="H153" s="45">
        <v>242</v>
      </c>
      <c r="I153" s="45">
        <v>280</v>
      </c>
      <c r="J153" s="45">
        <v>320</v>
      </c>
      <c r="K153" s="86">
        <v>367</v>
      </c>
      <c r="L153" s="45">
        <v>400</v>
      </c>
      <c r="M153" s="46">
        <v>435</v>
      </c>
      <c r="O153" s="94">
        <v>320</v>
      </c>
      <c r="P153" s="45">
        <v>5.373391803278689E-2</v>
      </c>
      <c r="Q153" s="45">
        <v>1.45</v>
      </c>
      <c r="R153" s="45">
        <f t="shared" si="72"/>
        <v>7.7914181147540992E-2</v>
      </c>
      <c r="S153" s="45">
        <v>2.6511511081967212E-2</v>
      </c>
      <c r="T153" s="45">
        <v>0.44</v>
      </c>
      <c r="U153" s="45">
        <f t="shared" si="78"/>
        <v>1.1665064876065574E-2</v>
      </c>
      <c r="V153" s="87">
        <v>367</v>
      </c>
    </row>
    <row r="154" spans="1:22" ht="16.5" thickTop="1" thickBot="1" x14ac:dyDescent="0.3">
      <c r="A154" s="40" t="s">
        <v>46</v>
      </c>
      <c r="B154" s="30">
        <v>2618.2531810496598</v>
      </c>
      <c r="C154" s="30">
        <v>1771.2256519698999</v>
      </c>
      <c r="D154" s="30">
        <v>1408.1177129016</v>
      </c>
      <c r="E154" s="30">
        <v>1133.3804004205799</v>
      </c>
      <c r="F154" s="30">
        <v>1059.7812664308201</v>
      </c>
      <c r="G154" s="30">
        <v>1125.1920411109299</v>
      </c>
      <c r="H154" s="45">
        <v>1197.7661124875201</v>
      </c>
      <c r="I154" s="30">
        <v>1359.2547292605</v>
      </c>
      <c r="J154" s="30">
        <v>1483.5018625514399</v>
      </c>
      <c r="K154" s="86">
        <v>1460.51413054054</v>
      </c>
      <c r="L154" s="45">
        <v>1419.31348177583</v>
      </c>
      <c r="M154" s="45">
        <v>1693.52219718534</v>
      </c>
      <c r="O154" s="94">
        <v>367</v>
      </c>
      <c r="P154" s="45">
        <v>5.4418364852459017E-2</v>
      </c>
      <c r="Q154" s="45">
        <v>1.45</v>
      </c>
      <c r="R154" s="45">
        <f t="shared" si="72"/>
        <v>7.8906629036065573E-2</v>
      </c>
      <c r="S154" s="45">
        <v>2.2698085245901643E-2</v>
      </c>
      <c r="T154" s="45">
        <v>0.2</v>
      </c>
      <c r="U154" s="45">
        <f t="shared" si="78"/>
        <v>4.5396170491803283E-3</v>
      </c>
      <c r="V154" s="87">
        <v>400</v>
      </c>
    </row>
    <row r="155" spans="1:22" ht="16.5" thickTop="1" thickBot="1" x14ac:dyDescent="0.3">
      <c r="A155" s="40" t="s">
        <v>47</v>
      </c>
      <c r="B155" s="30">
        <f t="shared" ref="B155:M155" si="79">SUM(B154-$F154)</f>
        <v>1558.4719146188397</v>
      </c>
      <c r="C155" s="30">
        <f t="shared" si="79"/>
        <v>711.4443855390798</v>
      </c>
      <c r="D155" s="30">
        <f t="shared" si="79"/>
        <v>348.33644647077995</v>
      </c>
      <c r="E155" s="30">
        <f t="shared" si="79"/>
        <v>73.599133989759821</v>
      </c>
      <c r="F155" s="30">
        <f t="shared" si="79"/>
        <v>0</v>
      </c>
      <c r="G155" s="30">
        <f t="shared" si="79"/>
        <v>65.410774680109853</v>
      </c>
      <c r="H155" s="30">
        <f t="shared" si="79"/>
        <v>137.98484605670001</v>
      </c>
      <c r="I155" s="30">
        <f t="shared" si="79"/>
        <v>299.47346282967987</v>
      </c>
      <c r="J155" s="30">
        <f t="shared" si="79"/>
        <v>423.7205961206198</v>
      </c>
      <c r="K155" s="86">
        <f t="shared" si="79"/>
        <v>400.73286410971991</v>
      </c>
      <c r="L155" s="30">
        <f t="shared" si="79"/>
        <v>359.53221534500994</v>
      </c>
      <c r="M155" s="30">
        <f t="shared" si="79"/>
        <v>633.74093075451992</v>
      </c>
      <c r="O155" s="94">
        <v>400</v>
      </c>
      <c r="P155" s="45">
        <v>5.6177760983606558E-2</v>
      </c>
      <c r="Q155" s="45">
        <v>1.35</v>
      </c>
      <c r="R155" s="45">
        <f t="shared" si="72"/>
        <v>7.583997732786886E-2</v>
      </c>
      <c r="S155" s="45">
        <v>3.3704706885245898E-2</v>
      </c>
      <c r="T155" s="45">
        <v>1.3</v>
      </c>
      <c r="U155" s="45">
        <f t="shared" si="78"/>
        <v>4.3816118950819667E-2</v>
      </c>
      <c r="V155" s="87">
        <v>435</v>
      </c>
    </row>
    <row r="156" spans="1:22" ht="16.5" thickTop="1" thickBot="1" x14ac:dyDescent="0.3">
      <c r="A156" s="40" t="s">
        <v>102</v>
      </c>
      <c r="B156" s="45">
        <v>2659</v>
      </c>
      <c r="C156" s="45">
        <v>1804</v>
      </c>
      <c r="D156" s="45">
        <v>1407</v>
      </c>
      <c r="E156" s="45">
        <v>1132</v>
      </c>
      <c r="F156" s="45">
        <v>1047</v>
      </c>
      <c r="G156" s="45">
        <v>1111</v>
      </c>
      <c r="H156" s="45">
        <v>1197</v>
      </c>
      <c r="I156" s="45">
        <v>1370</v>
      </c>
      <c r="J156" s="45">
        <v>1492</v>
      </c>
      <c r="K156" s="86">
        <v>1464</v>
      </c>
      <c r="L156" s="45">
        <v>1417</v>
      </c>
      <c r="M156" s="45">
        <v>1724</v>
      </c>
      <c r="O156" s="95">
        <v>435</v>
      </c>
      <c r="P156" s="96">
        <v>6.7409413770491797E-2</v>
      </c>
      <c r="Q156" s="96">
        <v>1</v>
      </c>
      <c r="R156" s="96">
        <f t="shared" si="72"/>
        <v>6.7409413770491797E-2</v>
      </c>
      <c r="S156" s="96"/>
      <c r="T156" s="96"/>
      <c r="U156" s="96"/>
      <c r="V156" s="97"/>
    </row>
    <row r="157" spans="1:22" ht="16.5" thickTop="1" thickBot="1" x14ac:dyDescent="0.3">
      <c r="A157" s="40" t="s">
        <v>103</v>
      </c>
      <c r="B157" s="45">
        <v>1612</v>
      </c>
      <c r="C157" s="45">
        <v>757</v>
      </c>
      <c r="D157" s="45">
        <v>360</v>
      </c>
      <c r="E157" s="45">
        <v>85</v>
      </c>
      <c r="F157" s="45">
        <v>0</v>
      </c>
      <c r="G157" s="45">
        <v>64</v>
      </c>
      <c r="H157" s="45">
        <v>150</v>
      </c>
      <c r="I157" s="45">
        <v>323</v>
      </c>
      <c r="J157" s="45">
        <v>445</v>
      </c>
      <c r="K157" s="86">
        <v>417</v>
      </c>
      <c r="L157" s="45">
        <v>370</v>
      </c>
      <c r="M157" s="45">
        <v>677</v>
      </c>
    </row>
    <row r="158" spans="1:22" ht="31.5" thickTop="1" thickBot="1" x14ac:dyDescent="0.3">
      <c r="A158" s="40" t="s">
        <v>155</v>
      </c>
      <c r="B158" s="30">
        <f t="shared" ref="B158:G158" si="80">SUM(B157-B155)</f>
        <v>53.528085381160281</v>
      </c>
      <c r="C158" s="30">
        <f t="shared" si="80"/>
        <v>45.555614460920197</v>
      </c>
      <c r="D158" s="30">
        <f t="shared" si="80"/>
        <v>11.663553529220053</v>
      </c>
      <c r="E158" s="30">
        <f t="shared" si="80"/>
        <v>11.400866010240179</v>
      </c>
      <c r="F158" s="30">
        <f t="shared" si="80"/>
        <v>0</v>
      </c>
      <c r="G158" s="30">
        <f t="shared" si="80"/>
        <v>-1.4107746801098529</v>
      </c>
      <c r="H158" s="30">
        <f t="shared" ref="H158:M158" si="81">SUM(H157-H155)</f>
        <v>12.015153943299993</v>
      </c>
      <c r="I158" s="30">
        <f t="shared" si="81"/>
        <v>23.526537170320125</v>
      </c>
      <c r="J158" s="30">
        <f t="shared" si="81"/>
        <v>21.279403879380197</v>
      </c>
      <c r="K158" s="86">
        <f t="shared" si="81"/>
        <v>16.267135890280088</v>
      </c>
      <c r="L158" s="30">
        <f t="shared" si="81"/>
        <v>10.467784654990055</v>
      </c>
      <c r="M158" s="30">
        <f t="shared" si="81"/>
        <v>43.259069245480077</v>
      </c>
      <c r="O158" s="93" t="s">
        <v>188</v>
      </c>
      <c r="P158" s="83"/>
      <c r="Q158" s="83"/>
      <c r="R158" s="83"/>
      <c r="S158" s="83"/>
      <c r="T158" s="83"/>
      <c r="U158" s="83"/>
      <c r="V158" s="85"/>
    </row>
    <row r="159" spans="1:22" ht="31.5" thickTop="1" thickBot="1" x14ac:dyDescent="0.3">
      <c r="A159" s="40" t="s">
        <v>156</v>
      </c>
      <c r="B159" s="30">
        <f>SUM(B156-B154)</f>
        <v>40.746818950340185</v>
      </c>
      <c r="C159" s="30">
        <f t="shared" ref="C159:M159" si="82">SUM(C156-C154)</f>
        <v>32.7743480301001</v>
      </c>
      <c r="D159" s="30">
        <f t="shared" si="82"/>
        <v>-1.1177129016000436</v>
      </c>
      <c r="E159" s="30">
        <f t="shared" si="82"/>
        <v>-1.3804004205799174</v>
      </c>
      <c r="F159" s="30">
        <f t="shared" si="82"/>
        <v>-12.781266430820097</v>
      </c>
      <c r="G159" s="30">
        <f t="shared" si="82"/>
        <v>-14.192041110929949</v>
      </c>
      <c r="H159" s="30">
        <f t="shared" si="82"/>
        <v>-0.76611248752010397</v>
      </c>
      <c r="I159" s="30">
        <f t="shared" si="82"/>
        <v>10.745270739500029</v>
      </c>
      <c r="J159" s="30">
        <f t="shared" si="82"/>
        <v>8.4981374485601009</v>
      </c>
      <c r="K159" s="86">
        <f t="shared" si="82"/>
        <v>3.485869459459991</v>
      </c>
      <c r="L159" s="30">
        <f t="shared" si="82"/>
        <v>-2.3134817758300414</v>
      </c>
      <c r="M159" s="30">
        <f t="shared" si="82"/>
        <v>30.477802814659981</v>
      </c>
      <c r="O159" s="94" t="s">
        <v>48</v>
      </c>
      <c r="P159" s="45" t="s">
        <v>120</v>
      </c>
      <c r="Q159" s="45" t="s">
        <v>152</v>
      </c>
      <c r="R159" s="45" t="s">
        <v>153</v>
      </c>
      <c r="S159" s="45" t="s">
        <v>121</v>
      </c>
      <c r="T159" s="45" t="s">
        <v>152</v>
      </c>
      <c r="U159" s="45" t="s">
        <v>154</v>
      </c>
      <c r="V159" s="74"/>
    </row>
    <row r="160" spans="1:22" ht="15.75" thickTop="1" x14ac:dyDescent="0.25">
      <c r="A160" s="40" t="s">
        <v>157</v>
      </c>
      <c r="B160" s="31">
        <f t="shared" ref="B160:M160" si="83">SUM(B158/B156)*100</f>
        <v>2.0130908379526242</v>
      </c>
      <c r="C160" s="31">
        <f t="shared" si="83"/>
        <v>2.5252557905166406</v>
      </c>
      <c r="D160" s="31">
        <f t="shared" si="83"/>
        <v>0.82896613569438893</v>
      </c>
      <c r="E160" s="31">
        <f t="shared" si="83"/>
        <v>1.0071436404805811</v>
      </c>
      <c r="F160" s="31">
        <f t="shared" si="83"/>
        <v>0</v>
      </c>
      <c r="G160" s="31">
        <f t="shared" si="83"/>
        <v>-0.12698241945183195</v>
      </c>
      <c r="H160" s="31">
        <f t="shared" si="83"/>
        <v>1.003772259256474</v>
      </c>
      <c r="I160" s="31">
        <f t="shared" si="83"/>
        <v>1.7172654868846806</v>
      </c>
      <c r="J160" s="31">
        <f t="shared" si="83"/>
        <v>1.4262335039799059</v>
      </c>
      <c r="K160" s="31">
        <f t="shared" si="83"/>
        <v>1.1111431619043777</v>
      </c>
      <c r="L160" s="31">
        <f t="shared" si="83"/>
        <v>0.73872862773394876</v>
      </c>
      <c r="M160" s="31">
        <f t="shared" si="83"/>
        <v>2.509226754378195</v>
      </c>
      <c r="O160" s="94">
        <v>1</v>
      </c>
      <c r="P160" s="45">
        <v>3.4924651318032789E-2</v>
      </c>
      <c r="Q160" s="45">
        <v>1.2</v>
      </c>
      <c r="R160" s="45">
        <f>SUM(P160*Q160)</f>
        <v>4.1909581581639342E-2</v>
      </c>
      <c r="S160" s="45">
        <v>0.15716093093114755</v>
      </c>
      <c r="T160" s="45">
        <v>0.86499999999999999</v>
      </c>
      <c r="U160" s="45">
        <f>SUM(S160*T160)</f>
        <v>0.13594420525544262</v>
      </c>
      <c r="V160" s="87">
        <v>1</v>
      </c>
    </row>
    <row r="161" spans="1:22" ht="15.75" thickBot="1" x14ac:dyDescent="0.3">
      <c r="A161" s="89" t="s">
        <v>158</v>
      </c>
      <c r="B161" s="90">
        <f>SUM(B159/B156)*100</f>
        <v>1.532411393393764</v>
      </c>
      <c r="C161" s="90">
        <f t="shared" ref="C161:M161" si="84">SUM(C159/C156)*100</f>
        <v>1.8167598686308259</v>
      </c>
      <c r="D161" s="90">
        <f t="shared" si="84"/>
        <v>-7.9439438635397555E-2</v>
      </c>
      <c r="E161" s="90">
        <f t="shared" si="84"/>
        <v>-0.12194350005122945</v>
      </c>
      <c r="F161" s="90">
        <f t="shared" si="84"/>
        <v>-1.220751330546332</v>
      </c>
      <c r="G161" s="90">
        <f t="shared" si="84"/>
        <v>-1.2774114411278081</v>
      </c>
      <c r="H161" s="90">
        <f t="shared" si="84"/>
        <v>-6.4002714078538345E-2</v>
      </c>
      <c r="I161" s="90">
        <f t="shared" si="84"/>
        <v>0.784326331350367</v>
      </c>
      <c r="J161" s="90">
        <f t="shared" si="84"/>
        <v>0.56958025794638745</v>
      </c>
      <c r="K161" s="90">
        <f t="shared" si="84"/>
        <v>0.23810583739480815</v>
      </c>
      <c r="L161" s="90">
        <f t="shared" si="84"/>
        <v>-0.16326618036909255</v>
      </c>
      <c r="M161" s="90">
        <f t="shared" si="84"/>
        <v>1.7678539915696043</v>
      </c>
      <c r="O161" s="94">
        <v>40</v>
      </c>
      <c r="P161" s="45">
        <v>2.8850533881147545E-2</v>
      </c>
      <c r="Q161" s="45">
        <v>1.2</v>
      </c>
      <c r="R161" s="45">
        <f t="shared" ref="R161:R172" si="85">SUM(P161*Q161)</f>
        <v>3.462064065737705E-2</v>
      </c>
      <c r="S161" s="45">
        <v>9.9534341889959022E-2</v>
      </c>
      <c r="T161" s="45">
        <v>0.9</v>
      </c>
      <c r="U161" s="45">
        <f t="shared" ref="U161:U171" si="86">SUM(S161*T161)</f>
        <v>8.9580907700963122E-2</v>
      </c>
      <c r="V161" s="87">
        <v>40</v>
      </c>
    </row>
    <row r="162" spans="1:22" ht="15.75" thickBot="1" x14ac:dyDescent="0.3">
      <c r="O162" s="94">
        <v>80</v>
      </c>
      <c r="P162" s="45">
        <v>2.2962658463114752E-2</v>
      </c>
      <c r="Q162" s="45">
        <v>1.2</v>
      </c>
      <c r="R162" s="45">
        <f t="shared" si="85"/>
        <v>2.7555190155737701E-2</v>
      </c>
      <c r="S162" s="45">
        <v>7.9221171697745882E-2</v>
      </c>
      <c r="T162" s="45">
        <v>0.9</v>
      </c>
      <c r="U162" s="45">
        <f t="shared" si="86"/>
        <v>7.1299054527971292E-2</v>
      </c>
      <c r="V162" s="87">
        <v>80</v>
      </c>
    </row>
    <row r="163" spans="1:22" ht="15.75" thickBot="1" x14ac:dyDescent="0.3">
      <c r="A163" s="39" t="s">
        <v>207</v>
      </c>
      <c r="B163" s="83"/>
      <c r="C163" s="83"/>
      <c r="D163" s="83"/>
      <c r="E163" s="83"/>
      <c r="F163" s="83"/>
      <c r="G163" s="83"/>
      <c r="H163" s="141"/>
      <c r="I163" s="83"/>
      <c r="J163" s="83"/>
      <c r="K163" s="84" t="s">
        <v>237</v>
      </c>
      <c r="L163" s="83"/>
      <c r="M163" s="83"/>
      <c r="O163" s="94">
        <v>120</v>
      </c>
      <c r="P163" s="45">
        <v>1.9478662295081967E-2</v>
      </c>
      <c r="Q163" s="45">
        <v>1.25</v>
      </c>
      <c r="R163" s="45">
        <f t="shared" si="85"/>
        <v>2.4348327868852458E-2</v>
      </c>
      <c r="S163" s="45">
        <v>6.1357786229508195E-2</v>
      </c>
      <c r="T163" s="45">
        <v>0.9</v>
      </c>
      <c r="U163" s="45">
        <f t="shared" si="86"/>
        <v>5.5222007606557377E-2</v>
      </c>
      <c r="V163" s="87">
        <v>120</v>
      </c>
    </row>
    <row r="164" spans="1:22" ht="16.5" thickTop="1" thickBot="1" x14ac:dyDescent="0.3">
      <c r="A164" s="40" t="s">
        <v>44</v>
      </c>
      <c r="B164" s="45">
        <v>1</v>
      </c>
      <c r="C164" s="45">
        <v>40</v>
      </c>
      <c r="D164" s="45">
        <v>80</v>
      </c>
      <c r="E164" s="45">
        <v>120</v>
      </c>
      <c r="F164" s="45">
        <v>160</v>
      </c>
      <c r="G164" s="45">
        <v>200</v>
      </c>
      <c r="H164" s="45">
        <v>242</v>
      </c>
      <c r="I164" s="45">
        <v>280</v>
      </c>
      <c r="J164" s="45">
        <v>320</v>
      </c>
      <c r="K164" s="86">
        <v>367</v>
      </c>
      <c r="L164" s="45">
        <v>400</v>
      </c>
      <c r="M164" s="46">
        <v>435</v>
      </c>
      <c r="O164" s="94">
        <v>160</v>
      </c>
      <c r="P164" s="45">
        <v>1.989288442622951E-2</v>
      </c>
      <c r="Q164" s="45">
        <v>1.46</v>
      </c>
      <c r="R164" s="45">
        <f t="shared" si="85"/>
        <v>2.9043611262295082E-2</v>
      </c>
      <c r="S164" s="45">
        <v>5.3843929303278693E-2</v>
      </c>
      <c r="T164" s="45">
        <v>0.85</v>
      </c>
      <c r="U164" s="45">
        <f t="shared" si="86"/>
        <v>4.5767339907786884E-2</v>
      </c>
      <c r="V164" s="87">
        <v>160</v>
      </c>
    </row>
    <row r="165" spans="1:22" ht="16.5" thickTop="1" thickBot="1" x14ac:dyDescent="0.3">
      <c r="A165" s="40" t="s">
        <v>46</v>
      </c>
      <c r="B165" s="30">
        <v>2629.9359308872299</v>
      </c>
      <c r="C165" s="30">
        <v>1780.8765305689501</v>
      </c>
      <c r="D165" s="30">
        <v>1415.7990205199101</v>
      </c>
      <c r="E165" s="30">
        <v>1140.1677605280399</v>
      </c>
      <c r="F165" s="30">
        <v>1067.8774875215599</v>
      </c>
      <c r="G165" s="30">
        <v>1137.17482875571</v>
      </c>
      <c r="H165" s="45">
        <v>1213.2040090374401</v>
      </c>
      <c r="I165" s="30">
        <v>1380.1297417744199</v>
      </c>
      <c r="J165" s="30">
        <v>1507.46812108379</v>
      </c>
      <c r="K165" s="86">
        <v>1485.24075550934</v>
      </c>
      <c r="L165" s="45">
        <v>1442.80372051061</v>
      </c>
      <c r="M165" s="45">
        <v>1712.3133013404499</v>
      </c>
      <c r="O165" s="94">
        <v>200</v>
      </c>
      <c r="P165" s="45">
        <v>2.6866193141803277E-2</v>
      </c>
      <c r="Q165" s="45">
        <v>1.6</v>
      </c>
      <c r="R165" s="45">
        <f t="shared" si="85"/>
        <v>4.2985909026885247E-2</v>
      </c>
      <c r="S165" s="45">
        <v>4.4776988569672133E-2</v>
      </c>
      <c r="T165" s="45">
        <v>0.85</v>
      </c>
      <c r="U165" s="45">
        <f t="shared" si="86"/>
        <v>3.8060440284221314E-2</v>
      </c>
      <c r="V165" s="87">
        <v>200</v>
      </c>
    </row>
    <row r="166" spans="1:22" ht="16.5" thickTop="1" thickBot="1" x14ac:dyDescent="0.3">
      <c r="A166" s="40" t="s">
        <v>47</v>
      </c>
      <c r="B166" s="30">
        <f t="shared" ref="B166:M166" si="87">SUM(B165-$F165)</f>
        <v>1562.05844336567</v>
      </c>
      <c r="C166" s="30">
        <f t="shared" si="87"/>
        <v>712.99904304739016</v>
      </c>
      <c r="D166" s="30">
        <f t="shared" si="87"/>
        <v>347.92153299835013</v>
      </c>
      <c r="E166" s="30">
        <f t="shared" si="87"/>
        <v>72.290273006479993</v>
      </c>
      <c r="F166" s="30">
        <f t="shared" si="87"/>
        <v>0</v>
      </c>
      <c r="G166" s="30">
        <f t="shared" si="87"/>
        <v>69.297341234150053</v>
      </c>
      <c r="H166" s="30">
        <f t="shared" si="87"/>
        <v>145.32652151588013</v>
      </c>
      <c r="I166" s="30">
        <f t="shared" si="87"/>
        <v>312.25225425285998</v>
      </c>
      <c r="J166" s="30">
        <f t="shared" si="87"/>
        <v>439.5906335622301</v>
      </c>
      <c r="K166" s="86">
        <f t="shared" si="87"/>
        <v>417.36326798778009</v>
      </c>
      <c r="L166" s="30">
        <f t="shared" si="87"/>
        <v>374.92623298905005</v>
      </c>
      <c r="M166" s="30">
        <f t="shared" si="87"/>
        <v>644.43581381888998</v>
      </c>
      <c r="O166" s="98">
        <v>220</v>
      </c>
      <c r="P166" s="12">
        <v>0.06</v>
      </c>
      <c r="Q166" s="12">
        <v>0.82499999999999996</v>
      </c>
      <c r="R166" s="45">
        <f t="shared" si="85"/>
        <v>4.9499999999999995E-2</v>
      </c>
      <c r="S166" s="45">
        <v>2.563909100409836E-2</v>
      </c>
      <c r="T166" s="45">
        <v>1.3</v>
      </c>
      <c r="U166" s="45">
        <f t="shared" si="86"/>
        <v>3.3330818305327872E-2</v>
      </c>
      <c r="V166" s="87">
        <v>242</v>
      </c>
    </row>
    <row r="167" spans="1:22" ht="16.5" thickTop="1" thickBot="1" x14ac:dyDescent="0.3">
      <c r="A167" s="40" t="s">
        <v>102</v>
      </c>
      <c r="B167" s="45">
        <v>2659</v>
      </c>
      <c r="C167" s="45">
        <v>1804</v>
      </c>
      <c r="D167" s="45">
        <v>1407</v>
      </c>
      <c r="E167" s="45">
        <v>1132</v>
      </c>
      <c r="F167" s="45">
        <v>1047</v>
      </c>
      <c r="G167" s="45">
        <v>1111</v>
      </c>
      <c r="H167" s="45">
        <v>1197</v>
      </c>
      <c r="I167" s="45">
        <v>1370</v>
      </c>
      <c r="J167" s="45">
        <v>1492</v>
      </c>
      <c r="K167" s="86">
        <v>1464</v>
      </c>
      <c r="L167" s="45">
        <v>1417</v>
      </c>
      <c r="M167" s="45">
        <v>1724</v>
      </c>
      <c r="O167" s="94">
        <v>242</v>
      </c>
      <c r="P167" s="45">
        <v>4.1022545606557381E-2</v>
      </c>
      <c r="Q167" s="45">
        <v>1.35</v>
      </c>
      <c r="R167" s="45">
        <f t="shared" si="85"/>
        <v>5.538043656885247E-2</v>
      </c>
      <c r="S167" s="45">
        <v>2.9622242213114758E-2</v>
      </c>
      <c r="T167" s="45">
        <v>0.95</v>
      </c>
      <c r="U167" s="45">
        <f t="shared" si="86"/>
        <v>2.8141130102459021E-2</v>
      </c>
      <c r="V167" s="87">
        <v>280</v>
      </c>
    </row>
    <row r="168" spans="1:22" ht="16.5" thickTop="1" thickBot="1" x14ac:dyDescent="0.3">
      <c r="A168" s="40" t="s">
        <v>103</v>
      </c>
      <c r="B168" s="45">
        <v>1612</v>
      </c>
      <c r="C168" s="45">
        <v>757</v>
      </c>
      <c r="D168" s="45">
        <v>360</v>
      </c>
      <c r="E168" s="45">
        <v>85</v>
      </c>
      <c r="F168" s="45">
        <v>0</v>
      </c>
      <c r="G168" s="45">
        <v>64</v>
      </c>
      <c r="H168" s="45">
        <v>150</v>
      </c>
      <c r="I168" s="45">
        <v>323</v>
      </c>
      <c r="J168" s="45">
        <v>445</v>
      </c>
      <c r="K168" s="86">
        <v>417</v>
      </c>
      <c r="L168" s="45">
        <v>370</v>
      </c>
      <c r="M168" s="45">
        <v>677</v>
      </c>
      <c r="O168" s="94">
        <v>280</v>
      </c>
      <c r="P168" s="45">
        <v>4.7395587540983615E-2</v>
      </c>
      <c r="Q168" s="45">
        <v>1.58</v>
      </c>
      <c r="R168" s="45">
        <f t="shared" si="85"/>
        <v>7.4885028314754118E-2</v>
      </c>
      <c r="S168" s="45">
        <v>3.0225328893442625E-2</v>
      </c>
      <c r="T168" s="45">
        <v>0.9</v>
      </c>
      <c r="U168" s="45">
        <f t="shared" si="86"/>
        <v>2.7202796004098362E-2</v>
      </c>
      <c r="V168" s="87">
        <v>320</v>
      </c>
    </row>
    <row r="169" spans="1:22" ht="31.5" thickTop="1" thickBot="1" x14ac:dyDescent="0.3">
      <c r="A169" s="40" t="s">
        <v>155</v>
      </c>
      <c r="B169" s="30">
        <f t="shared" ref="B169:G169" si="88">SUM(B168-B166)</f>
        <v>49.941556634330027</v>
      </c>
      <c r="C169" s="30">
        <f t="shared" si="88"/>
        <v>44.00095695260984</v>
      </c>
      <c r="D169" s="30">
        <f t="shared" si="88"/>
        <v>12.078467001649869</v>
      </c>
      <c r="E169" s="30">
        <f t="shared" si="88"/>
        <v>12.709726993520007</v>
      </c>
      <c r="F169" s="30">
        <f t="shared" si="88"/>
        <v>0</v>
      </c>
      <c r="G169" s="30">
        <f t="shared" si="88"/>
        <v>-5.2973412341500534</v>
      </c>
      <c r="H169" s="30">
        <f t="shared" ref="H169:M169" si="89">SUM(H168-H166)</f>
        <v>4.6734784841198689</v>
      </c>
      <c r="I169" s="30">
        <f t="shared" si="89"/>
        <v>10.747745747140016</v>
      </c>
      <c r="J169" s="30">
        <f t="shared" si="89"/>
        <v>5.4093664377699042</v>
      </c>
      <c r="K169" s="86">
        <f t="shared" si="89"/>
        <v>-0.36326798778009106</v>
      </c>
      <c r="L169" s="30">
        <f t="shared" si="89"/>
        <v>-4.9262329890500496</v>
      </c>
      <c r="M169" s="30">
        <f t="shared" si="89"/>
        <v>32.564186181110017</v>
      </c>
      <c r="O169" s="94">
        <v>320</v>
      </c>
      <c r="P169" s="45">
        <v>5.373391803278689E-2</v>
      </c>
      <c r="Q169" s="45">
        <v>1.6</v>
      </c>
      <c r="R169" s="45">
        <f t="shared" si="85"/>
        <v>8.5974268852459027E-2</v>
      </c>
      <c r="S169" s="45">
        <v>2.6511511081967212E-2</v>
      </c>
      <c r="T169" s="45">
        <v>0.88500000000000001</v>
      </c>
      <c r="U169" s="45">
        <f t="shared" si="86"/>
        <v>2.3462687307540982E-2</v>
      </c>
      <c r="V169" s="87">
        <v>367</v>
      </c>
    </row>
    <row r="170" spans="1:22" ht="31.5" thickTop="1" thickBot="1" x14ac:dyDescent="0.3">
      <c r="A170" s="40" t="s">
        <v>156</v>
      </c>
      <c r="B170" s="30">
        <f>SUM(B167-B165)</f>
        <v>29.064069112770085</v>
      </c>
      <c r="C170" s="30">
        <f t="shared" ref="C170:M170" si="90">SUM(C167-C165)</f>
        <v>23.123469431049898</v>
      </c>
      <c r="D170" s="30">
        <f t="shared" si="90"/>
        <v>-8.7990205199100728</v>
      </c>
      <c r="E170" s="30">
        <f t="shared" si="90"/>
        <v>-8.1677605280399348</v>
      </c>
      <c r="F170" s="30">
        <f t="shared" si="90"/>
        <v>-20.877487521559942</v>
      </c>
      <c r="G170" s="30">
        <f t="shared" si="90"/>
        <v>-26.174828755709996</v>
      </c>
      <c r="H170" s="30">
        <f t="shared" si="90"/>
        <v>-16.204009037440073</v>
      </c>
      <c r="I170" s="30">
        <f t="shared" si="90"/>
        <v>-10.129741774419927</v>
      </c>
      <c r="J170" s="30">
        <f t="shared" si="90"/>
        <v>-15.468121083790038</v>
      </c>
      <c r="K170" s="86">
        <f t="shared" si="90"/>
        <v>-21.240755509340033</v>
      </c>
      <c r="L170" s="30">
        <f t="shared" si="90"/>
        <v>-25.803720510609992</v>
      </c>
      <c r="M170" s="30">
        <f t="shared" si="90"/>
        <v>11.686698659550075</v>
      </c>
      <c r="O170" s="94">
        <v>367</v>
      </c>
      <c r="P170" s="45">
        <v>5.4418364852459017E-2</v>
      </c>
      <c r="Q170" s="45">
        <v>1.63</v>
      </c>
      <c r="R170" s="45">
        <f t="shared" si="85"/>
        <v>8.8701934709508198E-2</v>
      </c>
      <c r="S170" s="45">
        <v>2.2698085245901643E-2</v>
      </c>
      <c r="T170" s="45">
        <v>1</v>
      </c>
      <c r="U170" s="45">
        <f t="shared" si="86"/>
        <v>2.2698085245901643E-2</v>
      </c>
      <c r="V170" s="87">
        <v>400</v>
      </c>
    </row>
    <row r="171" spans="1:22" ht="15.75" thickTop="1" x14ac:dyDescent="0.25">
      <c r="A171" s="40" t="s">
        <v>157</v>
      </c>
      <c r="B171" s="31">
        <f t="shared" ref="B171:M171" si="91">SUM(B169/B167)*100</f>
        <v>1.8782082224268533</v>
      </c>
      <c r="C171" s="31">
        <f t="shared" si="91"/>
        <v>2.4390774363974415</v>
      </c>
      <c r="D171" s="31">
        <f t="shared" si="91"/>
        <v>0.85845536614426943</v>
      </c>
      <c r="E171" s="31">
        <f t="shared" si="91"/>
        <v>1.1227674022544176</v>
      </c>
      <c r="F171" s="31">
        <f t="shared" si="91"/>
        <v>0</v>
      </c>
      <c r="G171" s="31">
        <f t="shared" si="91"/>
        <v>-0.47680839191269603</v>
      </c>
      <c r="H171" s="31">
        <f t="shared" si="91"/>
        <v>0.39043262189806754</v>
      </c>
      <c r="I171" s="31">
        <f t="shared" si="91"/>
        <v>0.78450698884233694</v>
      </c>
      <c r="J171" s="31">
        <f t="shared" si="91"/>
        <v>0.36255807223658876</v>
      </c>
      <c r="K171" s="31">
        <f t="shared" si="91"/>
        <v>-2.4813387143448842E-2</v>
      </c>
      <c r="L171" s="31">
        <f t="shared" si="91"/>
        <v>-0.3476522928052258</v>
      </c>
      <c r="M171" s="31">
        <f t="shared" si="91"/>
        <v>1.8888739084170543</v>
      </c>
      <c r="O171" s="94">
        <v>400</v>
      </c>
      <c r="P171" s="45">
        <v>5.6177760983606558E-2</v>
      </c>
      <c r="Q171" s="45">
        <v>1.5</v>
      </c>
      <c r="R171" s="45">
        <f t="shared" si="85"/>
        <v>8.426664147540984E-2</v>
      </c>
      <c r="S171" s="45">
        <v>3.3704706885245898E-2</v>
      </c>
      <c r="T171" s="45">
        <v>1.45</v>
      </c>
      <c r="U171" s="45">
        <f t="shared" si="86"/>
        <v>4.8871824983606552E-2</v>
      </c>
      <c r="V171" s="87">
        <v>435</v>
      </c>
    </row>
    <row r="172" spans="1:22" ht="15.75" thickBot="1" x14ac:dyDescent="0.3">
      <c r="A172" s="89" t="s">
        <v>158</v>
      </c>
      <c r="B172" s="90">
        <f>SUM(B170/B167)*100</f>
        <v>1.0930450963809735</v>
      </c>
      <c r="C172" s="90">
        <f t="shared" ref="C172:M172" si="92">SUM(C170/C167)*100</f>
        <v>1.2817887711225</v>
      </c>
      <c r="D172" s="90">
        <f t="shared" si="92"/>
        <v>-0.62537459274414164</v>
      </c>
      <c r="E172" s="90">
        <f t="shared" si="92"/>
        <v>-0.72153361555123097</v>
      </c>
      <c r="F172" s="90">
        <f t="shared" si="92"/>
        <v>-1.9940293716867186</v>
      </c>
      <c r="G172" s="90">
        <f t="shared" si="92"/>
        <v>-2.3559701850324029</v>
      </c>
      <c r="H172" s="90">
        <f t="shared" si="92"/>
        <v>-1.3537183824093628</v>
      </c>
      <c r="I172" s="90">
        <f t="shared" si="92"/>
        <v>-0.73939720981167345</v>
      </c>
      <c r="J172" s="90">
        <f t="shared" si="92"/>
        <v>-1.0367373380556326</v>
      </c>
      <c r="K172" s="90">
        <f t="shared" si="92"/>
        <v>-1.450871277960385</v>
      </c>
      <c r="L172" s="90">
        <f t="shared" si="92"/>
        <v>-1.8210106217791102</v>
      </c>
      <c r="M172" s="90">
        <f t="shared" si="92"/>
        <v>0.67788275287413424</v>
      </c>
      <c r="O172" s="95">
        <v>435</v>
      </c>
      <c r="P172" s="96">
        <v>6.7409413770491797E-2</v>
      </c>
      <c r="Q172" s="96">
        <v>1</v>
      </c>
      <c r="R172" s="96">
        <f t="shared" si="85"/>
        <v>6.7409413770491797E-2</v>
      </c>
      <c r="S172" s="96"/>
      <c r="T172" s="96"/>
      <c r="U172" s="96"/>
      <c r="V172" s="97"/>
    </row>
    <row r="173" spans="1:22" ht="15.75" thickBot="1" x14ac:dyDescent="0.3"/>
    <row r="174" spans="1:22" ht="15.75" thickBot="1" x14ac:dyDescent="0.3">
      <c r="A174" s="39" t="s">
        <v>213</v>
      </c>
      <c r="B174" s="83"/>
      <c r="C174" s="83"/>
      <c r="D174" s="83"/>
      <c r="E174" s="83"/>
      <c r="F174" s="83"/>
      <c r="G174" s="83"/>
      <c r="H174" s="141"/>
      <c r="I174" s="83"/>
      <c r="J174" s="83"/>
      <c r="K174" s="84" t="s">
        <v>237</v>
      </c>
      <c r="L174" s="83"/>
      <c r="M174" s="83"/>
    </row>
    <row r="175" spans="1:22" ht="16.5" thickTop="1" thickBot="1" x14ac:dyDescent="0.3">
      <c r="A175" s="40" t="s">
        <v>44</v>
      </c>
      <c r="B175" s="45">
        <v>1</v>
      </c>
      <c r="C175" s="45">
        <v>40</v>
      </c>
      <c r="D175" s="45">
        <v>80</v>
      </c>
      <c r="E175" s="45">
        <v>120</v>
      </c>
      <c r="F175" s="45">
        <v>160</v>
      </c>
      <c r="G175" s="45">
        <v>200</v>
      </c>
      <c r="H175" s="45">
        <v>242</v>
      </c>
      <c r="I175" s="45">
        <v>280</v>
      </c>
      <c r="J175" s="45">
        <v>320</v>
      </c>
      <c r="K175" s="86">
        <v>367</v>
      </c>
      <c r="L175" s="45">
        <v>400</v>
      </c>
      <c r="M175" s="46">
        <v>435</v>
      </c>
    </row>
    <row r="176" spans="1:22" ht="16.5" thickTop="1" thickBot="1" x14ac:dyDescent="0.3">
      <c r="A176" s="40" t="s">
        <v>46</v>
      </c>
      <c r="B176" s="30">
        <v>2618.8974399082299</v>
      </c>
      <c r="C176" s="30">
        <v>1774.10197531279</v>
      </c>
      <c r="D176" s="30">
        <v>1410.40703017389</v>
      </c>
      <c r="E176" s="30">
        <v>1136.2059161080999</v>
      </c>
      <c r="F176" s="30">
        <v>1065.22583435146</v>
      </c>
      <c r="G176" s="30">
        <v>1136.3122199178099</v>
      </c>
      <c r="H176" s="45">
        <v>1213.71293021982</v>
      </c>
      <c r="I176" s="30">
        <v>1382.5645053836799</v>
      </c>
      <c r="J176" s="30">
        <v>1510.79020048183</v>
      </c>
      <c r="K176" s="86">
        <v>1489.1431638868301</v>
      </c>
      <c r="L176" s="45">
        <v>1446.4688440909899</v>
      </c>
      <c r="M176" s="45">
        <v>1712.0762722731299</v>
      </c>
    </row>
    <row r="177" spans="1:13" ht="16.5" thickTop="1" thickBot="1" x14ac:dyDescent="0.3">
      <c r="A177" s="40" t="s">
        <v>47</v>
      </c>
      <c r="B177" s="30">
        <f t="shared" ref="B177:M177" si="93">SUM(B176-$F176)</f>
        <v>1553.6716055567699</v>
      </c>
      <c r="C177" s="30">
        <f t="shared" si="93"/>
        <v>708.87614096133007</v>
      </c>
      <c r="D177" s="30">
        <f t="shared" si="93"/>
        <v>345.18119582243003</v>
      </c>
      <c r="E177" s="30">
        <f t="shared" si="93"/>
        <v>70.980081756639947</v>
      </c>
      <c r="F177" s="30">
        <f t="shared" si="93"/>
        <v>0</v>
      </c>
      <c r="G177" s="30">
        <f t="shared" si="93"/>
        <v>71.086385566349918</v>
      </c>
      <c r="H177" s="30">
        <f t="shared" si="93"/>
        <v>148.48709586836003</v>
      </c>
      <c r="I177" s="30">
        <f t="shared" si="93"/>
        <v>317.33867103221996</v>
      </c>
      <c r="J177" s="30">
        <f t="shared" si="93"/>
        <v>445.56436613036999</v>
      </c>
      <c r="K177" s="86">
        <f t="shared" si="93"/>
        <v>423.91732953537007</v>
      </c>
      <c r="L177" s="30">
        <f t="shared" si="93"/>
        <v>381.24300973952995</v>
      </c>
      <c r="M177" s="30">
        <f t="shared" si="93"/>
        <v>646.85043792166994</v>
      </c>
    </row>
    <row r="178" spans="1:13" ht="16.5" thickTop="1" thickBot="1" x14ac:dyDescent="0.3">
      <c r="A178" s="40" t="s">
        <v>102</v>
      </c>
      <c r="B178" s="45">
        <v>2659</v>
      </c>
      <c r="C178" s="45">
        <v>1804</v>
      </c>
      <c r="D178" s="45">
        <v>1407</v>
      </c>
      <c r="E178" s="45">
        <v>1132</v>
      </c>
      <c r="F178" s="45">
        <v>1047</v>
      </c>
      <c r="G178" s="45">
        <v>1111</v>
      </c>
      <c r="H178" s="45">
        <v>1197</v>
      </c>
      <c r="I178" s="45">
        <v>1370</v>
      </c>
      <c r="J178" s="45">
        <v>1492</v>
      </c>
      <c r="K178" s="86">
        <v>1464</v>
      </c>
      <c r="L178" s="45">
        <v>1417</v>
      </c>
      <c r="M178" s="45">
        <v>1724</v>
      </c>
    </row>
    <row r="179" spans="1:13" ht="16.5" thickTop="1" thickBot="1" x14ac:dyDescent="0.3">
      <c r="A179" s="40" t="s">
        <v>103</v>
      </c>
      <c r="B179" s="45">
        <v>1612</v>
      </c>
      <c r="C179" s="45">
        <v>757</v>
      </c>
      <c r="D179" s="45">
        <v>360</v>
      </c>
      <c r="E179" s="45">
        <v>85</v>
      </c>
      <c r="F179" s="45">
        <v>0</v>
      </c>
      <c r="G179" s="45">
        <v>64</v>
      </c>
      <c r="H179" s="45">
        <v>150</v>
      </c>
      <c r="I179" s="45">
        <v>323</v>
      </c>
      <c r="J179" s="45">
        <v>445</v>
      </c>
      <c r="K179" s="86">
        <v>417</v>
      </c>
      <c r="L179" s="45">
        <v>370</v>
      </c>
      <c r="M179" s="45">
        <v>677</v>
      </c>
    </row>
    <row r="180" spans="1:13" ht="31.5" thickTop="1" thickBot="1" x14ac:dyDescent="0.3">
      <c r="A180" s="40" t="s">
        <v>155</v>
      </c>
      <c r="B180" s="30">
        <f t="shared" ref="B180:G180" si="94">SUM(B179-B177)</f>
        <v>58.328394443230081</v>
      </c>
      <c r="C180" s="30">
        <f t="shared" si="94"/>
        <v>48.123859038669934</v>
      </c>
      <c r="D180" s="30">
        <f t="shared" si="94"/>
        <v>14.818804177569973</v>
      </c>
      <c r="E180" s="30">
        <f t="shared" si="94"/>
        <v>14.019918243360053</v>
      </c>
      <c r="F180" s="30">
        <f t="shared" si="94"/>
        <v>0</v>
      </c>
      <c r="G180" s="30">
        <f t="shared" si="94"/>
        <v>-7.086385566349918</v>
      </c>
      <c r="H180" s="30">
        <f t="shared" ref="H180:M180" si="95">SUM(H179-H177)</f>
        <v>1.5129041316399707</v>
      </c>
      <c r="I180" s="30">
        <f t="shared" si="95"/>
        <v>5.6613289677800367</v>
      </c>
      <c r="J180" s="30">
        <f t="shared" si="95"/>
        <v>-0.56436613036999006</v>
      </c>
      <c r="K180" s="86">
        <f t="shared" si="95"/>
        <v>-6.9173295353700723</v>
      </c>
      <c r="L180" s="30">
        <f t="shared" si="95"/>
        <v>-11.243009739529953</v>
      </c>
      <c r="M180" s="30">
        <f t="shared" si="95"/>
        <v>30.149562078330064</v>
      </c>
    </row>
    <row r="181" spans="1:13" ht="31.5" thickTop="1" thickBot="1" x14ac:dyDescent="0.3">
      <c r="A181" s="40" t="s">
        <v>156</v>
      </c>
      <c r="B181" s="30">
        <f>SUM(B178-B176)</f>
        <v>40.102560091770101</v>
      </c>
      <c r="C181" s="30">
        <f t="shared" ref="C181:M181" si="96">SUM(C178-C176)</f>
        <v>29.898024687209954</v>
      </c>
      <c r="D181" s="30">
        <f t="shared" si="96"/>
        <v>-3.4070301738900071</v>
      </c>
      <c r="E181" s="30">
        <f t="shared" si="96"/>
        <v>-4.2059161080999274</v>
      </c>
      <c r="F181" s="30">
        <f t="shared" si="96"/>
        <v>-18.22583435145998</v>
      </c>
      <c r="G181" s="30">
        <f t="shared" si="96"/>
        <v>-25.312219917809898</v>
      </c>
      <c r="H181" s="30">
        <f t="shared" si="96"/>
        <v>-16.712930219820009</v>
      </c>
      <c r="I181" s="30">
        <f t="shared" si="96"/>
        <v>-12.564505383679943</v>
      </c>
      <c r="J181" s="30">
        <f t="shared" si="96"/>
        <v>-18.79020048182997</v>
      </c>
      <c r="K181" s="86">
        <f t="shared" si="96"/>
        <v>-25.143163886830052</v>
      </c>
      <c r="L181" s="30">
        <f t="shared" si="96"/>
        <v>-29.468844090989933</v>
      </c>
      <c r="M181" s="30">
        <f t="shared" si="96"/>
        <v>11.923727726870084</v>
      </c>
    </row>
    <row r="182" spans="1:13" ht="15.75" thickTop="1" x14ac:dyDescent="0.25">
      <c r="A182" s="40" t="s">
        <v>157</v>
      </c>
      <c r="B182" s="31">
        <f t="shared" ref="B182:M182" si="97">SUM(B180/B178)*100</f>
        <v>2.1936214532993636</v>
      </c>
      <c r="C182" s="31">
        <f t="shared" si="97"/>
        <v>2.6676196806358057</v>
      </c>
      <c r="D182" s="31">
        <f t="shared" si="97"/>
        <v>1.0532199131179796</v>
      </c>
      <c r="E182" s="31">
        <f t="shared" si="97"/>
        <v>1.2385086787420543</v>
      </c>
      <c r="F182" s="31">
        <f t="shared" si="97"/>
        <v>0</v>
      </c>
      <c r="G182" s="31">
        <f t="shared" si="97"/>
        <v>-0.63783848481997463</v>
      </c>
      <c r="H182" s="31">
        <f t="shared" si="97"/>
        <v>0.12639132260985556</v>
      </c>
      <c r="I182" s="31">
        <f t="shared" si="97"/>
        <v>0.41323569107883479</v>
      </c>
      <c r="J182" s="31">
        <f t="shared" si="97"/>
        <v>-3.7826148148122657E-2</v>
      </c>
      <c r="K182" s="31">
        <f t="shared" si="97"/>
        <v>-0.47249518684221803</v>
      </c>
      <c r="L182" s="31">
        <f t="shared" si="97"/>
        <v>-0.79343752572547299</v>
      </c>
      <c r="M182" s="31">
        <f t="shared" si="97"/>
        <v>1.7488145057036002</v>
      </c>
    </row>
    <row r="183" spans="1:13" ht="15.75" thickBot="1" x14ac:dyDescent="0.3">
      <c r="A183" s="89" t="s">
        <v>158</v>
      </c>
      <c r="B183" s="90">
        <f>SUM(B181/B178)*100</f>
        <v>1.5081820267683379</v>
      </c>
      <c r="C183" s="90">
        <f t="shared" ref="C183:M183" si="98">SUM(C181/C178)*100</f>
        <v>1.6573184416413498</v>
      </c>
      <c r="D183" s="90">
        <f t="shared" si="98"/>
        <v>-0.24214855535820945</v>
      </c>
      <c r="E183" s="90">
        <f t="shared" si="98"/>
        <v>-0.3715473593727851</v>
      </c>
      <c r="F183" s="90">
        <f t="shared" si="98"/>
        <v>-1.7407673688118415</v>
      </c>
      <c r="G183" s="90">
        <f t="shared" si="98"/>
        <v>-2.2783276253654274</v>
      </c>
      <c r="H183" s="90">
        <f t="shared" si="98"/>
        <v>-1.3962347719147878</v>
      </c>
      <c r="I183" s="90">
        <f t="shared" si="98"/>
        <v>-0.91711718129050679</v>
      </c>
      <c r="J183" s="90">
        <f t="shared" si="98"/>
        <v>-1.2593968151360571</v>
      </c>
      <c r="K183" s="90">
        <f t="shared" si="98"/>
        <v>-1.71742922724249</v>
      </c>
      <c r="L183" s="90">
        <f t="shared" si="98"/>
        <v>-2.0796643677480544</v>
      </c>
      <c r="M183" s="90">
        <f t="shared" si="98"/>
        <v>0.69163153868155935</v>
      </c>
    </row>
  </sheetData>
  <mergeCells count="1">
    <mergeCell ref="A1:K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6"/>
  <sheetViews>
    <sheetView zoomScale="90" zoomScaleNormal="90" workbookViewId="0">
      <selection activeCell="Q37" sqref="Q37"/>
    </sheetView>
  </sheetViews>
  <sheetFormatPr defaultRowHeight="15" x14ac:dyDescent="0.25"/>
  <cols>
    <col min="1" max="1" width="28.42578125" style="4" customWidth="1"/>
    <col min="2" max="6" width="9.140625" style="4"/>
    <col min="7" max="7" width="13.42578125" style="4" customWidth="1"/>
    <col min="8" max="8" width="8.42578125" style="4" customWidth="1"/>
    <col min="9" max="13" width="9.140625" style="4"/>
    <col min="14" max="14" width="19.140625" style="4" customWidth="1"/>
    <col min="15" max="15" width="14" style="4" customWidth="1"/>
    <col min="16" max="16" width="11.7109375" style="4" customWidth="1"/>
    <col min="17" max="18" width="9.140625" style="4"/>
    <col min="19" max="19" width="12.85546875" style="4" customWidth="1"/>
    <col min="20" max="20" width="13.85546875" style="4" customWidth="1"/>
    <col min="21" max="23" width="9.140625" style="4"/>
    <col min="24" max="24" width="13" style="4" customWidth="1"/>
    <col min="25" max="25" width="20.140625" style="4" customWidth="1"/>
    <col min="26" max="26" width="25.5703125" style="4" customWidth="1"/>
    <col min="27" max="28" width="9.140625" style="4"/>
    <col min="29" max="29" width="25.28515625" style="4" customWidth="1"/>
    <col min="30" max="30" width="30" style="4" customWidth="1"/>
    <col min="31" max="31" width="12.28515625" style="4" customWidth="1"/>
    <col min="32" max="16384" width="9.140625" style="4"/>
  </cols>
  <sheetData>
    <row r="1" spans="1:31" x14ac:dyDescent="0.25">
      <c r="A1" s="4" t="s">
        <v>119</v>
      </c>
      <c r="H1" s="141"/>
      <c r="L1" s="32" t="s">
        <v>237</v>
      </c>
      <c r="P1" s="74"/>
      <c r="Q1" s="4" t="s">
        <v>53</v>
      </c>
      <c r="S1" s="4">
        <v>1</v>
      </c>
      <c r="T1" s="4">
        <v>34</v>
      </c>
    </row>
    <row r="2" spans="1:31" ht="18.75" x14ac:dyDescent="0.3">
      <c r="A2" s="22" t="s">
        <v>66</v>
      </c>
      <c r="B2" s="58">
        <v>0</v>
      </c>
      <c r="C2" s="58">
        <v>1000</v>
      </c>
      <c r="D2" s="58">
        <v>2000</v>
      </c>
      <c r="E2" s="58">
        <v>3000</v>
      </c>
      <c r="F2" s="58">
        <v>4000</v>
      </c>
      <c r="G2" s="58">
        <v>5000</v>
      </c>
      <c r="H2" s="58">
        <v>6050</v>
      </c>
      <c r="I2" s="148">
        <v>7000</v>
      </c>
      <c r="J2" s="67">
        <v>8000</v>
      </c>
      <c r="K2" s="67">
        <v>9000</v>
      </c>
      <c r="L2" s="66">
        <v>9175</v>
      </c>
      <c r="M2" s="67">
        <v>10000</v>
      </c>
      <c r="N2" s="67">
        <v>10850</v>
      </c>
      <c r="P2" s="74">
        <v>0</v>
      </c>
      <c r="Q2" s="4">
        <f>SUM(P1:P171)</f>
        <v>39.300408016044486</v>
      </c>
      <c r="S2" s="4" t="s">
        <v>104</v>
      </c>
      <c r="T2" s="65" t="s">
        <v>105</v>
      </c>
      <c r="X2" s="33" t="s">
        <v>54</v>
      </c>
      <c r="AA2" s="11" t="s">
        <v>55</v>
      </c>
      <c r="AB2" s="5" t="s">
        <v>56</v>
      </c>
    </row>
    <row r="3" spans="1:31" x14ac:dyDescent="0.25">
      <c r="A3" s="34" t="s">
        <v>57</v>
      </c>
      <c r="B3" s="57">
        <v>1</v>
      </c>
      <c r="C3" s="57">
        <v>40</v>
      </c>
      <c r="D3" s="57">
        <v>80</v>
      </c>
      <c r="E3" s="57">
        <v>120</v>
      </c>
      <c r="F3" s="57">
        <v>160</v>
      </c>
      <c r="G3" s="57">
        <v>200</v>
      </c>
      <c r="H3" s="57">
        <v>242</v>
      </c>
      <c r="I3" s="142">
        <v>280</v>
      </c>
      <c r="J3" s="68">
        <v>320</v>
      </c>
      <c r="K3" s="68">
        <v>360</v>
      </c>
      <c r="L3" s="66">
        <v>367</v>
      </c>
      <c r="M3" s="68">
        <v>400</v>
      </c>
      <c r="N3" s="68">
        <v>435</v>
      </c>
      <c r="P3" s="74">
        <v>0</v>
      </c>
    </row>
    <row r="4" spans="1:31" ht="15.75" thickBot="1" x14ac:dyDescent="0.3">
      <c r="A4" s="34" t="s">
        <v>58</v>
      </c>
      <c r="B4" s="56">
        <v>30</v>
      </c>
      <c r="C4" s="56">
        <v>113</v>
      </c>
      <c r="D4" s="56">
        <v>147</v>
      </c>
      <c r="E4" s="56">
        <v>153</v>
      </c>
      <c r="F4" s="56">
        <v>136</v>
      </c>
      <c r="G4" s="56">
        <v>82</v>
      </c>
      <c r="H4" s="147">
        <v>76</v>
      </c>
      <c r="I4" s="149">
        <v>0</v>
      </c>
      <c r="J4" s="69">
        <v>0</v>
      </c>
      <c r="K4" s="69">
        <v>0</v>
      </c>
      <c r="L4" s="63">
        <v>0</v>
      </c>
      <c r="M4" s="69">
        <v>0</v>
      </c>
      <c r="N4" s="69">
        <v>0</v>
      </c>
      <c r="P4" s="74">
        <v>0</v>
      </c>
    </row>
    <row r="5" spans="1:31" ht="16.5" thickTop="1" thickBot="1" x14ac:dyDescent="0.3">
      <c r="A5" s="34" t="s">
        <v>59</v>
      </c>
      <c r="B5" s="35">
        <v>31</v>
      </c>
      <c r="C5" s="35">
        <v>60</v>
      </c>
      <c r="D5" s="35">
        <v>98</v>
      </c>
      <c r="E5" s="35">
        <v>116</v>
      </c>
      <c r="F5" s="35">
        <v>108</v>
      </c>
      <c r="G5" s="35">
        <v>63</v>
      </c>
      <c r="H5" s="147">
        <v>27</v>
      </c>
      <c r="I5" s="144">
        <v>2</v>
      </c>
      <c r="J5" s="71">
        <v>0</v>
      </c>
      <c r="K5" s="71">
        <v>0</v>
      </c>
      <c r="L5" s="55">
        <v>0</v>
      </c>
      <c r="M5" s="71">
        <v>0</v>
      </c>
      <c r="N5" s="71">
        <v>0</v>
      </c>
      <c r="P5" s="74">
        <v>0</v>
      </c>
      <c r="Y5" s="4" t="s">
        <v>60</v>
      </c>
      <c r="Z5" s="4" t="s">
        <v>61</v>
      </c>
      <c r="AC5" s="4" t="s">
        <v>62</v>
      </c>
      <c r="AD5" s="4" t="s">
        <v>63</v>
      </c>
      <c r="AE5" s="4" t="s">
        <v>64</v>
      </c>
    </row>
    <row r="6" spans="1:31" ht="16.5" thickTop="1" thickBot="1" x14ac:dyDescent="0.3">
      <c r="A6" s="34" t="s">
        <v>65</v>
      </c>
      <c r="B6" s="35">
        <f>SUM(B5+$AD$6)</f>
        <v>68.400000000000006</v>
      </c>
      <c r="C6" s="35">
        <f t="shared" ref="C6:N6" si="0">SUM(C5+$AD$6)</f>
        <v>97.4</v>
      </c>
      <c r="D6" s="35">
        <f t="shared" si="0"/>
        <v>135.4</v>
      </c>
      <c r="E6" s="35">
        <f t="shared" si="0"/>
        <v>153.4</v>
      </c>
      <c r="F6" s="35">
        <f t="shared" si="0"/>
        <v>145.4</v>
      </c>
      <c r="G6" s="35">
        <f t="shared" si="0"/>
        <v>100.4</v>
      </c>
      <c r="H6" s="147">
        <f t="shared" si="0"/>
        <v>64.400000000000006</v>
      </c>
      <c r="I6" s="150">
        <f t="shared" si="0"/>
        <v>39.400000000000006</v>
      </c>
      <c r="J6" s="35">
        <f t="shared" si="0"/>
        <v>37.400000000000006</v>
      </c>
      <c r="K6" s="35">
        <f t="shared" si="0"/>
        <v>37.400000000000006</v>
      </c>
      <c r="L6" s="36">
        <f t="shared" si="0"/>
        <v>37.400000000000006</v>
      </c>
      <c r="M6" s="35">
        <f t="shared" si="0"/>
        <v>37.400000000000006</v>
      </c>
      <c r="N6" s="35">
        <f t="shared" si="0"/>
        <v>37.400000000000006</v>
      </c>
      <c r="P6" s="74">
        <v>9.1040704692221901</v>
      </c>
      <c r="W6" s="4" t="s">
        <v>17</v>
      </c>
      <c r="X6" s="37" t="s">
        <v>66</v>
      </c>
      <c r="Y6" s="4">
        <v>1</v>
      </c>
      <c r="Z6" s="4">
        <f>SUM(3.3*(Y7-Y6))</f>
        <v>108.89999999999999</v>
      </c>
      <c r="AB6" s="37" t="s">
        <v>66</v>
      </c>
      <c r="AC6" s="4">
        <v>34</v>
      </c>
      <c r="AD6" s="4">
        <f>SUM(AC6*AE6)</f>
        <v>37.400000000000006</v>
      </c>
      <c r="AE6" s="4">
        <v>1.1000000000000001</v>
      </c>
    </row>
    <row r="7" spans="1:31" ht="16.5" thickTop="1" thickBot="1" x14ac:dyDescent="0.3">
      <c r="A7" s="34" t="s">
        <v>67</v>
      </c>
      <c r="B7" s="35">
        <f>SUM(B4-B6)</f>
        <v>-38.400000000000006</v>
      </c>
      <c r="C7" s="35">
        <f t="shared" ref="C7:N7" si="1">SUM(C4-C6)</f>
        <v>15.599999999999994</v>
      </c>
      <c r="D7" s="35">
        <f t="shared" si="1"/>
        <v>11.599999999999994</v>
      </c>
      <c r="E7" s="35">
        <f t="shared" si="1"/>
        <v>-0.40000000000000568</v>
      </c>
      <c r="F7" s="35">
        <f t="shared" si="1"/>
        <v>-9.4000000000000057</v>
      </c>
      <c r="G7" s="35">
        <f t="shared" si="1"/>
        <v>-18.400000000000006</v>
      </c>
      <c r="H7" s="147">
        <f t="shared" si="1"/>
        <v>11.599999999999994</v>
      </c>
      <c r="I7" s="151">
        <f t="shared" si="1"/>
        <v>-39.400000000000006</v>
      </c>
      <c r="J7" s="70">
        <f t="shared" si="1"/>
        <v>-37.400000000000006</v>
      </c>
      <c r="K7" s="70">
        <f t="shared" si="1"/>
        <v>-37.400000000000006</v>
      </c>
      <c r="L7" s="36">
        <f t="shared" si="1"/>
        <v>-37.400000000000006</v>
      </c>
      <c r="M7" s="70">
        <f t="shared" si="1"/>
        <v>-37.400000000000006</v>
      </c>
      <c r="N7" s="70">
        <f t="shared" si="1"/>
        <v>-37.400000000000006</v>
      </c>
      <c r="P7" s="74">
        <v>0</v>
      </c>
      <c r="W7" s="4" t="s">
        <v>16</v>
      </c>
      <c r="X7" s="37" t="s">
        <v>68</v>
      </c>
      <c r="Y7" s="4">
        <v>34</v>
      </c>
      <c r="Z7" s="4">
        <f>SUM(3.3*(Y9-Y7))</f>
        <v>66</v>
      </c>
      <c r="AB7" s="37" t="s">
        <v>68</v>
      </c>
      <c r="AC7" s="4">
        <f>SUM(Y8-Y7)</f>
        <v>10</v>
      </c>
      <c r="AD7" s="4">
        <f>SUM(AC7*AE7)</f>
        <v>11</v>
      </c>
      <c r="AE7" s="4">
        <v>1.1000000000000001</v>
      </c>
    </row>
    <row r="8" spans="1:31" ht="16.5" thickTop="1" thickBot="1" x14ac:dyDescent="0.3">
      <c r="A8" s="34" t="s">
        <v>69</v>
      </c>
      <c r="B8" s="35">
        <f>SUM(B6/B4)*100</f>
        <v>228.00000000000003</v>
      </c>
      <c r="C8" s="35">
        <f t="shared" ref="C8:N8" si="2">SUM(C6/C4)*100</f>
        <v>86.194690265486727</v>
      </c>
      <c r="D8" s="35">
        <f t="shared" si="2"/>
        <v>92.10884353741497</v>
      </c>
      <c r="E8" s="35">
        <f t="shared" si="2"/>
        <v>100.26143790849673</v>
      </c>
      <c r="F8" s="35">
        <f t="shared" si="2"/>
        <v>106.91176470588235</v>
      </c>
      <c r="G8" s="35">
        <f t="shared" si="2"/>
        <v>122.4390243902439</v>
      </c>
      <c r="H8" s="147">
        <f t="shared" si="2"/>
        <v>84.736842105263165</v>
      </c>
      <c r="I8" s="152" t="e">
        <f t="shared" si="2"/>
        <v>#DIV/0!</v>
      </c>
      <c r="J8" s="54" t="e">
        <f t="shared" si="2"/>
        <v>#DIV/0!</v>
      </c>
      <c r="K8" s="54" t="e">
        <f t="shared" si="2"/>
        <v>#DIV/0!</v>
      </c>
      <c r="L8" s="36" t="e">
        <f t="shared" si="2"/>
        <v>#DIV/0!</v>
      </c>
      <c r="M8" s="54" t="e">
        <f t="shared" si="2"/>
        <v>#DIV/0!</v>
      </c>
      <c r="N8" s="54" t="e">
        <f t="shared" si="2"/>
        <v>#DIV/0!</v>
      </c>
      <c r="P8" s="74">
        <v>0</v>
      </c>
      <c r="W8" s="4" t="s">
        <v>15</v>
      </c>
      <c r="X8" s="4" t="s">
        <v>70</v>
      </c>
      <c r="Y8" s="4">
        <v>44</v>
      </c>
      <c r="Z8" s="4">
        <f>SUM(Z6+Z7)</f>
        <v>174.89999999999998</v>
      </c>
      <c r="AB8" s="4" t="s">
        <v>70</v>
      </c>
      <c r="AC8" s="4">
        <f>SUM(Y9-Y8)</f>
        <v>10</v>
      </c>
      <c r="AD8" s="4">
        <f>SUM(AC8*AE8)</f>
        <v>11</v>
      </c>
      <c r="AE8" s="4">
        <v>1.1000000000000001</v>
      </c>
    </row>
    <row r="9" spans="1:31" ht="15.75" thickTop="1" x14ac:dyDescent="0.25">
      <c r="H9" s="141"/>
      <c r="P9" s="74">
        <v>0</v>
      </c>
      <c r="W9" s="4" t="s">
        <v>14</v>
      </c>
      <c r="X9" s="37" t="s">
        <v>71</v>
      </c>
      <c r="Y9" s="4">
        <v>54</v>
      </c>
      <c r="Z9" s="4">
        <f>SUM(3.3*(Y10-Y9))</f>
        <v>33</v>
      </c>
      <c r="AB9" s="37" t="s">
        <v>71</v>
      </c>
      <c r="AC9" s="4">
        <f>SUM(Y10-Y9)</f>
        <v>10</v>
      </c>
    </row>
    <row r="10" spans="1:31" ht="15.75" thickBot="1" x14ac:dyDescent="0.3">
      <c r="A10" s="50" t="s">
        <v>164</v>
      </c>
      <c r="B10" s="50"/>
      <c r="C10" s="50"/>
      <c r="D10" s="50"/>
      <c r="E10" s="50"/>
      <c r="F10" s="50"/>
      <c r="G10" s="50"/>
      <c r="H10" s="141"/>
      <c r="I10" s="50"/>
      <c r="J10" s="50"/>
      <c r="K10" s="50"/>
      <c r="L10" s="32" t="s">
        <v>237</v>
      </c>
      <c r="M10" s="50"/>
      <c r="N10" s="50"/>
      <c r="P10" s="74">
        <v>0</v>
      </c>
      <c r="W10" s="4" t="s">
        <v>13</v>
      </c>
      <c r="X10" s="37" t="s">
        <v>72</v>
      </c>
      <c r="Y10" s="4">
        <v>64</v>
      </c>
      <c r="Z10" s="4">
        <f>SUM(3.3*(Y11-Y10))</f>
        <v>244.2</v>
      </c>
      <c r="AB10" s="37" t="s">
        <v>72</v>
      </c>
      <c r="AC10" s="4">
        <f>SUM(Y11-Y10)</f>
        <v>74</v>
      </c>
    </row>
    <row r="11" spans="1:31" ht="16.5" thickTop="1" thickBot="1" x14ac:dyDescent="0.3">
      <c r="A11" s="22" t="s">
        <v>66</v>
      </c>
      <c r="B11" s="58">
        <v>0</v>
      </c>
      <c r="C11" s="58">
        <v>1000</v>
      </c>
      <c r="D11" s="58">
        <v>2000</v>
      </c>
      <c r="E11" s="58">
        <v>3000</v>
      </c>
      <c r="F11" s="58">
        <v>4000</v>
      </c>
      <c r="G11" s="58">
        <v>5000</v>
      </c>
      <c r="H11" s="58">
        <v>6050</v>
      </c>
      <c r="I11" s="148">
        <v>7000</v>
      </c>
      <c r="J11" s="67">
        <v>8000</v>
      </c>
      <c r="K11" s="67">
        <v>9000</v>
      </c>
      <c r="L11" s="66">
        <v>9175</v>
      </c>
      <c r="M11" s="67">
        <v>10000</v>
      </c>
      <c r="N11" s="67">
        <v>10850</v>
      </c>
      <c r="P11" s="74">
        <v>0</v>
      </c>
      <c r="V11" s="4" t="s">
        <v>73</v>
      </c>
      <c r="W11" s="20" t="s">
        <v>12</v>
      </c>
      <c r="X11" s="37" t="s">
        <v>74</v>
      </c>
      <c r="Y11" s="4">
        <v>138</v>
      </c>
      <c r="Z11" s="4">
        <f>SUM(3.3*(Y12-Y11))</f>
        <v>270.59999999999997</v>
      </c>
      <c r="AB11" s="37" t="s">
        <v>74</v>
      </c>
      <c r="AC11" s="4">
        <f>SUM(Y12-Y11)</f>
        <v>82</v>
      </c>
    </row>
    <row r="12" spans="1:31" ht="15.75" thickTop="1" x14ac:dyDescent="0.25">
      <c r="A12" s="34" t="s">
        <v>57</v>
      </c>
      <c r="B12" s="57">
        <v>1</v>
      </c>
      <c r="C12" s="57">
        <v>40</v>
      </c>
      <c r="D12" s="57">
        <v>80</v>
      </c>
      <c r="E12" s="57">
        <v>120</v>
      </c>
      <c r="F12" s="57">
        <v>160</v>
      </c>
      <c r="G12" s="57">
        <v>200</v>
      </c>
      <c r="H12" s="57">
        <v>242</v>
      </c>
      <c r="I12" s="142">
        <v>280</v>
      </c>
      <c r="J12" s="68">
        <v>320</v>
      </c>
      <c r="K12" s="68">
        <v>360</v>
      </c>
      <c r="L12" s="66">
        <v>367</v>
      </c>
      <c r="M12" s="68">
        <v>400</v>
      </c>
      <c r="N12" s="68">
        <v>435</v>
      </c>
      <c r="P12" s="74">
        <v>0</v>
      </c>
      <c r="X12" s="37"/>
      <c r="Y12" s="4">
        <v>220</v>
      </c>
      <c r="AB12" s="37"/>
    </row>
    <row r="13" spans="1:31" ht="15.75" thickBot="1" x14ac:dyDescent="0.3">
      <c r="A13" s="34" t="s">
        <v>58</v>
      </c>
      <c r="B13" s="56">
        <v>30</v>
      </c>
      <c r="C13" s="56">
        <v>113</v>
      </c>
      <c r="D13" s="56">
        <v>147</v>
      </c>
      <c r="E13" s="56">
        <v>153</v>
      </c>
      <c r="F13" s="56">
        <v>136</v>
      </c>
      <c r="G13" s="56">
        <v>82</v>
      </c>
      <c r="H13" s="147">
        <v>76</v>
      </c>
      <c r="I13" s="149">
        <v>0</v>
      </c>
      <c r="J13" s="69">
        <v>0</v>
      </c>
      <c r="K13" s="69">
        <v>0</v>
      </c>
      <c r="L13" s="63">
        <v>0</v>
      </c>
      <c r="M13" s="69">
        <v>0</v>
      </c>
      <c r="N13" s="69">
        <v>0</v>
      </c>
      <c r="P13" s="74">
        <v>0</v>
      </c>
      <c r="X13" s="37" t="s">
        <v>75</v>
      </c>
    </row>
    <row r="14" spans="1:31" ht="16.5" thickTop="1" thickBot="1" x14ac:dyDescent="0.3">
      <c r="A14" s="34" t="s">
        <v>59</v>
      </c>
      <c r="B14" s="35">
        <v>0</v>
      </c>
      <c r="C14" s="35">
        <v>50</v>
      </c>
      <c r="D14" s="35">
        <v>98</v>
      </c>
      <c r="E14" s="35">
        <v>116</v>
      </c>
      <c r="F14" s="35">
        <v>108</v>
      </c>
      <c r="G14" s="35">
        <v>63</v>
      </c>
      <c r="H14" s="147">
        <v>27</v>
      </c>
      <c r="I14" s="144">
        <v>0</v>
      </c>
      <c r="J14" s="71">
        <v>0</v>
      </c>
      <c r="K14" s="71">
        <v>0</v>
      </c>
      <c r="L14" s="55">
        <v>0</v>
      </c>
      <c r="M14" s="71">
        <v>0</v>
      </c>
      <c r="N14" s="71">
        <v>0</v>
      </c>
      <c r="P14" s="74">
        <v>0</v>
      </c>
    </row>
    <row r="15" spans="1:31" ht="16.5" thickTop="1" thickBot="1" x14ac:dyDescent="0.3">
      <c r="A15" s="34" t="s">
        <v>65</v>
      </c>
      <c r="B15" s="35">
        <f>SUM(B14+$AD$6)</f>
        <v>37.400000000000006</v>
      </c>
      <c r="C15" s="35">
        <f t="shared" ref="C15:N15" si="3">SUM(C14+$AD$6)</f>
        <v>87.4</v>
      </c>
      <c r="D15" s="35">
        <f t="shared" si="3"/>
        <v>135.4</v>
      </c>
      <c r="E15" s="35">
        <f t="shared" si="3"/>
        <v>153.4</v>
      </c>
      <c r="F15" s="35">
        <f t="shared" si="3"/>
        <v>145.4</v>
      </c>
      <c r="G15" s="35">
        <f t="shared" si="3"/>
        <v>100.4</v>
      </c>
      <c r="H15" s="147">
        <f t="shared" si="3"/>
        <v>64.400000000000006</v>
      </c>
      <c r="I15" s="150">
        <f t="shared" si="3"/>
        <v>37.400000000000006</v>
      </c>
      <c r="J15" s="35">
        <f t="shared" si="3"/>
        <v>37.400000000000006</v>
      </c>
      <c r="K15" s="35">
        <f t="shared" si="3"/>
        <v>37.400000000000006</v>
      </c>
      <c r="L15" s="36">
        <f t="shared" si="3"/>
        <v>37.400000000000006</v>
      </c>
      <c r="M15" s="35">
        <f t="shared" si="3"/>
        <v>37.400000000000006</v>
      </c>
      <c r="N15" s="35">
        <f t="shared" si="3"/>
        <v>37.400000000000006</v>
      </c>
      <c r="P15" s="74">
        <v>0</v>
      </c>
    </row>
    <row r="16" spans="1:31" ht="16.5" thickTop="1" thickBot="1" x14ac:dyDescent="0.3">
      <c r="A16" s="34" t="s">
        <v>67</v>
      </c>
      <c r="B16" s="35">
        <f>SUM(B13-B15)</f>
        <v>-7.4000000000000057</v>
      </c>
      <c r="C16" s="35">
        <f t="shared" ref="C16:N16" si="4">SUM(C13-C15)</f>
        <v>25.599999999999994</v>
      </c>
      <c r="D16" s="35">
        <f t="shared" si="4"/>
        <v>11.599999999999994</v>
      </c>
      <c r="E16" s="35">
        <f t="shared" si="4"/>
        <v>-0.40000000000000568</v>
      </c>
      <c r="F16" s="35">
        <f t="shared" si="4"/>
        <v>-9.4000000000000057</v>
      </c>
      <c r="G16" s="35">
        <f t="shared" si="4"/>
        <v>-18.400000000000006</v>
      </c>
      <c r="H16" s="147">
        <f t="shared" si="4"/>
        <v>11.599999999999994</v>
      </c>
      <c r="I16" s="151">
        <f t="shared" si="4"/>
        <v>-37.400000000000006</v>
      </c>
      <c r="J16" s="70">
        <f t="shared" si="4"/>
        <v>-37.400000000000006</v>
      </c>
      <c r="K16" s="70">
        <f t="shared" si="4"/>
        <v>-37.400000000000006</v>
      </c>
      <c r="L16" s="36">
        <f t="shared" si="4"/>
        <v>-37.400000000000006</v>
      </c>
      <c r="M16" s="70">
        <f t="shared" si="4"/>
        <v>-37.400000000000006</v>
      </c>
      <c r="N16" s="70">
        <f t="shared" si="4"/>
        <v>-37.400000000000006</v>
      </c>
      <c r="P16" s="74">
        <v>30.196337546822299</v>
      </c>
    </row>
    <row r="17" spans="1:25" ht="16.5" thickTop="1" thickBot="1" x14ac:dyDescent="0.3">
      <c r="A17" s="34" t="s">
        <v>69</v>
      </c>
      <c r="B17" s="35">
        <f>SUM(B15/B13)*100</f>
        <v>124.66666666666669</v>
      </c>
      <c r="C17" s="35">
        <f t="shared" ref="C17:N17" si="5">SUM(C15/C13)*100</f>
        <v>77.345132743362825</v>
      </c>
      <c r="D17" s="35">
        <f t="shared" si="5"/>
        <v>92.10884353741497</v>
      </c>
      <c r="E17" s="35">
        <f t="shared" si="5"/>
        <v>100.26143790849673</v>
      </c>
      <c r="F17" s="35">
        <f t="shared" si="5"/>
        <v>106.91176470588235</v>
      </c>
      <c r="G17" s="35">
        <f t="shared" si="5"/>
        <v>122.4390243902439</v>
      </c>
      <c r="H17" s="147">
        <f t="shared" si="5"/>
        <v>84.736842105263165</v>
      </c>
      <c r="I17" s="152" t="e">
        <f t="shared" si="5"/>
        <v>#DIV/0!</v>
      </c>
      <c r="J17" s="54" t="e">
        <f t="shared" si="5"/>
        <v>#DIV/0!</v>
      </c>
      <c r="K17" s="54" t="e">
        <f t="shared" si="5"/>
        <v>#DIV/0!</v>
      </c>
      <c r="L17" s="36" t="e">
        <f t="shared" si="5"/>
        <v>#DIV/0!</v>
      </c>
      <c r="M17" s="54" t="e">
        <f t="shared" si="5"/>
        <v>#DIV/0!</v>
      </c>
      <c r="N17" s="54" t="e">
        <f t="shared" si="5"/>
        <v>#DIV/0!</v>
      </c>
      <c r="P17" s="74">
        <v>0</v>
      </c>
    </row>
    <row r="18" spans="1:25" ht="15.75" thickTop="1" x14ac:dyDescent="0.25">
      <c r="H18" s="141"/>
      <c r="P18" s="74">
        <v>0</v>
      </c>
      <c r="X18" s="4" t="s">
        <v>17</v>
      </c>
      <c r="Y18" s="4">
        <v>1</v>
      </c>
    </row>
    <row r="19" spans="1:25" x14ac:dyDescent="0.25">
      <c r="A19" s="50"/>
      <c r="B19" s="50"/>
      <c r="C19" s="50"/>
      <c r="D19" s="50"/>
      <c r="E19" s="50"/>
      <c r="F19" s="50"/>
      <c r="G19" s="50"/>
      <c r="H19" s="141"/>
      <c r="I19" s="50"/>
      <c r="J19" s="50"/>
      <c r="K19" s="50"/>
      <c r="L19" s="50"/>
      <c r="M19" s="50"/>
      <c r="N19" s="50"/>
      <c r="P19" s="74">
        <v>0</v>
      </c>
      <c r="X19" s="4" t="s">
        <v>16</v>
      </c>
      <c r="Y19" s="4">
        <v>34</v>
      </c>
    </row>
    <row r="20" spans="1:25" x14ac:dyDescent="0.25">
      <c r="A20" s="50" t="s">
        <v>166</v>
      </c>
      <c r="B20" s="50"/>
      <c r="C20" s="50"/>
      <c r="D20" s="50"/>
      <c r="E20" s="50"/>
      <c r="F20" s="50"/>
      <c r="G20" s="50"/>
      <c r="H20" s="141"/>
      <c r="I20" s="50"/>
      <c r="J20" s="50"/>
      <c r="K20" s="32" t="s">
        <v>237</v>
      </c>
      <c r="L20" s="50"/>
      <c r="M20" s="50"/>
      <c r="P20" s="74">
        <v>0</v>
      </c>
      <c r="X20" s="4" t="s">
        <v>15</v>
      </c>
      <c r="Y20" s="4">
        <v>44</v>
      </c>
    </row>
    <row r="21" spans="1:25" x14ac:dyDescent="0.25">
      <c r="A21" s="22" t="s">
        <v>66</v>
      </c>
      <c r="B21" s="58">
        <v>0</v>
      </c>
      <c r="C21" s="58">
        <v>1000</v>
      </c>
      <c r="D21" s="58">
        <v>2000</v>
      </c>
      <c r="E21" s="58">
        <v>3000</v>
      </c>
      <c r="F21" s="58">
        <v>4000</v>
      </c>
      <c r="G21" s="58">
        <v>5000</v>
      </c>
      <c r="H21" s="58">
        <v>6050</v>
      </c>
      <c r="I21" s="148">
        <v>7000</v>
      </c>
      <c r="J21" s="67">
        <v>8000</v>
      </c>
      <c r="K21" s="66">
        <v>9175</v>
      </c>
      <c r="L21" s="67">
        <v>10000</v>
      </c>
      <c r="M21" s="67">
        <v>10850</v>
      </c>
      <c r="P21" s="74">
        <v>0</v>
      </c>
      <c r="X21" s="4" t="s">
        <v>14</v>
      </c>
      <c r="Y21" s="4">
        <v>54</v>
      </c>
    </row>
    <row r="22" spans="1:25" x14ac:dyDescent="0.25">
      <c r="A22" s="34" t="s">
        <v>57</v>
      </c>
      <c r="B22" s="57">
        <v>1</v>
      </c>
      <c r="C22" s="57">
        <v>40</v>
      </c>
      <c r="D22" s="57">
        <v>80</v>
      </c>
      <c r="E22" s="57">
        <v>120</v>
      </c>
      <c r="F22" s="57">
        <v>160</v>
      </c>
      <c r="G22" s="57">
        <v>200</v>
      </c>
      <c r="H22" s="57">
        <v>242</v>
      </c>
      <c r="I22" s="142">
        <v>280</v>
      </c>
      <c r="J22" s="68">
        <v>320</v>
      </c>
      <c r="K22" s="66">
        <v>367</v>
      </c>
      <c r="L22" s="68">
        <v>400</v>
      </c>
      <c r="M22" s="68">
        <v>435</v>
      </c>
      <c r="P22" s="74">
        <v>0</v>
      </c>
      <c r="X22" s="4" t="s">
        <v>13</v>
      </c>
      <c r="Y22" s="4">
        <v>64</v>
      </c>
    </row>
    <row r="23" spans="1:25" ht="15.75" thickBot="1" x14ac:dyDescent="0.3">
      <c r="A23" s="34" t="s">
        <v>58</v>
      </c>
      <c r="B23" s="56">
        <v>30</v>
      </c>
      <c r="C23" s="56">
        <v>113</v>
      </c>
      <c r="D23" s="56">
        <v>147</v>
      </c>
      <c r="E23" s="56">
        <v>153</v>
      </c>
      <c r="F23" s="56">
        <v>136</v>
      </c>
      <c r="G23" s="56">
        <v>82</v>
      </c>
      <c r="H23" s="147">
        <v>76</v>
      </c>
      <c r="I23" s="149">
        <v>0</v>
      </c>
      <c r="J23" s="69">
        <v>0</v>
      </c>
      <c r="K23" s="63">
        <v>0</v>
      </c>
      <c r="L23" s="69">
        <v>0</v>
      </c>
      <c r="M23" s="69">
        <v>0</v>
      </c>
      <c r="P23" s="74">
        <v>0</v>
      </c>
      <c r="X23" s="4" t="s">
        <v>12</v>
      </c>
      <c r="Y23" s="4">
        <v>138</v>
      </c>
    </row>
    <row r="24" spans="1:25" ht="16.5" thickTop="1" thickBot="1" x14ac:dyDescent="0.3">
      <c r="A24" s="34" t="s">
        <v>59</v>
      </c>
      <c r="B24" s="35">
        <v>0</v>
      </c>
      <c r="C24" s="35">
        <v>48</v>
      </c>
      <c r="D24" s="35">
        <v>97</v>
      </c>
      <c r="E24" s="35">
        <v>115</v>
      </c>
      <c r="F24" s="35">
        <v>108</v>
      </c>
      <c r="G24" s="35">
        <v>55</v>
      </c>
      <c r="H24" s="147">
        <v>45</v>
      </c>
      <c r="I24" s="144">
        <v>0</v>
      </c>
      <c r="J24" s="71">
        <v>0</v>
      </c>
      <c r="K24" s="55">
        <v>0</v>
      </c>
      <c r="L24" s="71">
        <v>0</v>
      </c>
      <c r="M24" s="71">
        <v>0</v>
      </c>
      <c r="P24" s="74">
        <v>0</v>
      </c>
    </row>
    <row r="25" spans="1:25" ht="16.5" thickTop="1" thickBot="1" x14ac:dyDescent="0.3">
      <c r="A25" s="34" t="s">
        <v>65</v>
      </c>
      <c r="B25" s="35">
        <f>SUM(B24+$AD$6)</f>
        <v>37.400000000000006</v>
      </c>
      <c r="C25" s="35">
        <f t="shared" ref="C25:J25" si="6">SUM(C24+$AD$6)</f>
        <v>85.4</v>
      </c>
      <c r="D25" s="35">
        <f t="shared" si="6"/>
        <v>134.4</v>
      </c>
      <c r="E25" s="35">
        <f t="shared" si="6"/>
        <v>152.4</v>
      </c>
      <c r="F25" s="35">
        <f t="shared" si="6"/>
        <v>145.4</v>
      </c>
      <c r="G25" s="35">
        <f t="shared" si="6"/>
        <v>92.4</v>
      </c>
      <c r="H25" s="147">
        <f t="shared" si="6"/>
        <v>82.4</v>
      </c>
      <c r="I25" s="150">
        <f t="shared" si="6"/>
        <v>37.400000000000006</v>
      </c>
      <c r="J25" s="35">
        <f t="shared" si="6"/>
        <v>37.400000000000006</v>
      </c>
      <c r="K25" s="36">
        <f>SUM(K24+$AD$6)</f>
        <v>37.400000000000006</v>
      </c>
      <c r="L25" s="35">
        <f>SUM(L24+$AD$6)</f>
        <v>37.400000000000006</v>
      </c>
      <c r="M25" s="35">
        <f>SUM(M24+$AD$6)</f>
        <v>37.400000000000006</v>
      </c>
      <c r="P25" s="74">
        <v>0</v>
      </c>
    </row>
    <row r="26" spans="1:25" ht="16.5" thickTop="1" thickBot="1" x14ac:dyDescent="0.3">
      <c r="A26" s="34" t="s">
        <v>67</v>
      </c>
      <c r="B26" s="35">
        <f>SUM(B23-B25)</f>
        <v>-7.4000000000000057</v>
      </c>
      <c r="C26" s="35">
        <f t="shared" ref="C26:J26" si="7">SUM(C23-C25)</f>
        <v>27.599999999999994</v>
      </c>
      <c r="D26" s="35">
        <f t="shared" si="7"/>
        <v>12.599999999999994</v>
      </c>
      <c r="E26" s="35">
        <f t="shared" si="7"/>
        <v>0.59999999999999432</v>
      </c>
      <c r="F26" s="35">
        <f t="shared" si="7"/>
        <v>-9.4000000000000057</v>
      </c>
      <c r="G26" s="35">
        <f t="shared" si="7"/>
        <v>-10.400000000000006</v>
      </c>
      <c r="H26" s="147">
        <f t="shared" si="7"/>
        <v>-6.4000000000000057</v>
      </c>
      <c r="I26" s="151">
        <f t="shared" si="7"/>
        <v>-37.400000000000006</v>
      </c>
      <c r="J26" s="70">
        <f t="shared" si="7"/>
        <v>-37.400000000000006</v>
      </c>
      <c r="K26" s="36">
        <f>SUM(K23-K25)</f>
        <v>-37.400000000000006</v>
      </c>
      <c r="L26" s="70">
        <f>SUM(L23-L25)</f>
        <v>-37.400000000000006</v>
      </c>
      <c r="M26" s="70">
        <f>SUM(M23-M25)</f>
        <v>-37.400000000000006</v>
      </c>
      <c r="P26" s="74">
        <v>0</v>
      </c>
    </row>
    <row r="27" spans="1:25" ht="16.5" thickTop="1" thickBot="1" x14ac:dyDescent="0.3">
      <c r="A27" s="34" t="s">
        <v>69</v>
      </c>
      <c r="B27" s="35">
        <f>SUM(B25/B23)*100</f>
        <v>124.66666666666669</v>
      </c>
      <c r="C27" s="35">
        <f t="shared" ref="C27:J27" si="8">SUM(C25/C23)*100</f>
        <v>75.575221238938056</v>
      </c>
      <c r="D27" s="35">
        <f t="shared" si="8"/>
        <v>91.428571428571431</v>
      </c>
      <c r="E27" s="35">
        <f t="shared" si="8"/>
        <v>99.607843137254903</v>
      </c>
      <c r="F27" s="35">
        <f t="shared" si="8"/>
        <v>106.91176470588235</v>
      </c>
      <c r="G27" s="35">
        <f t="shared" si="8"/>
        <v>112.6829268292683</v>
      </c>
      <c r="H27" s="147">
        <f t="shared" si="8"/>
        <v>108.42105263157895</v>
      </c>
      <c r="I27" s="152" t="e">
        <f t="shared" si="8"/>
        <v>#DIV/0!</v>
      </c>
      <c r="J27" s="54" t="e">
        <f t="shared" si="8"/>
        <v>#DIV/0!</v>
      </c>
      <c r="K27" s="36" t="e">
        <f>SUM(K25/K23)*100</f>
        <v>#DIV/0!</v>
      </c>
      <c r="L27" s="54" t="e">
        <f>SUM(L25/L23)*100</f>
        <v>#DIV/0!</v>
      </c>
      <c r="M27" s="54" t="e">
        <f>SUM(M25/M23)*100</f>
        <v>#DIV/0!</v>
      </c>
      <c r="P27" s="74">
        <v>0</v>
      </c>
    </row>
    <row r="28" spans="1:25" ht="15.75" thickTop="1" x14ac:dyDescent="0.25">
      <c r="A28" s="50"/>
      <c r="B28" s="50"/>
      <c r="C28" s="50"/>
      <c r="D28" s="50"/>
      <c r="E28" s="50"/>
      <c r="F28" s="50"/>
      <c r="G28" s="50"/>
      <c r="H28" s="141"/>
      <c r="I28" s="50"/>
      <c r="J28" s="50"/>
      <c r="K28" s="50"/>
      <c r="L28" s="50"/>
      <c r="M28" s="50"/>
      <c r="N28" s="50"/>
      <c r="P28" s="74">
        <v>0</v>
      </c>
    </row>
    <row r="29" spans="1:25" x14ac:dyDescent="0.25">
      <c r="A29" s="50" t="s">
        <v>182</v>
      </c>
      <c r="B29" s="50"/>
      <c r="C29" s="50"/>
      <c r="D29" s="50"/>
      <c r="E29" s="50"/>
      <c r="F29" s="50"/>
      <c r="G29" s="50"/>
      <c r="H29" s="141"/>
      <c r="I29" s="50"/>
      <c r="J29" s="50"/>
      <c r="K29" s="32" t="s">
        <v>237</v>
      </c>
      <c r="L29" s="50"/>
      <c r="M29" s="50"/>
      <c r="N29" s="50"/>
      <c r="P29" s="74">
        <v>0</v>
      </c>
    </row>
    <row r="30" spans="1:25" x14ac:dyDescent="0.25">
      <c r="A30" s="22" t="s">
        <v>66</v>
      </c>
      <c r="B30" s="58">
        <v>0</v>
      </c>
      <c r="C30" s="58">
        <v>1000</v>
      </c>
      <c r="D30" s="58">
        <v>2000</v>
      </c>
      <c r="E30" s="58">
        <v>3000</v>
      </c>
      <c r="F30" s="58">
        <v>4000</v>
      </c>
      <c r="G30" s="58">
        <v>5000</v>
      </c>
      <c r="H30" s="58">
        <v>6050</v>
      </c>
      <c r="I30" s="148">
        <v>7000</v>
      </c>
      <c r="J30" s="67">
        <v>8000</v>
      </c>
      <c r="K30" s="66">
        <v>9175</v>
      </c>
      <c r="L30" s="67">
        <v>10000</v>
      </c>
      <c r="M30" s="67">
        <v>10850</v>
      </c>
      <c r="N30" s="50"/>
      <c r="P30" s="74">
        <v>0</v>
      </c>
    </row>
    <row r="31" spans="1:25" x14ac:dyDescent="0.25">
      <c r="A31" s="34" t="s">
        <v>57</v>
      </c>
      <c r="B31" s="57">
        <v>1</v>
      </c>
      <c r="C31" s="57">
        <v>40</v>
      </c>
      <c r="D31" s="57">
        <v>80</v>
      </c>
      <c r="E31" s="57">
        <v>120</v>
      </c>
      <c r="F31" s="57">
        <v>160</v>
      </c>
      <c r="G31" s="57">
        <v>200</v>
      </c>
      <c r="H31" s="153">
        <v>242</v>
      </c>
      <c r="I31" s="142">
        <v>280</v>
      </c>
      <c r="J31" s="68">
        <v>320</v>
      </c>
      <c r="K31" s="66">
        <v>367</v>
      </c>
      <c r="L31" s="68">
        <v>400</v>
      </c>
      <c r="M31" s="68">
        <v>435</v>
      </c>
      <c r="N31" s="50"/>
      <c r="P31" s="74"/>
    </row>
    <row r="32" spans="1:25" ht="15.75" thickBot="1" x14ac:dyDescent="0.3">
      <c r="A32" s="34" t="s">
        <v>58</v>
      </c>
      <c r="B32" s="56">
        <v>30</v>
      </c>
      <c r="C32" s="56">
        <v>113</v>
      </c>
      <c r="D32" s="56">
        <v>147</v>
      </c>
      <c r="E32" s="56">
        <v>153</v>
      </c>
      <c r="F32" s="56">
        <v>136</v>
      </c>
      <c r="G32" s="56">
        <v>82</v>
      </c>
      <c r="H32" s="147">
        <v>76</v>
      </c>
      <c r="I32" s="149">
        <v>15</v>
      </c>
      <c r="J32" s="101">
        <v>0</v>
      </c>
      <c r="K32" s="102">
        <v>0</v>
      </c>
      <c r="L32" s="101">
        <v>0</v>
      </c>
      <c r="M32" s="101">
        <v>0</v>
      </c>
      <c r="N32" s="50"/>
      <c r="P32" s="74"/>
    </row>
    <row r="33" spans="1:28" ht="16.5" thickTop="1" thickBot="1" x14ac:dyDescent="0.3">
      <c r="A33" s="34" t="s">
        <v>59</v>
      </c>
      <c r="B33" s="35">
        <v>0</v>
      </c>
      <c r="C33" s="35">
        <v>62</v>
      </c>
      <c r="D33" s="35">
        <v>90</v>
      </c>
      <c r="E33" s="35">
        <v>104</v>
      </c>
      <c r="F33" s="35">
        <v>93</v>
      </c>
      <c r="G33" s="35">
        <v>53</v>
      </c>
      <c r="H33" s="147">
        <v>46</v>
      </c>
      <c r="I33" s="144">
        <v>0</v>
      </c>
      <c r="J33" s="71">
        <v>0</v>
      </c>
      <c r="K33" s="55">
        <v>0</v>
      </c>
      <c r="L33" s="71">
        <v>0</v>
      </c>
      <c r="M33" s="71">
        <v>0</v>
      </c>
      <c r="N33" s="50"/>
      <c r="P33" s="74"/>
    </row>
    <row r="34" spans="1:28" ht="16.5" thickTop="1" thickBot="1" x14ac:dyDescent="0.3">
      <c r="A34" s="34" t="s">
        <v>65</v>
      </c>
      <c r="B34" s="35">
        <f>SUM(B33+$AD$6)</f>
        <v>37.400000000000006</v>
      </c>
      <c r="C34" s="35">
        <f t="shared" ref="C34:J34" si="9">SUM(C33+$AD$6)</f>
        <v>99.4</v>
      </c>
      <c r="D34" s="35">
        <f t="shared" si="9"/>
        <v>127.4</v>
      </c>
      <c r="E34" s="35">
        <f t="shared" si="9"/>
        <v>141.4</v>
      </c>
      <c r="F34" s="35">
        <f t="shared" si="9"/>
        <v>130.4</v>
      </c>
      <c r="G34" s="35">
        <f t="shared" si="9"/>
        <v>90.4</v>
      </c>
      <c r="H34" s="147">
        <f t="shared" si="9"/>
        <v>83.4</v>
      </c>
      <c r="I34" s="150">
        <f t="shared" si="9"/>
        <v>37.400000000000006</v>
      </c>
      <c r="J34" s="35">
        <f t="shared" si="9"/>
        <v>37.400000000000006</v>
      </c>
      <c r="K34" s="36">
        <f>SUM(K33+$AD$6)</f>
        <v>37.400000000000006</v>
      </c>
      <c r="L34" s="35">
        <f>SUM(L33+$AD$6)</f>
        <v>37.400000000000006</v>
      </c>
      <c r="M34" s="35">
        <f>SUM(M33+$AD$6)</f>
        <v>37.400000000000006</v>
      </c>
      <c r="N34" s="50"/>
      <c r="P34" s="74"/>
    </row>
    <row r="35" spans="1:28" ht="16.5" thickTop="1" thickBot="1" x14ac:dyDescent="0.3">
      <c r="A35" s="34" t="s">
        <v>67</v>
      </c>
      <c r="B35" s="35">
        <f>SUM(B32-B34)</f>
        <v>-7.4000000000000057</v>
      </c>
      <c r="C35" s="35">
        <f t="shared" ref="C35:J35" si="10">SUM(C32-C34)</f>
        <v>13.599999999999994</v>
      </c>
      <c r="D35" s="35">
        <f t="shared" si="10"/>
        <v>19.599999999999994</v>
      </c>
      <c r="E35" s="35">
        <f t="shared" si="10"/>
        <v>11.599999999999994</v>
      </c>
      <c r="F35" s="35">
        <f t="shared" si="10"/>
        <v>5.5999999999999943</v>
      </c>
      <c r="G35" s="35">
        <f t="shared" si="10"/>
        <v>-8.4000000000000057</v>
      </c>
      <c r="H35" s="147">
        <f t="shared" si="10"/>
        <v>-7.4000000000000057</v>
      </c>
      <c r="I35" s="151">
        <f t="shared" si="10"/>
        <v>-22.400000000000006</v>
      </c>
      <c r="J35" s="70">
        <f t="shared" si="10"/>
        <v>-37.400000000000006</v>
      </c>
      <c r="K35" s="36">
        <f>SUM(K32-K34)</f>
        <v>-37.400000000000006</v>
      </c>
      <c r="L35" s="70">
        <f>SUM(L32-L34)</f>
        <v>-37.400000000000006</v>
      </c>
      <c r="M35" s="70">
        <f>SUM(M32-M34)</f>
        <v>-37.400000000000006</v>
      </c>
      <c r="N35" s="50"/>
      <c r="P35" s="74"/>
    </row>
    <row r="36" spans="1:28" ht="16.5" thickTop="1" thickBot="1" x14ac:dyDescent="0.3">
      <c r="A36" s="34" t="s">
        <v>69</v>
      </c>
      <c r="B36" s="35">
        <f>SUM(B34/B32)*100</f>
        <v>124.66666666666669</v>
      </c>
      <c r="C36" s="35">
        <f t="shared" ref="C36:J36" si="11">SUM(C34/C32)*100</f>
        <v>87.964601769911511</v>
      </c>
      <c r="D36" s="35">
        <f t="shared" si="11"/>
        <v>86.666666666666671</v>
      </c>
      <c r="E36" s="35">
        <f t="shared" si="11"/>
        <v>92.41830065359477</v>
      </c>
      <c r="F36" s="35">
        <f t="shared" si="11"/>
        <v>95.882352941176478</v>
      </c>
      <c r="G36" s="35">
        <f t="shared" si="11"/>
        <v>110.2439024390244</v>
      </c>
      <c r="H36" s="147">
        <f t="shared" si="11"/>
        <v>109.73684210526315</v>
      </c>
      <c r="I36" s="152">
        <f t="shared" si="11"/>
        <v>249.33333333333337</v>
      </c>
      <c r="J36" s="54" t="e">
        <f t="shared" si="11"/>
        <v>#DIV/0!</v>
      </c>
      <c r="K36" s="36" t="e">
        <f>SUM(K34/K32)*100</f>
        <v>#DIV/0!</v>
      </c>
      <c r="L36" s="54" t="e">
        <f>SUM(L34/L32)*100</f>
        <v>#DIV/0!</v>
      </c>
      <c r="M36" s="54" t="e">
        <f>SUM(M34/M32)*100</f>
        <v>#DIV/0!</v>
      </c>
      <c r="N36" s="50"/>
      <c r="P36" s="74"/>
    </row>
    <row r="37" spans="1:28" ht="15.75" thickTop="1" x14ac:dyDescent="0.25">
      <c r="A37" s="74"/>
      <c r="B37" s="74"/>
      <c r="C37" s="74"/>
      <c r="D37" s="74"/>
      <c r="E37" s="74"/>
      <c r="F37" s="74"/>
      <c r="G37" s="74"/>
      <c r="H37" s="141"/>
      <c r="I37" s="74"/>
      <c r="J37" s="74"/>
      <c r="K37" s="74"/>
      <c r="L37" s="74"/>
      <c r="M37" s="74"/>
      <c r="N37" s="74"/>
      <c r="O37" s="74"/>
      <c r="P37" s="74"/>
    </row>
    <row r="38" spans="1:28" x14ac:dyDescent="0.25">
      <c r="A38" s="74" t="s">
        <v>190</v>
      </c>
      <c r="B38" s="74"/>
      <c r="C38" s="74"/>
      <c r="D38" s="74"/>
      <c r="E38" s="74"/>
      <c r="F38" s="74"/>
      <c r="G38" s="74"/>
      <c r="H38" s="141"/>
      <c r="I38" s="74"/>
      <c r="J38" s="74"/>
      <c r="K38" s="32" t="s">
        <v>237</v>
      </c>
      <c r="L38" s="74"/>
      <c r="M38" s="74"/>
      <c r="N38" s="74"/>
      <c r="O38" s="74"/>
      <c r="P38" s="74"/>
    </row>
    <row r="39" spans="1:28" x14ac:dyDescent="0.25">
      <c r="A39" s="22" t="s">
        <v>66</v>
      </c>
      <c r="B39" s="58">
        <v>0</v>
      </c>
      <c r="C39" s="58">
        <v>1000</v>
      </c>
      <c r="D39" s="58">
        <v>2000</v>
      </c>
      <c r="E39" s="58">
        <v>3000</v>
      </c>
      <c r="F39" s="58">
        <v>4000</v>
      </c>
      <c r="G39" s="58">
        <v>5000</v>
      </c>
      <c r="H39" s="58">
        <v>6050</v>
      </c>
      <c r="I39" s="148">
        <v>7000</v>
      </c>
      <c r="J39" s="67">
        <v>8000</v>
      </c>
      <c r="K39" s="66">
        <v>9175</v>
      </c>
      <c r="L39" s="67">
        <v>10000</v>
      </c>
      <c r="M39" s="67">
        <v>10850</v>
      </c>
      <c r="N39" s="74"/>
      <c r="O39" s="74"/>
      <c r="P39" s="74"/>
    </row>
    <row r="40" spans="1:28" x14ac:dyDescent="0.25">
      <c r="A40" s="34" t="s">
        <v>57</v>
      </c>
      <c r="B40" s="57">
        <v>1</v>
      </c>
      <c r="C40" s="57">
        <v>40</v>
      </c>
      <c r="D40" s="57">
        <v>80</v>
      </c>
      <c r="E40" s="57">
        <v>120</v>
      </c>
      <c r="F40" s="57">
        <v>160</v>
      </c>
      <c r="G40" s="57">
        <v>200</v>
      </c>
      <c r="H40" s="57">
        <v>242</v>
      </c>
      <c r="I40" s="142">
        <v>280</v>
      </c>
      <c r="J40" s="68">
        <v>320</v>
      </c>
      <c r="K40" s="66">
        <v>367</v>
      </c>
      <c r="L40" s="68">
        <v>400</v>
      </c>
      <c r="M40" s="68">
        <v>435</v>
      </c>
      <c r="N40" s="74"/>
      <c r="O40" s="74"/>
      <c r="P40" s="74"/>
    </row>
    <row r="41" spans="1:28" ht="15.75" thickBot="1" x14ac:dyDescent="0.3">
      <c r="A41" s="34" t="s">
        <v>58</v>
      </c>
      <c r="B41" s="56">
        <v>30</v>
      </c>
      <c r="C41" s="56">
        <v>113</v>
      </c>
      <c r="D41" s="56">
        <v>147</v>
      </c>
      <c r="E41" s="56">
        <v>153</v>
      </c>
      <c r="F41" s="56">
        <v>136</v>
      </c>
      <c r="G41" s="56">
        <v>82</v>
      </c>
      <c r="H41" s="147">
        <v>76</v>
      </c>
      <c r="I41" s="149">
        <v>15</v>
      </c>
      <c r="J41" s="101">
        <v>0</v>
      </c>
      <c r="K41" s="102">
        <v>0</v>
      </c>
      <c r="L41" s="101">
        <v>0</v>
      </c>
      <c r="M41" s="101">
        <v>0</v>
      </c>
      <c r="N41" s="74"/>
      <c r="O41" s="74"/>
      <c r="P41" s="74"/>
    </row>
    <row r="42" spans="1:28" ht="16.5" thickTop="1" thickBot="1" x14ac:dyDescent="0.3">
      <c r="A42" s="34" t="s">
        <v>59</v>
      </c>
      <c r="B42" s="120">
        <v>0</v>
      </c>
      <c r="C42" s="35">
        <v>71</v>
      </c>
      <c r="D42" s="35">
        <v>104</v>
      </c>
      <c r="E42" s="35">
        <v>117</v>
      </c>
      <c r="F42" s="35">
        <v>101</v>
      </c>
      <c r="G42" s="35">
        <v>59</v>
      </c>
      <c r="H42" s="147">
        <v>39</v>
      </c>
      <c r="I42" s="144">
        <v>3</v>
      </c>
      <c r="J42" s="71">
        <v>0</v>
      </c>
      <c r="K42" s="55">
        <v>0</v>
      </c>
      <c r="L42" s="71">
        <v>0</v>
      </c>
      <c r="M42" s="71">
        <v>0</v>
      </c>
      <c r="N42" s="74"/>
      <c r="O42" s="74"/>
      <c r="P42" s="74"/>
    </row>
    <row r="43" spans="1:28" ht="16.5" thickTop="1" thickBot="1" x14ac:dyDescent="0.3">
      <c r="A43" s="34" t="s">
        <v>65</v>
      </c>
      <c r="B43" s="35">
        <f>SUM(B42+$AD$6)</f>
        <v>37.400000000000006</v>
      </c>
      <c r="C43" s="35">
        <f t="shared" ref="C43:J43" si="12">SUM(C42+$AD$6)</f>
        <v>108.4</v>
      </c>
      <c r="D43" s="35">
        <f t="shared" si="12"/>
        <v>141.4</v>
      </c>
      <c r="E43" s="35">
        <f t="shared" si="12"/>
        <v>154.4</v>
      </c>
      <c r="F43" s="35">
        <f t="shared" si="12"/>
        <v>138.4</v>
      </c>
      <c r="G43" s="35">
        <f t="shared" si="12"/>
        <v>96.4</v>
      </c>
      <c r="H43" s="147">
        <f t="shared" si="12"/>
        <v>76.400000000000006</v>
      </c>
      <c r="I43" s="150">
        <f t="shared" si="12"/>
        <v>40.400000000000006</v>
      </c>
      <c r="J43" s="35">
        <f t="shared" si="12"/>
        <v>37.400000000000006</v>
      </c>
      <c r="K43" s="36">
        <f>SUM(K42+$AD$6)</f>
        <v>37.400000000000006</v>
      </c>
      <c r="L43" s="35">
        <f>SUM(L42+$AD$6)</f>
        <v>37.400000000000006</v>
      </c>
      <c r="M43" s="35">
        <f>SUM(M42+$AD$6)</f>
        <v>37.400000000000006</v>
      </c>
      <c r="N43" s="74"/>
      <c r="O43" s="74"/>
      <c r="P43" s="74"/>
    </row>
    <row r="44" spans="1:28" ht="16.5" thickTop="1" thickBot="1" x14ac:dyDescent="0.3">
      <c r="A44" s="34" t="s">
        <v>67</v>
      </c>
      <c r="B44" s="35">
        <f>SUM(B41-B43)</f>
        <v>-7.4000000000000057</v>
      </c>
      <c r="C44" s="35">
        <f t="shared" ref="C44:J44" si="13">SUM(C41-C43)</f>
        <v>4.5999999999999943</v>
      </c>
      <c r="D44" s="35">
        <f t="shared" si="13"/>
        <v>5.5999999999999943</v>
      </c>
      <c r="E44" s="35">
        <f t="shared" si="13"/>
        <v>-1.4000000000000057</v>
      </c>
      <c r="F44" s="35">
        <f t="shared" si="13"/>
        <v>-2.4000000000000057</v>
      </c>
      <c r="G44" s="35">
        <f t="shared" si="13"/>
        <v>-14.400000000000006</v>
      </c>
      <c r="H44" s="147">
        <f t="shared" si="13"/>
        <v>-0.40000000000000568</v>
      </c>
      <c r="I44" s="151">
        <f t="shared" si="13"/>
        <v>-25.400000000000006</v>
      </c>
      <c r="J44" s="70">
        <f t="shared" si="13"/>
        <v>-37.400000000000006</v>
      </c>
      <c r="K44" s="36">
        <f>SUM(K41-K43)</f>
        <v>-37.400000000000006</v>
      </c>
      <c r="L44" s="70">
        <f>SUM(L41-L43)</f>
        <v>-37.400000000000006</v>
      </c>
      <c r="M44" s="70">
        <f>SUM(M41-M43)</f>
        <v>-37.400000000000006</v>
      </c>
      <c r="N44" s="74"/>
      <c r="O44" s="74"/>
      <c r="P44" s="74"/>
    </row>
    <row r="45" spans="1:28" ht="16.5" thickTop="1" thickBot="1" x14ac:dyDescent="0.3">
      <c r="A45" s="34" t="s">
        <v>69</v>
      </c>
      <c r="B45" s="35">
        <f>SUM(B43/B41)*100</f>
        <v>124.66666666666669</v>
      </c>
      <c r="C45" s="35">
        <f t="shared" ref="C45:J45" si="14">SUM(C43/C41)*100</f>
        <v>95.929203539823021</v>
      </c>
      <c r="D45" s="35">
        <f t="shared" si="14"/>
        <v>96.19047619047619</v>
      </c>
      <c r="E45" s="35">
        <f t="shared" si="14"/>
        <v>100.91503267973856</v>
      </c>
      <c r="F45" s="35">
        <f t="shared" si="14"/>
        <v>101.76470588235293</v>
      </c>
      <c r="G45" s="35">
        <f t="shared" si="14"/>
        <v>117.56097560975611</v>
      </c>
      <c r="H45" s="147">
        <f t="shared" si="14"/>
        <v>100.52631578947368</v>
      </c>
      <c r="I45" s="152">
        <f t="shared" si="14"/>
        <v>269.33333333333337</v>
      </c>
      <c r="J45" s="54" t="e">
        <f t="shared" si="14"/>
        <v>#DIV/0!</v>
      </c>
      <c r="K45" s="36" t="e">
        <f>SUM(K43/K41)*100</f>
        <v>#DIV/0!</v>
      </c>
      <c r="L45" s="54" t="e">
        <f>SUM(L43/L41)*100</f>
        <v>#DIV/0!</v>
      </c>
      <c r="M45" s="54" t="e">
        <f>SUM(M43/M41)*100</f>
        <v>#DIV/0!</v>
      </c>
      <c r="N45" s="74"/>
      <c r="O45" s="74"/>
      <c r="P45" s="74"/>
    </row>
    <row r="46" spans="1:28" ht="15.75" thickTop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1:28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160"/>
      <c r="N47" s="160"/>
      <c r="P47" s="74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</row>
    <row r="48" spans="1:28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160"/>
      <c r="N48" s="16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</row>
    <row r="49" spans="1:28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160"/>
      <c r="N49" s="16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</row>
    <row r="50" spans="1:28" ht="19.5" customHeight="1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</row>
    <row r="51" spans="1:28" ht="15.75" customHeight="1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</row>
    <row r="52" spans="1:28" ht="15.75" customHeight="1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</row>
    <row r="53" spans="1:28" ht="15.75" customHeight="1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</row>
    <row r="54" spans="1:28" ht="15" customHeight="1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</row>
    <row r="55" spans="1:28" ht="15" customHeight="1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</row>
    <row r="56" spans="1:28" ht="15" customHeight="1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</row>
    <row r="57" spans="1:28" ht="15" customHeight="1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</row>
    <row r="58" spans="1:28" ht="15" customHeight="1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</row>
    <row r="59" spans="1:28" ht="15" customHeight="1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</row>
    <row r="60" spans="1:28" ht="15" customHeight="1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</row>
    <row r="61" spans="1:28" ht="15" customHeight="1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</row>
    <row r="62" spans="1:28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</row>
    <row r="63" spans="1:28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</row>
    <row r="64" spans="1:28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</row>
    <row r="65" spans="1:28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</row>
    <row r="66" spans="1:28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</row>
    <row r="67" spans="1:28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</row>
    <row r="68" spans="1:28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</row>
    <row r="69" spans="1:28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</row>
    <row r="70" spans="1:28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1:28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</row>
    <row r="72" spans="1:28" x14ac:dyDescent="0.25"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</row>
    <row r="73" spans="1:28" x14ac:dyDescent="0.25"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</row>
    <row r="74" spans="1:28" x14ac:dyDescent="0.25"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</row>
    <row r="75" spans="1:28" x14ac:dyDescent="0.25"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</row>
    <row r="76" spans="1:28" x14ac:dyDescent="0.25"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</row>
  </sheetData>
  <mergeCells count="1">
    <mergeCell ref="M47:N49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3"/>
  <sheetViews>
    <sheetView topLeftCell="A46" zoomScale="90" zoomScaleNormal="90" workbookViewId="0">
      <selection activeCell="P62" sqref="P62"/>
    </sheetView>
  </sheetViews>
  <sheetFormatPr defaultRowHeight="15" x14ac:dyDescent="0.25"/>
  <cols>
    <col min="1" max="1" width="28.42578125" style="4" customWidth="1"/>
    <col min="2" max="6" width="9.140625" style="4"/>
    <col min="7" max="7" width="13.42578125" style="4" customWidth="1"/>
    <col min="8" max="8" width="8.42578125" style="4" customWidth="1"/>
    <col min="9" max="13" width="9.140625" style="4"/>
    <col min="14" max="14" width="19.140625" style="4" customWidth="1"/>
    <col min="15" max="15" width="14" style="4" customWidth="1"/>
    <col min="16" max="16" width="11.7109375" style="4" customWidth="1"/>
    <col min="17" max="18" width="9.140625" style="4"/>
    <col min="19" max="19" width="12.85546875" style="4" customWidth="1"/>
    <col min="20" max="20" width="13.85546875" style="4" customWidth="1"/>
    <col min="21" max="23" width="9.140625" style="4"/>
    <col min="24" max="24" width="13" style="4" customWidth="1"/>
    <col min="25" max="25" width="20.140625" style="4" customWidth="1"/>
    <col min="26" max="26" width="25.5703125" style="4" customWidth="1"/>
    <col min="27" max="28" width="9.140625" style="4"/>
    <col min="29" max="29" width="25.28515625" style="4" customWidth="1"/>
    <col min="30" max="30" width="30" style="4" customWidth="1"/>
    <col min="31" max="31" width="12.28515625" style="4" customWidth="1"/>
    <col min="32" max="16384" width="9.140625" style="4"/>
  </cols>
  <sheetData>
    <row r="1" spans="1:31" ht="16.5" thickTop="1" thickBot="1" x14ac:dyDescent="0.3">
      <c r="A1" s="4" t="s">
        <v>119</v>
      </c>
      <c r="H1" s="20"/>
      <c r="K1" s="32" t="s">
        <v>237</v>
      </c>
      <c r="P1" s="50"/>
      <c r="Q1" s="4" t="s">
        <v>53</v>
      </c>
      <c r="T1" s="4">
        <v>34</v>
      </c>
      <c r="U1" s="4">
        <v>43</v>
      </c>
    </row>
    <row r="2" spans="1:31" ht="20.25" thickTop="1" thickBot="1" x14ac:dyDescent="0.35">
      <c r="A2" s="22" t="s">
        <v>68</v>
      </c>
      <c r="B2" s="58">
        <v>0</v>
      </c>
      <c r="C2" s="58">
        <v>1000</v>
      </c>
      <c r="D2" s="58">
        <v>2000</v>
      </c>
      <c r="E2" s="58">
        <v>3000</v>
      </c>
      <c r="F2" s="58">
        <v>4000</v>
      </c>
      <c r="G2" s="58">
        <v>5000</v>
      </c>
      <c r="H2" s="52">
        <v>6050</v>
      </c>
      <c r="I2" s="67">
        <v>7000</v>
      </c>
      <c r="J2" s="67">
        <v>8000</v>
      </c>
      <c r="K2" s="66">
        <v>9175</v>
      </c>
      <c r="L2" s="67">
        <v>10000</v>
      </c>
      <c r="M2" s="67">
        <v>10850</v>
      </c>
      <c r="P2" s="50"/>
      <c r="Q2" s="4">
        <f>SUM(P1:P171)</f>
        <v>0</v>
      </c>
      <c r="S2" s="4" t="s">
        <v>180</v>
      </c>
      <c r="T2" s="65" t="s">
        <v>183</v>
      </c>
      <c r="X2" s="33" t="s">
        <v>54</v>
      </c>
      <c r="AA2" s="11" t="s">
        <v>55</v>
      </c>
      <c r="AB2" s="5" t="s">
        <v>56</v>
      </c>
    </row>
    <row r="3" spans="1:31" ht="16.5" thickTop="1" thickBot="1" x14ac:dyDescent="0.3">
      <c r="A3" s="34" t="s">
        <v>57</v>
      </c>
      <c r="B3" s="57">
        <v>1</v>
      </c>
      <c r="C3" s="57">
        <v>40</v>
      </c>
      <c r="D3" s="57">
        <v>80</v>
      </c>
      <c r="E3" s="57">
        <v>120</v>
      </c>
      <c r="F3" s="57">
        <v>160</v>
      </c>
      <c r="G3" s="57">
        <v>200</v>
      </c>
      <c r="H3" s="52">
        <v>242</v>
      </c>
      <c r="I3" s="68">
        <v>280</v>
      </c>
      <c r="J3" s="68">
        <v>320</v>
      </c>
      <c r="K3" s="66">
        <v>367</v>
      </c>
      <c r="L3" s="68">
        <v>400</v>
      </c>
      <c r="M3" s="68">
        <v>435</v>
      </c>
      <c r="P3" s="50"/>
    </row>
    <row r="4" spans="1:31" ht="16.5" thickTop="1" thickBot="1" x14ac:dyDescent="0.3">
      <c r="A4" s="34" t="s">
        <v>58</v>
      </c>
      <c r="B4" s="56">
        <v>0</v>
      </c>
      <c r="C4" s="56">
        <v>39</v>
      </c>
      <c r="D4" s="56">
        <v>82</v>
      </c>
      <c r="E4" s="56">
        <v>105</v>
      </c>
      <c r="F4" s="56">
        <v>101</v>
      </c>
      <c r="G4" s="56">
        <v>102</v>
      </c>
      <c r="H4" s="55">
        <v>83</v>
      </c>
      <c r="I4" s="69">
        <v>76</v>
      </c>
      <c r="J4" s="69">
        <v>23</v>
      </c>
      <c r="K4" s="63">
        <v>0</v>
      </c>
      <c r="L4" s="69">
        <v>0</v>
      </c>
      <c r="M4" s="69">
        <v>0</v>
      </c>
      <c r="P4" s="50"/>
    </row>
    <row r="5" spans="1:31" ht="16.5" thickTop="1" thickBot="1" x14ac:dyDescent="0.3">
      <c r="A5" s="34" t="s">
        <v>59</v>
      </c>
      <c r="B5" s="35">
        <v>94</v>
      </c>
      <c r="C5" s="35">
        <v>87</v>
      </c>
      <c r="D5" s="35">
        <v>91</v>
      </c>
      <c r="E5" s="35">
        <v>94</v>
      </c>
      <c r="F5" s="35">
        <v>94</v>
      </c>
      <c r="G5" s="35">
        <v>89</v>
      </c>
      <c r="H5" s="36">
        <v>79</v>
      </c>
      <c r="I5" s="71">
        <v>66</v>
      </c>
      <c r="J5" s="71">
        <v>30</v>
      </c>
      <c r="K5" s="55">
        <v>25</v>
      </c>
      <c r="L5" s="71">
        <v>23</v>
      </c>
      <c r="M5" s="71">
        <v>0</v>
      </c>
      <c r="P5" s="50"/>
      <c r="Y5" s="4" t="s">
        <v>60</v>
      </c>
      <c r="Z5" s="4" t="s">
        <v>61</v>
      </c>
      <c r="AC5" s="4" t="s">
        <v>62</v>
      </c>
      <c r="AD5" s="4" t="s">
        <v>63</v>
      </c>
      <c r="AE5" s="4" t="s">
        <v>64</v>
      </c>
    </row>
    <row r="6" spans="1:31" ht="16.5" thickTop="1" thickBot="1" x14ac:dyDescent="0.3">
      <c r="A6" s="34" t="s">
        <v>65</v>
      </c>
      <c r="B6" s="35">
        <f>SUM(B5+$AD$7)</f>
        <v>105</v>
      </c>
      <c r="C6" s="35">
        <f t="shared" ref="C6:M6" si="0">SUM(C5+$AD$7)</f>
        <v>98</v>
      </c>
      <c r="D6" s="35">
        <f t="shared" si="0"/>
        <v>102</v>
      </c>
      <c r="E6" s="35">
        <f t="shared" si="0"/>
        <v>105</v>
      </c>
      <c r="F6" s="35">
        <f t="shared" si="0"/>
        <v>105</v>
      </c>
      <c r="G6" s="35">
        <f t="shared" si="0"/>
        <v>100</v>
      </c>
      <c r="H6" s="35">
        <f t="shared" si="0"/>
        <v>90</v>
      </c>
      <c r="I6" s="35">
        <f t="shared" si="0"/>
        <v>77</v>
      </c>
      <c r="J6" s="35">
        <f t="shared" si="0"/>
        <v>41</v>
      </c>
      <c r="K6" s="35">
        <f t="shared" si="0"/>
        <v>36</v>
      </c>
      <c r="L6" s="35">
        <f t="shared" si="0"/>
        <v>34</v>
      </c>
      <c r="M6" s="35">
        <f t="shared" si="0"/>
        <v>11</v>
      </c>
      <c r="P6" s="50"/>
      <c r="W6" s="4" t="s">
        <v>17</v>
      </c>
      <c r="X6" s="37" t="s">
        <v>66</v>
      </c>
      <c r="Y6" s="4">
        <v>1</v>
      </c>
      <c r="Z6" s="4">
        <f>SUM(3.3*(Y7-Y6))</f>
        <v>108.89999999999999</v>
      </c>
      <c r="AB6" s="37" t="s">
        <v>66</v>
      </c>
      <c r="AC6" s="4">
        <v>34</v>
      </c>
      <c r="AD6" s="4">
        <f>SUM(AC6*AE6)</f>
        <v>37.400000000000006</v>
      </c>
      <c r="AE6" s="4">
        <v>1.1000000000000001</v>
      </c>
    </row>
    <row r="7" spans="1:31" ht="16.5" thickTop="1" thickBot="1" x14ac:dyDescent="0.3">
      <c r="A7" s="34" t="s">
        <v>67</v>
      </c>
      <c r="B7" s="35">
        <f>SUM(B4-B6)</f>
        <v>-105</v>
      </c>
      <c r="C7" s="35">
        <f t="shared" ref="C7:J7" si="1">SUM(C4-C6)</f>
        <v>-59</v>
      </c>
      <c r="D7" s="35">
        <f t="shared" si="1"/>
        <v>-20</v>
      </c>
      <c r="E7" s="35">
        <f t="shared" si="1"/>
        <v>0</v>
      </c>
      <c r="F7" s="35">
        <f t="shared" si="1"/>
        <v>-4</v>
      </c>
      <c r="G7" s="35">
        <f t="shared" si="1"/>
        <v>2</v>
      </c>
      <c r="H7" s="36">
        <f t="shared" si="1"/>
        <v>-7</v>
      </c>
      <c r="I7" s="70">
        <f t="shared" si="1"/>
        <v>-1</v>
      </c>
      <c r="J7" s="70">
        <f t="shared" si="1"/>
        <v>-18</v>
      </c>
      <c r="K7" s="36">
        <f>SUM(K4-K6)</f>
        <v>-36</v>
      </c>
      <c r="L7" s="70">
        <f>SUM(L4-L6)</f>
        <v>-34</v>
      </c>
      <c r="M7" s="70">
        <f>SUM(M4-M6)</f>
        <v>-11</v>
      </c>
      <c r="P7" s="50"/>
      <c r="W7" s="4" t="s">
        <v>16</v>
      </c>
      <c r="X7" s="37" t="s">
        <v>68</v>
      </c>
      <c r="Y7" s="4">
        <v>34</v>
      </c>
      <c r="Z7" s="4">
        <f>SUM(3.3*(Y9-Y7))</f>
        <v>66</v>
      </c>
      <c r="AB7" s="37" t="s">
        <v>68</v>
      </c>
      <c r="AC7" s="4">
        <f>SUM(Y8-Y7)</f>
        <v>10</v>
      </c>
      <c r="AD7" s="4">
        <f>SUM(AC7*AE7)</f>
        <v>11</v>
      </c>
      <c r="AE7" s="4">
        <v>1.1000000000000001</v>
      </c>
    </row>
    <row r="8" spans="1:31" ht="16.5" thickTop="1" thickBot="1" x14ac:dyDescent="0.3">
      <c r="A8" s="34" t="s">
        <v>69</v>
      </c>
      <c r="B8" s="35" t="e">
        <f>SUM(B6/B4)*100</f>
        <v>#DIV/0!</v>
      </c>
      <c r="C8" s="35">
        <f t="shared" ref="C8:J8" si="2">SUM(C6/C4)*100</f>
        <v>251.28205128205127</v>
      </c>
      <c r="D8" s="35">
        <f t="shared" si="2"/>
        <v>124.39024390243902</v>
      </c>
      <c r="E8" s="35">
        <f t="shared" si="2"/>
        <v>100</v>
      </c>
      <c r="F8" s="35">
        <f t="shared" si="2"/>
        <v>103.96039603960396</v>
      </c>
      <c r="G8" s="35">
        <f t="shared" si="2"/>
        <v>98.039215686274503</v>
      </c>
      <c r="H8" s="36">
        <f t="shared" si="2"/>
        <v>108.43373493975903</v>
      </c>
      <c r="I8" s="54">
        <f t="shared" si="2"/>
        <v>101.31578947368421</v>
      </c>
      <c r="J8" s="54">
        <f t="shared" si="2"/>
        <v>178.26086956521738</v>
      </c>
      <c r="K8" s="36" t="e">
        <f>SUM(K6/K4)*100</f>
        <v>#DIV/0!</v>
      </c>
      <c r="L8" s="54" t="e">
        <f>SUM(L6/L4)*100</f>
        <v>#DIV/0!</v>
      </c>
      <c r="M8" s="54" t="e">
        <f>SUM(M6/M4)*100</f>
        <v>#DIV/0!</v>
      </c>
      <c r="P8" s="50"/>
      <c r="W8" s="4" t="s">
        <v>15</v>
      </c>
      <c r="X8" s="4" t="s">
        <v>70</v>
      </c>
      <c r="Y8" s="4">
        <v>44</v>
      </c>
      <c r="Z8" s="4">
        <f>SUM(Z6+Z7)</f>
        <v>174.89999999999998</v>
      </c>
      <c r="AB8" s="4" t="s">
        <v>70</v>
      </c>
      <c r="AC8" s="4">
        <f>SUM(Y9-Y8)</f>
        <v>10</v>
      </c>
      <c r="AD8" s="4">
        <f>SUM(AC8*AE8)</f>
        <v>11</v>
      </c>
      <c r="AE8" s="4">
        <v>1.1000000000000001</v>
      </c>
    </row>
    <row r="9" spans="1:31" ht="16.5" thickTop="1" thickBot="1" x14ac:dyDescent="0.3">
      <c r="P9" s="50"/>
      <c r="W9" s="4" t="s">
        <v>14</v>
      </c>
      <c r="X9" s="37" t="s">
        <v>71</v>
      </c>
      <c r="Y9" s="4">
        <v>54</v>
      </c>
      <c r="Z9" s="4">
        <f>SUM(3.3*(Y10-Y9))</f>
        <v>33</v>
      </c>
      <c r="AB9" s="37" t="s">
        <v>71</v>
      </c>
      <c r="AC9" s="4">
        <f>SUM(Y10-Y9)</f>
        <v>10</v>
      </c>
    </row>
    <row r="10" spans="1:31" ht="16.5" thickTop="1" thickBot="1" x14ac:dyDescent="0.3">
      <c r="A10" s="50" t="s">
        <v>119</v>
      </c>
      <c r="B10" s="50"/>
      <c r="C10" s="50"/>
      <c r="D10" s="50"/>
      <c r="E10" s="50"/>
      <c r="F10" s="50"/>
      <c r="G10" s="50"/>
      <c r="H10" s="20"/>
      <c r="I10" s="50"/>
      <c r="J10" s="50"/>
      <c r="K10" s="32" t="s">
        <v>237</v>
      </c>
      <c r="L10" s="50"/>
      <c r="M10" s="50"/>
      <c r="N10" s="50"/>
      <c r="P10" s="50"/>
      <c r="W10" s="4" t="s">
        <v>13</v>
      </c>
      <c r="X10" s="37" t="s">
        <v>72</v>
      </c>
      <c r="Y10" s="4">
        <v>64</v>
      </c>
      <c r="Z10" s="4">
        <f>SUM(3.3*(Y11-Y10))</f>
        <v>244.2</v>
      </c>
      <c r="AB10" s="37" t="s">
        <v>72</v>
      </c>
      <c r="AC10" s="4">
        <f>SUM(Y11-Y10)</f>
        <v>74</v>
      </c>
    </row>
    <row r="11" spans="1:31" ht="16.5" thickTop="1" thickBot="1" x14ac:dyDescent="0.3">
      <c r="A11" s="22" t="s">
        <v>68</v>
      </c>
      <c r="B11" s="58">
        <v>0</v>
      </c>
      <c r="C11" s="58">
        <v>1000</v>
      </c>
      <c r="D11" s="58">
        <v>2000</v>
      </c>
      <c r="E11" s="58">
        <v>3000</v>
      </c>
      <c r="F11" s="58">
        <v>4000</v>
      </c>
      <c r="G11" s="58">
        <v>5000</v>
      </c>
      <c r="H11" s="52">
        <v>6050</v>
      </c>
      <c r="I11" s="67">
        <v>7000</v>
      </c>
      <c r="J11" s="67">
        <v>8000</v>
      </c>
      <c r="K11" s="66">
        <v>9175</v>
      </c>
      <c r="L11" s="67">
        <v>10000</v>
      </c>
      <c r="M11" s="67">
        <v>10850</v>
      </c>
      <c r="N11" s="50"/>
      <c r="P11" s="50"/>
      <c r="V11" s="4" t="s">
        <v>73</v>
      </c>
      <c r="W11" s="20" t="s">
        <v>12</v>
      </c>
      <c r="X11" s="37" t="s">
        <v>74</v>
      </c>
      <c r="Y11" s="4">
        <v>138</v>
      </c>
      <c r="Z11" s="4">
        <f>SUM(3.3*(Y12-Y11))</f>
        <v>270.59999999999997</v>
      </c>
      <c r="AB11" s="37" t="s">
        <v>74</v>
      </c>
      <c r="AC11" s="4">
        <f>SUM(Y12-Y11)</f>
        <v>82</v>
      </c>
    </row>
    <row r="12" spans="1:31" ht="16.5" thickTop="1" thickBot="1" x14ac:dyDescent="0.3">
      <c r="A12" s="34" t="s">
        <v>57</v>
      </c>
      <c r="B12" s="57">
        <v>1</v>
      </c>
      <c r="C12" s="57">
        <v>40</v>
      </c>
      <c r="D12" s="57">
        <v>80</v>
      </c>
      <c r="E12" s="57">
        <v>120</v>
      </c>
      <c r="F12" s="57">
        <v>160</v>
      </c>
      <c r="G12" s="57">
        <v>200</v>
      </c>
      <c r="H12" s="52">
        <v>242</v>
      </c>
      <c r="I12" s="68">
        <v>280</v>
      </c>
      <c r="J12" s="68">
        <v>320</v>
      </c>
      <c r="K12" s="66">
        <v>367</v>
      </c>
      <c r="L12" s="68">
        <v>400</v>
      </c>
      <c r="M12" s="68">
        <v>435</v>
      </c>
      <c r="N12" s="50"/>
      <c r="P12" s="50"/>
      <c r="X12" s="37"/>
      <c r="Y12" s="4">
        <v>220</v>
      </c>
      <c r="AB12" s="37"/>
    </row>
    <row r="13" spans="1:31" ht="16.5" thickTop="1" thickBot="1" x14ac:dyDescent="0.3">
      <c r="A13" s="34" t="s">
        <v>58</v>
      </c>
      <c r="B13" s="56">
        <v>0</v>
      </c>
      <c r="C13" s="56">
        <v>39</v>
      </c>
      <c r="D13" s="56">
        <v>82</v>
      </c>
      <c r="E13" s="56">
        <v>105</v>
      </c>
      <c r="F13" s="56">
        <v>101</v>
      </c>
      <c r="G13" s="56">
        <v>102</v>
      </c>
      <c r="H13" s="55">
        <v>83</v>
      </c>
      <c r="I13" s="69">
        <v>76</v>
      </c>
      <c r="J13" s="69">
        <v>23</v>
      </c>
      <c r="K13" s="63">
        <v>0</v>
      </c>
      <c r="L13" s="69">
        <v>0</v>
      </c>
      <c r="M13" s="69">
        <v>0</v>
      </c>
      <c r="N13" s="50"/>
      <c r="P13" s="50"/>
      <c r="X13" s="37" t="s">
        <v>75</v>
      </c>
    </row>
    <row r="14" spans="1:31" ht="16.5" thickTop="1" thickBot="1" x14ac:dyDescent="0.3">
      <c r="A14" s="34" t="s">
        <v>59</v>
      </c>
      <c r="B14" s="35">
        <v>38</v>
      </c>
      <c r="C14" s="35">
        <v>81</v>
      </c>
      <c r="D14" s="35">
        <v>89</v>
      </c>
      <c r="E14" s="35">
        <v>91</v>
      </c>
      <c r="F14" s="35">
        <v>93</v>
      </c>
      <c r="G14" s="35">
        <v>87</v>
      </c>
      <c r="H14" s="36">
        <v>59</v>
      </c>
      <c r="I14" s="71">
        <v>51</v>
      </c>
      <c r="J14" s="71">
        <v>13</v>
      </c>
      <c r="K14" s="55">
        <v>7</v>
      </c>
      <c r="L14" s="71">
        <v>18</v>
      </c>
      <c r="M14" s="71">
        <v>6</v>
      </c>
      <c r="N14" s="50"/>
      <c r="P14" s="50"/>
    </row>
    <row r="15" spans="1:31" ht="16.5" thickTop="1" thickBot="1" x14ac:dyDescent="0.3">
      <c r="A15" s="34" t="s">
        <v>65</v>
      </c>
      <c r="B15" s="35">
        <f>SUM(B14+$AD$7)</f>
        <v>49</v>
      </c>
      <c r="C15" s="35">
        <f t="shared" ref="C15:M15" si="3">SUM(C14+$AD$7)</f>
        <v>92</v>
      </c>
      <c r="D15" s="35">
        <f t="shared" si="3"/>
        <v>100</v>
      </c>
      <c r="E15" s="35">
        <f t="shared" si="3"/>
        <v>102</v>
      </c>
      <c r="F15" s="35">
        <f t="shared" si="3"/>
        <v>104</v>
      </c>
      <c r="G15" s="35">
        <f t="shared" si="3"/>
        <v>98</v>
      </c>
      <c r="H15" s="35">
        <f t="shared" si="3"/>
        <v>70</v>
      </c>
      <c r="I15" s="35">
        <f t="shared" si="3"/>
        <v>62</v>
      </c>
      <c r="J15" s="35">
        <f t="shared" si="3"/>
        <v>24</v>
      </c>
      <c r="K15" s="35">
        <f t="shared" si="3"/>
        <v>18</v>
      </c>
      <c r="L15" s="35">
        <f t="shared" si="3"/>
        <v>29</v>
      </c>
      <c r="M15" s="35">
        <f t="shared" si="3"/>
        <v>17</v>
      </c>
      <c r="N15" s="50"/>
      <c r="P15" s="50"/>
    </row>
    <row r="16" spans="1:31" ht="16.5" thickTop="1" thickBot="1" x14ac:dyDescent="0.3">
      <c r="A16" s="34" t="s">
        <v>67</v>
      </c>
      <c r="B16" s="35">
        <f>SUM(B13-B15)</f>
        <v>-49</v>
      </c>
      <c r="C16" s="35">
        <f t="shared" ref="C16:J16" si="4">SUM(C13-C15)</f>
        <v>-53</v>
      </c>
      <c r="D16" s="35">
        <f t="shared" si="4"/>
        <v>-18</v>
      </c>
      <c r="E16" s="35">
        <f t="shared" si="4"/>
        <v>3</v>
      </c>
      <c r="F16" s="35">
        <f t="shared" si="4"/>
        <v>-3</v>
      </c>
      <c r="G16" s="35">
        <f t="shared" si="4"/>
        <v>4</v>
      </c>
      <c r="H16" s="36">
        <f t="shared" si="4"/>
        <v>13</v>
      </c>
      <c r="I16" s="70">
        <f t="shared" si="4"/>
        <v>14</v>
      </c>
      <c r="J16" s="70">
        <f t="shared" si="4"/>
        <v>-1</v>
      </c>
      <c r="K16" s="36">
        <f>SUM(K13-K15)</f>
        <v>-18</v>
      </c>
      <c r="L16" s="70">
        <f>SUM(L13-L15)</f>
        <v>-29</v>
      </c>
      <c r="M16" s="70">
        <f>SUM(M13-M15)</f>
        <v>-17</v>
      </c>
      <c r="N16" s="50"/>
      <c r="P16" s="50"/>
      <c r="R16" s="50"/>
      <c r="S16" s="50"/>
    </row>
    <row r="17" spans="1:25" ht="16.5" thickTop="1" thickBot="1" x14ac:dyDescent="0.3">
      <c r="A17" s="34" t="s">
        <v>69</v>
      </c>
      <c r="B17" s="35" t="e">
        <f>SUM(B15/B13)*100</f>
        <v>#DIV/0!</v>
      </c>
      <c r="C17" s="35">
        <f t="shared" ref="C17:J17" si="5">SUM(C15/C13)*100</f>
        <v>235.89743589743591</v>
      </c>
      <c r="D17" s="35">
        <f t="shared" si="5"/>
        <v>121.95121951219512</v>
      </c>
      <c r="E17" s="35">
        <f t="shared" si="5"/>
        <v>97.142857142857139</v>
      </c>
      <c r="F17" s="35">
        <f t="shared" si="5"/>
        <v>102.97029702970298</v>
      </c>
      <c r="G17" s="35">
        <f t="shared" si="5"/>
        <v>96.078431372549019</v>
      </c>
      <c r="H17" s="36">
        <f t="shared" si="5"/>
        <v>84.337349397590373</v>
      </c>
      <c r="I17" s="54">
        <f t="shared" si="5"/>
        <v>81.578947368421055</v>
      </c>
      <c r="J17" s="54">
        <f t="shared" si="5"/>
        <v>104.34782608695652</v>
      </c>
      <c r="K17" s="36" t="e">
        <f>SUM(K15/K13)*100</f>
        <v>#DIV/0!</v>
      </c>
      <c r="L17" s="54" t="e">
        <f>SUM(L15/L13)*100</f>
        <v>#DIV/0!</v>
      </c>
      <c r="M17" s="54" t="e">
        <f>SUM(M15/M13)*100</f>
        <v>#DIV/0!</v>
      </c>
      <c r="N17" s="50"/>
      <c r="P17" s="50"/>
    </row>
    <row r="18" spans="1:25" ht="15.75" thickTop="1" x14ac:dyDescent="0.25">
      <c r="P18" s="50"/>
      <c r="X18" s="4" t="s">
        <v>17</v>
      </c>
      <c r="Y18" s="4">
        <v>1</v>
      </c>
    </row>
    <row r="19" spans="1:25" ht="15.75" thickBo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P19" s="50"/>
      <c r="X19" s="4" t="s">
        <v>16</v>
      </c>
      <c r="Y19" s="4">
        <v>34</v>
      </c>
    </row>
    <row r="20" spans="1:25" ht="16.5" thickTop="1" thickBot="1" x14ac:dyDescent="0.3">
      <c r="A20" s="50" t="s">
        <v>166</v>
      </c>
      <c r="B20" s="50"/>
      <c r="C20" s="50"/>
      <c r="D20" s="50"/>
      <c r="E20" s="50"/>
      <c r="F20" s="50"/>
      <c r="G20" s="50"/>
      <c r="H20" s="20"/>
      <c r="I20" s="50"/>
      <c r="J20" s="50"/>
      <c r="K20" s="32" t="s">
        <v>237</v>
      </c>
      <c r="L20" s="50"/>
      <c r="M20" s="50"/>
      <c r="N20" s="50"/>
      <c r="P20" s="50"/>
      <c r="X20" s="4" t="s">
        <v>15</v>
      </c>
      <c r="Y20" s="4">
        <v>44</v>
      </c>
    </row>
    <row r="21" spans="1:25" ht="16.5" thickTop="1" thickBot="1" x14ac:dyDescent="0.3">
      <c r="A21" s="22" t="s">
        <v>167</v>
      </c>
      <c r="B21" s="58">
        <v>0</v>
      </c>
      <c r="C21" s="58">
        <v>1000</v>
      </c>
      <c r="D21" s="58">
        <v>2000</v>
      </c>
      <c r="E21" s="58">
        <v>3000</v>
      </c>
      <c r="F21" s="58">
        <v>4000</v>
      </c>
      <c r="G21" s="58">
        <v>5000</v>
      </c>
      <c r="H21" s="52">
        <v>6050</v>
      </c>
      <c r="I21" s="67">
        <v>7000</v>
      </c>
      <c r="J21" s="67">
        <v>8000</v>
      </c>
      <c r="K21" s="66">
        <v>9175</v>
      </c>
      <c r="L21" s="67">
        <v>10000</v>
      </c>
      <c r="M21" s="67">
        <v>10850</v>
      </c>
      <c r="N21" s="50"/>
      <c r="P21" s="50"/>
      <c r="X21" s="4" t="s">
        <v>14</v>
      </c>
      <c r="Y21" s="4">
        <v>54</v>
      </c>
    </row>
    <row r="22" spans="1:25" ht="16.5" thickTop="1" thickBot="1" x14ac:dyDescent="0.3">
      <c r="A22" s="34" t="s">
        <v>57</v>
      </c>
      <c r="B22" s="57">
        <v>1</v>
      </c>
      <c r="C22" s="57">
        <v>40</v>
      </c>
      <c r="D22" s="57">
        <v>80</v>
      </c>
      <c r="E22" s="57">
        <v>120</v>
      </c>
      <c r="F22" s="57">
        <v>160</v>
      </c>
      <c r="G22" s="57">
        <v>200</v>
      </c>
      <c r="H22" s="52">
        <v>242</v>
      </c>
      <c r="I22" s="68">
        <v>280</v>
      </c>
      <c r="J22" s="68">
        <v>320</v>
      </c>
      <c r="K22" s="66">
        <v>367</v>
      </c>
      <c r="L22" s="68">
        <v>400</v>
      </c>
      <c r="M22" s="68">
        <v>435</v>
      </c>
      <c r="N22" s="50"/>
      <c r="P22" s="50"/>
      <c r="X22" s="4" t="s">
        <v>13</v>
      </c>
      <c r="Y22" s="4">
        <v>64</v>
      </c>
    </row>
    <row r="23" spans="1:25" ht="16.5" thickTop="1" thickBot="1" x14ac:dyDescent="0.3">
      <c r="A23" s="34" t="s">
        <v>58</v>
      </c>
      <c r="B23" s="56">
        <v>0</v>
      </c>
      <c r="C23" s="56">
        <v>151</v>
      </c>
      <c r="D23" s="56">
        <v>229</v>
      </c>
      <c r="E23" s="56">
        <v>258</v>
      </c>
      <c r="F23" s="56">
        <v>241</v>
      </c>
      <c r="G23" s="56">
        <v>184</v>
      </c>
      <c r="H23" s="55">
        <v>159</v>
      </c>
      <c r="I23" s="63">
        <v>93</v>
      </c>
      <c r="J23" s="63">
        <v>23</v>
      </c>
      <c r="K23" s="55">
        <v>0</v>
      </c>
      <c r="L23" s="61">
        <v>0</v>
      </c>
      <c r="M23" s="61">
        <v>0</v>
      </c>
      <c r="N23" s="50"/>
      <c r="P23" s="50"/>
      <c r="X23" s="4" t="s">
        <v>12</v>
      </c>
      <c r="Y23" s="4">
        <v>138</v>
      </c>
    </row>
    <row r="24" spans="1:25" ht="16.5" thickTop="1" thickBot="1" x14ac:dyDescent="0.3">
      <c r="A24" s="34" t="s">
        <v>59</v>
      </c>
      <c r="B24" s="35">
        <v>28</v>
      </c>
      <c r="C24" s="35">
        <v>130</v>
      </c>
      <c r="D24" s="35">
        <v>186</v>
      </c>
      <c r="E24" s="35">
        <v>207</v>
      </c>
      <c r="F24" s="35">
        <v>198</v>
      </c>
      <c r="G24" s="35">
        <v>145</v>
      </c>
      <c r="H24" s="36">
        <v>90</v>
      </c>
      <c r="I24" s="71">
        <v>33</v>
      </c>
      <c r="J24" s="71">
        <v>0</v>
      </c>
      <c r="K24" s="55">
        <v>0</v>
      </c>
      <c r="L24" s="71">
        <v>0</v>
      </c>
      <c r="M24" s="71">
        <v>0</v>
      </c>
      <c r="N24" s="50"/>
      <c r="P24" s="50"/>
    </row>
    <row r="25" spans="1:25" ht="15.75" thickTop="1" x14ac:dyDescent="0.25">
      <c r="A25" s="34" t="s">
        <v>65</v>
      </c>
      <c r="B25" s="35">
        <f>SUM(B24+$AD$7+$AD$6)</f>
        <v>76.400000000000006</v>
      </c>
      <c r="C25" s="35">
        <f t="shared" ref="C25:M25" si="6">SUM(C24+$AD$7+$AD$6)</f>
        <v>178.4</v>
      </c>
      <c r="D25" s="35">
        <f t="shared" si="6"/>
        <v>234.4</v>
      </c>
      <c r="E25" s="35">
        <f t="shared" si="6"/>
        <v>255.4</v>
      </c>
      <c r="F25" s="35">
        <f t="shared" si="6"/>
        <v>246.4</v>
      </c>
      <c r="G25" s="35">
        <f t="shared" si="6"/>
        <v>193.4</v>
      </c>
      <c r="H25" s="35">
        <f t="shared" si="6"/>
        <v>138.4</v>
      </c>
      <c r="I25" s="35">
        <f t="shared" si="6"/>
        <v>81.400000000000006</v>
      </c>
      <c r="J25" s="35">
        <f t="shared" si="6"/>
        <v>48.400000000000006</v>
      </c>
      <c r="K25" s="35">
        <f t="shared" si="6"/>
        <v>48.400000000000006</v>
      </c>
      <c r="L25" s="35">
        <f t="shared" si="6"/>
        <v>48.400000000000006</v>
      </c>
      <c r="M25" s="35">
        <f t="shared" si="6"/>
        <v>48.400000000000006</v>
      </c>
      <c r="N25" s="50"/>
      <c r="P25" s="50"/>
    </row>
    <row r="26" spans="1:25" ht="15.75" thickBot="1" x14ac:dyDescent="0.3">
      <c r="A26" s="34" t="s">
        <v>67</v>
      </c>
      <c r="B26" s="35">
        <f>SUM(B23-B25)</f>
        <v>-76.400000000000006</v>
      </c>
      <c r="C26" s="35">
        <f t="shared" ref="C26:M26" si="7">SUM(C23-C25)</f>
        <v>-27.400000000000006</v>
      </c>
      <c r="D26" s="35">
        <f t="shared" si="7"/>
        <v>-5.4000000000000057</v>
      </c>
      <c r="E26" s="35">
        <f t="shared" si="7"/>
        <v>2.5999999999999943</v>
      </c>
      <c r="F26" s="35">
        <f t="shared" si="7"/>
        <v>-5.4000000000000057</v>
      </c>
      <c r="G26" s="35">
        <f t="shared" si="7"/>
        <v>-9.4000000000000057</v>
      </c>
      <c r="H26" s="35">
        <f t="shared" si="7"/>
        <v>20.599999999999994</v>
      </c>
      <c r="I26" s="35">
        <f t="shared" si="7"/>
        <v>11.599999999999994</v>
      </c>
      <c r="J26" s="35">
        <f t="shared" si="7"/>
        <v>-25.400000000000006</v>
      </c>
      <c r="K26" s="35">
        <f t="shared" si="7"/>
        <v>-48.400000000000006</v>
      </c>
      <c r="L26" s="35">
        <f t="shared" si="7"/>
        <v>-48.400000000000006</v>
      </c>
      <c r="M26" s="35">
        <f t="shared" si="7"/>
        <v>-48.400000000000006</v>
      </c>
      <c r="N26" s="50"/>
      <c r="P26" s="50"/>
    </row>
    <row r="27" spans="1:25" ht="16.5" thickTop="1" thickBot="1" x14ac:dyDescent="0.3">
      <c r="A27" s="34" t="s">
        <v>69</v>
      </c>
      <c r="B27" s="35" t="e">
        <f>SUM(B25/B23)*100</f>
        <v>#DIV/0!</v>
      </c>
      <c r="C27" s="35">
        <f t="shared" ref="C27:J27" si="8">SUM(C25/C23)*100</f>
        <v>118.14569536423842</v>
      </c>
      <c r="D27" s="35">
        <f t="shared" si="8"/>
        <v>102.3580786026201</v>
      </c>
      <c r="E27" s="35">
        <f t="shared" si="8"/>
        <v>98.992248062015506</v>
      </c>
      <c r="F27" s="35">
        <f t="shared" si="8"/>
        <v>102.24066390041493</v>
      </c>
      <c r="G27" s="35">
        <f t="shared" si="8"/>
        <v>105.10869565217391</v>
      </c>
      <c r="H27" s="36">
        <f t="shared" si="8"/>
        <v>87.04402515723271</v>
      </c>
      <c r="I27" s="54">
        <f t="shared" si="8"/>
        <v>87.526881720430111</v>
      </c>
      <c r="J27" s="54">
        <f t="shared" si="8"/>
        <v>210.43478260869568</v>
      </c>
      <c r="K27" s="36" t="e">
        <f>SUM(K25/K23)*100</f>
        <v>#DIV/0!</v>
      </c>
      <c r="L27" s="54" t="e">
        <f>SUM(L25/L23)*100</f>
        <v>#DIV/0!</v>
      </c>
      <c r="M27" s="54" t="e">
        <f>SUM(M25/M23)*100</f>
        <v>#DIV/0!</v>
      </c>
      <c r="N27" s="50"/>
      <c r="P27" s="50"/>
    </row>
    <row r="28" spans="1:25" ht="16.5" thickTop="1" thickBo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P28" s="50"/>
    </row>
    <row r="29" spans="1:25" ht="16.5" thickTop="1" thickBot="1" x14ac:dyDescent="0.3">
      <c r="A29" s="50" t="s">
        <v>174</v>
      </c>
      <c r="B29" s="50"/>
      <c r="C29" s="50"/>
      <c r="D29" s="50"/>
      <c r="E29" s="50"/>
      <c r="F29" s="50"/>
      <c r="G29" s="50"/>
      <c r="H29" s="20"/>
      <c r="I29" s="50"/>
      <c r="J29" s="50"/>
      <c r="K29" s="32" t="s">
        <v>237</v>
      </c>
      <c r="L29" s="50"/>
      <c r="M29" s="50"/>
      <c r="N29" s="50"/>
      <c r="P29" s="50"/>
    </row>
    <row r="30" spans="1:25" ht="16.5" thickTop="1" thickBot="1" x14ac:dyDescent="0.3">
      <c r="A30" s="22" t="s">
        <v>68</v>
      </c>
      <c r="B30" s="58">
        <v>0</v>
      </c>
      <c r="C30" s="58">
        <v>1000</v>
      </c>
      <c r="D30" s="58">
        <v>2000</v>
      </c>
      <c r="E30" s="58">
        <v>3000</v>
      </c>
      <c r="F30" s="58">
        <v>4000</v>
      </c>
      <c r="G30" s="58">
        <v>5000</v>
      </c>
      <c r="H30" s="52">
        <v>6050</v>
      </c>
      <c r="I30" s="67">
        <v>7000</v>
      </c>
      <c r="J30" s="67">
        <v>8000</v>
      </c>
      <c r="K30" s="66">
        <v>9175</v>
      </c>
      <c r="L30" s="67">
        <v>10000</v>
      </c>
      <c r="M30" s="67">
        <v>10850</v>
      </c>
      <c r="N30" s="50"/>
      <c r="P30" s="50"/>
    </row>
    <row r="31" spans="1:25" ht="16.5" thickTop="1" thickBot="1" x14ac:dyDescent="0.3">
      <c r="A31" s="34" t="s">
        <v>57</v>
      </c>
      <c r="B31" s="57">
        <v>1</v>
      </c>
      <c r="C31" s="57">
        <v>40</v>
      </c>
      <c r="D31" s="57">
        <v>80</v>
      </c>
      <c r="E31" s="57">
        <v>120</v>
      </c>
      <c r="F31" s="57">
        <v>160</v>
      </c>
      <c r="G31" s="57">
        <v>200</v>
      </c>
      <c r="H31" s="52">
        <v>242</v>
      </c>
      <c r="I31" s="68">
        <v>280</v>
      </c>
      <c r="J31" s="68">
        <v>320</v>
      </c>
      <c r="K31" s="66">
        <v>367</v>
      </c>
      <c r="L31" s="68">
        <v>400</v>
      </c>
      <c r="M31" s="68">
        <v>435</v>
      </c>
      <c r="N31" s="50"/>
      <c r="P31" s="50"/>
    </row>
    <row r="32" spans="1:25" ht="16.5" thickTop="1" thickBot="1" x14ac:dyDescent="0.3">
      <c r="A32" s="34" t="s">
        <v>58</v>
      </c>
      <c r="B32" s="56">
        <v>0</v>
      </c>
      <c r="C32" s="56">
        <v>39</v>
      </c>
      <c r="D32" s="56">
        <v>82</v>
      </c>
      <c r="E32" s="56">
        <v>105</v>
      </c>
      <c r="F32" s="56">
        <v>101</v>
      </c>
      <c r="G32" s="56">
        <v>102</v>
      </c>
      <c r="H32" s="55">
        <v>83</v>
      </c>
      <c r="I32" s="69">
        <v>57</v>
      </c>
      <c r="J32" s="69">
        <v>23</v>
      </c>
      <c r="K32" s="63">
        <v>0</v>
      </c>
      <c r="L32" s="69">
        <v>0</v>
      </c>
      <c r="M32" s="69">
        <v>0</v>
      </c>
      <c r="N32" s="50"/>
      <c r="P32" s="50"/>
    </row>
    <row r="33" spans="1:25" ht="16.5" thickTop="1" thickBot="1" x14ac:dyDescent="0.3">
      <c r="A33" s="34" t="s">
        <v>59</v>
      </c>
      <c r="B33" s="35">
        <v>53</v>
      </c>
      <c r="C33" s="35">
        <v>82</v>
      </c>
      <c r="D33" s="35">
        <v>89</v>
      </c>
      <c r="E33" s="35">
        <v>92</v>
      </c>
      <c r="F33" s="35">
        <v>93</v>
      </c>
      <c r="G33" s="35">
        <v>87</v>
      </c>
      <c r="H33" s="36">
        <v>67</v>
      </c>
      <c r="I33" s="71">
        <v>51</v>
      </c>
      <c r="J33" s="71">
        <v>29</v>
      </c>
      <c r="K33" s="55">
        <v>25</v>
      </c>
      <c r="L33" s="71">
        <v>12</v>
      </c>
      <c r="M33" s="71">
        <v>0</v>
      </c>
      <c r="N33" s="50"/>
      <c r="P33" s="50"/>
    </row>
    <row r="34" spans="1:25" ht="16.5" thickTop="1" thickBot="1" x14ac:dyDescent="0.3">
      <c r="A34" s="34" t="s">
        <v>65</v>
      </c>
      <c r="B34" s="35">
        <f t="shared" ref="B34:M34" si="9">SUM(B33+$AD$7)</f>
        <v>64</v>
      </c>
      <c r="C34" s="35">
        <f t="shared" si="9"/>
        <v>93</v>
      </c>
      <c r="D34" s="35">
        <f t="shared" si="9"/>
        <v>100</v>
      </c>
      <c r="E34" s="35">
        <f t="shared" si="9"/>
        <v>103</v>
      </c>
      <c r="F34" s="35">
        <f t="shared" si="9"/>
        <v>104</v>
      </c>
      <c r="G34" s="35">
        <f t="shared" si="9"/>
        <v>98</v>
      </c>
      <c r="H34" s="35">
        <f t="shared" si="9"/>
        <v>78</v>
      </c>
      <c r="I34" s="35">
        <f t="shared" si="9"/>
        <v>62</v>
      </c>
      <c r="J34" s="35">
        <f t="shared" si="9"/>
        <v>40</v>
      </c>
      <c r="K34" s="35">
        <f t="shared" si="9"/>
        <v>36</v>
      </c>
      <c r="L34" s="35">
        <f t="shared" si="9"/>
        <v>23</v>
      </c>
      <c r="M34" s="35">
        <f t="shared" si="9"/>
        <v>11</v>
      </c>
      <c r="N34" s="50"/>
      <c r="P34" s="50"/>
    </row>
    <row r="35" spans="1:25" ht="16.5" thickTop="1" thickBot="1" x14ac:dyDescent="0.3">
      <c r="A35" s="34" t="s">
        <v>67</v>
      </c>
      <c r="B35" s="35">
        <f>SUM(B32-B34)</f>
        <v>-64</v>
      </c>
      <c r="C35" s="35">
        <f t="shared" ref="C35:J35" si="10">SUM(C32-C34)</f>
        <v>-54</v>
      </c>
      <c r="D35" s="35">
        <f t="shared" si="10"/>
        <v>-18</v>
      </c>
      <c r="E35" s="35">
        <f t="shared" si="10"/>
        <v>2</v>
      </c>
      <c r="F35" s="35">
        <f t="shared" si="10"/>
        <v>-3</v>
      </c>
      <c r="G35" s="35">
        <f t="shared" si="10"/>
        <v>4</v>
      </c>
      <c r="H35" s="36">
        <f t="shared" si="10"/>
        <v>5</v>
      </c>
      <c r="I35" s="70">
        <f t="shared" si="10"/>
        <v>-5</v>
      </c>
      <c r="J35" s="70">
        <f t="shared" si="10"/>
        <v>-17</v>
      </c>
      <c r="K35" s="36">
        <f>SUM(K32-K34)</f>
        <v>-36</v>
      </c>
      <c r="L35" s="70">
        <f>SUM(L32-L34)</f>
        <v>-23</v>
      </c>
      <c r="M35" s="70">
        <f>SUM(M32-M34)</f>
        <v>-11</v>
      </c>
      <c r="N35" s="50"/>
      <c r="P35" s="50"/>
    </row>
    <row r="36" spans="1:25" ht="16.5" thickTop="1" thickBot="1" x14ac:dyDescent="0.3">
      <c r="A36" s="34" t="s">
        <v>69</v>
      </c>
      <c r="B36" s="35" t="e">
        <f>SUM(B34/B32)*100</f>
        <v>#DIV/0!</v>
      </c>
      <c r="C36" s="35">
        <f t="shared" ref="C36:J36" si="11">SUM(C34/C32)*100</f>
        <v>238.46153846153845</v>
      </c>
      <c r="D36" s="35">
        <f t="shared" si="11"/>
        <v>121.95121951219512</v>
      </c>
      <c r="E36" s="35">
        <f t="shared" si="11"/>
        <v>98.095238095238088</v>
      </c>
      <c r="F36" s="35">
        <f t="shared" si="11"/>
        <v>102.97029702970298</v>
      </c>
      <c r="G36" s="35">
        <f t="shared" si="11"/>
        <v>96.078431372549019</v>
      </c>
      <c r="H36" s="36">
        <f t="shared" si="11"/>
        <v>93.975903614457835</v>
      </c>
      <c r="I36" s="54">
        <f t="shared" si="11"/>
        <v>108.77192982456141</v>
      </c>
      <c r="J36" s="54">
        <f t="shared" si="11"/>
        <v>173.91304347826087</v>
      </c>
      <c r="K36" s="36" t="e">
        <f>SUM(K34/K32)*100</f>
        <v>#DIV/0!</v>
      </c>
      <c r="L36" s="54" t="e">
        <f>SUM(L34/L32)*100</f>
        <v>#DIV/0!</v>
      </c>
      <c r="M36" s="54" t="e">
        <f>SUM(M34/M32)*100</f>
        <v>#DIV/0!</v>
      </c>
      <c r="N36" s="50"/>
      <c r="P36" s="50"/>
    </row>
    <row r="37" spans="1:25" ht="16.5" thickTop="1" thickBo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P37" s="50"/>
    </row>
    <row r="38" spans="1:25" ht="16.5" thickTop="1" thickBot="1" x14ac:dyDescent="0.3">
      <c r="A38" s="50" t="s">
        <v>178</v>
      </c>
      <c r="B38" s="50"/>
      <c r="C38" s="50"/>
      <c r="D38" s="50"/>
      <c r="E38" s="50"/>
      <c r="F38" s="50"/>
      <c r="G38" s="50"/>
      <c r="H38" s="20"/>
      <c r="I38" s="50"/>
      <c r="J38" s="50"/>
      <c r="K38" s="32" t="s">
        <v>237</v>
      </c>
      <c r="L38" s="50"/>
      <c r="M38" s="50"/>
      <c r="N38" s="50"/>
      <c r="P38" s="50"/>
    </row>
    <row r="39" spans="1:25" ht="16.5" thickTop="1" thickBot="1" x14ac:dyDescent="0.3">
      <c r="A39" s="22" t="s">
        <v>68</v>
      </c>
      <c r="B39" s="58">
        <v>0</v>
      </c>
      <c r="C39" s="58">
        <v>1000</v>
      </c>
      <c r="D39" s="58">
        <v>2000</v>
      </c>
      <c r="E39" s="58">
        <v>3000</v>
      </c>
      <c r="F39" s="58">
        <v>4000</v>
      </c>
      <c r="G39" s="58">
        <v>5000</v>
      </c>
      <c r="H39" s="52">
        <v>6050</v>
      </c>
      <c r="I39" s="67">
        <v>7000</v>
      </c>
      <c r="J39" s="67">
        <v>8000</v>
      </c>
      <c r="K39" s="66">
        <v>9175</v>
      </c>
      <c r="L39" s="67">
        <v>10000</v>
      </c>
      <c r="M39" s="67">
        <v>10850</v>
      </c>
      <c r="N39" s="50"/>
      <c r="P39" s="50"/>
    </row>
    <row r="40" spans="1:25" ht="16.5" thickTop="1" thickBot="1" x14ac:dyDescent="0.3">
      <c r="A40" s="34" t="s">
        <v>57</v>
      </c>
      <c r="B40" s="57">
        <v>1</v>
      </c>
      <c r="C40" s="57">
        <v>40</v>
      </c>
      <c r="D40" s="57">
        <v>80</v>
      </c>
      <c r="E40" s="57">
        <v>120</v>
      </c>
      <c r="F40" s="57">
        <v>160</v>
      </c>
      <c r="G40" s="57">
        <v>200</v>
      </c>
      <c r="H40" s="52">
        <v>242</v>
      </c>
      <c r="I40" s="68">
        <v>280</v>
      </c>
      <c r="J40" s="68">
        <v>320</v>
      </c>
      <c r="K40" s="66">
        <v>367</v>
      </c>
      <c r="L40" s="68">
        <v>400</v>
      </c>
      <c r="M40" s="68">
        <v>435</v>
      </c>
      <c r="N40" s="50"/>
      <c r="P40" s="50"/>
    </row>
    <row r="41" spans="1:25" ht="16.5" thickTop="1" thickBot="1" x14ac:dyDescent="0.3">
      <c r="A41" s="34" t="s">
        <v>58</v>
      </c>
      <c r="B41" s="56">
        <v>0</v>
      </c>
      <c r="C41" s="56">
        <v>39</v>
      </c>
      <c r="D41" s="56">
        <v>82</v>
      </c>
      <c r="E41" s="56">
        <v>105</v>
      </c>
      <c r="F41" s="56">
        <v>101</v>
      </c>
      <c r="G41" s="56">
        <v>102</v>
      </c>
      <c r="H41" s="55">
        <v>83</v>
      </c>
      <c r="I41" s="69">
        <v>57</v>
      </c>
      <c r="J41" s="69">
        <v>23</v>
      </c>
      <c r="K41" s="102">
        <v>0</v>
      </c>
      <c r="L41" s="101">
        <v>0</v>
      </c>
      <c r="M41" s="101">
        <v>0</v>
      </c>
      <c r="N41" s="50"/>
      <c r="P41" s="50"/>
    </row>
    <row r="42" spans="1:25" ht="16.5" thickTop="1" thickBot="1" x14ac:dyDescent="0.3">
      <c r="A42" s="34" t="s">
        <v>59</v>
      </c>
      <c r="B42" s="35">
        <v>0</v>
      </c>
      <c r="C42" s="35">
        <v>45</v>
      </c>
      <c r="D42" s="35">
        <v>83</v>
      </c>
      <c r="E42" s="35">
        <v>78</v>
      </c>
      <c r="F42" s="35">
        <v>79</v>
      </c>
      <c r="G42" s="35">
        <v>68</v>
      </c>
      <c r="H42" s="36">
        <v>31</v>
      </c>
      <c r="I42" s="71">
        <v>16</v>
      </c>
      <c r="J42" s="71">
        <v>0</v>
      </c>
      <c r="K42" s="55">
        <v>0</v>
      </c>
      <c r="L42" s="71">
        <v>12</v>
      </c>
      <c r="M42" s="71">
        <v>0</v>
      </c>
      <c r="N42" s="50"/>
      <c r="P42" s="50"/>
    </row>
    <row r="43" spans="1:25" ht="16.5" thickTop="1" thickBot="1" x14ac:dyDescent="0.3">
      <c r="A43" s="34" t="s">
        <v>65</v>
      </c>
      <c r="B43" s="35">
        <f t="shared" ref="B43:M43" si="12">SUM(B42+$AD$7)</f>
        <v>11</v>
      </c>
      <c r="C43" s="35">
        <f t="shared" si="12"/>
        <v>56</v>
      </c>
      <c r="D43" s="35">
        <f t="shared" si="12"/>
        <v>94</v>
      </c>
      <c r="E43" s="35">
        <f t="shared" si="12"/>
        <v>89</v>
      </c>
      <c r="F43" s="35">
        <f t="shared" si="12"/>
        <v>90</v>
      </c>
      <c r="G43" s="35">
        <f t="shared" si="12"/>
        <v>79</v>
      </c>
      <c r="H43" s="35">
        <f t="shared" si="12"/>
        <v>42</v>
      </c>
      <c r="I43" s="35">
        <f t="shared" si="12"/>
        <v>27</v>
      </c>
      <c r="J43" s="35">
        <f t="shared" si="12"/>
        <v>11</v>
      </c>
      <c r="K43" s="35">
        <f t="shared" si="12"/>
        <v>11</v>
      </c>
      <c r="L43" s="35">
        <f t="shared" si="12"/>
        <v>23</v>
      </c>
      <c r="M43" s="35">
        <f t="shared" si="12"/>
        <v>11</v>
      </c>
      <c r="N43" s="50"/>
      <c r="P43" s="50"/>
    </row>
    <row r="44" spans="1:25" ht="16.5" thickTop="1" thickBot="1" x14ac:dyDescent="0.3">
      <c r="A44" s="34" t="s">
        <v>67</v>
      </c>
      <c r="B44" s="35">
        <f>SUM(B41-B43)</f>
        <v>-11</v>
      </c>
      <c r="C44" s="35">
        <f t="shared" ref="C44:J44" si="13">SUM(C41-C43)</f>
        <v>-17</v>
      </c>
      <c r="D44" s="35">
        <f t="shared" si="13"/>
        <v>-12</v>
      </c>
      <c r="E44" s="35">
        <f t="shared" si="13"/>
        <v>16</v>
      </c>
      <c r="F44" s="35">
        <f t="shared" si="13"/>
        <v>11</v>
      </c>
      <c r="G44" s="35">
        <f t="shared" si="13"/>
        <v>23</v>
      </c>
      <c r="H44" s="36">
        <f t="shared" si="13"/>
        <v>41</v>
      </c>
      <c r="I44" s="70">
        <f t="shared" si="13"/>
        <v>30</v>
      </c>
      <c r="J44" s="70">
        <f t="shared" si="13"/>
        <v>12</v>
      </c>
      <c r="K44" s="36">
        <f>SUM(K41-K43)</f>
        <v>-11</v>
      </c>
      <c r="L44" s="70">
        <f>SUM(L41-L43)</f>
        <v>-23</v>
      </c>
      <c r="M44" s="70">
        <f>SUM(M41-M43)</f>
        <v>-11</v>
      </c>
      <c r="N44" s="50"/>
      <c r="P44" s="50"/>
    </row>
    <row r="45" spans="1:25" ht="16.5" thickTop="1" thickBot="1" x14ac:dyDescent="0.3">
      <c r="A45" s="34" t="s">
        <v>69</v>
      </c>
      <c r="B45" s="35" t="e">
        <f>SUM(B43/B41)*100</f>
        <v>#DIV/0!</v>
      </c>
      <c r="C45" s="35">
        <f t="shared" ref="C45:J45" si="14">SUM(C43/C41)*100</f>
        <v>143.58974358974359</v>
      </c>
      <c r="D45" s="35">
        <f t="shared" si="14"/>
        <v>114.63414634146341</v>
      </c>
      <c r="E45" s="35">
        <f t="shared" si="14"/>
        <v>84.761904761904759</v>
      </c>
      <c r="F45" s="35">
        <f t="shared" si="14"/>
        <v>89.10891089108911</v>
      </c>
      <c r="G45" s="35">
        <f t="shared" si="14"/>
        <v>77.450980392156865</v>
      </c>
      <c r="H45" s="36">
        <f t="shared" si="14"/>
        <v>50.602409638554214</v>
      </c>
      <c r="I45" s="54">
        <f t="shared" si="14"/>
        <v>47.368421052631575</v>
      </c>
      <c r="J45" s="54">
        <f t="shared" si="14"/>
        <v>47.826086956521742</v>
      </c>
      <c r="K45" s="36" t="e">
        <f>SUM(K43/K41)*100</f>
        <v>#DIV/0!</v>
      </c>
      <c r="L45" s="54" t="e">
        <f>SUM(L43/L41)*100</f>
        <v>#DIV/0!</v>
      </c>
      <c r="M45" s="54" t="e">
        <f>SUM(M43/M41)*100</f>
        <v>#DIV/0!</v>
      </c>
      <c r="N45" s="50"/>
    </row>
    <row r="46" spans="1:25" ht="15.75" thickTop="1" x14ac:dyDescent="0.25">
      <c r="A46" s="50"/>
      <c r="B46" s="50"/>
      <c r="C46" s="50"/>
      <c r="D46" s="50"/>
      <c r="E46" s="50"/>
      <c r="F46" s="50">
        <v>91</v>
      </c>
      <c r="G46" s="50"/>
      <c r="H46" s="50"/>
      <c r="I46" s="50"/>
      <c r="J46" s="50"/>
      <c r="K46" s="50"/>
      <c r="L46" s="50"/>
      <c r="M46" s="50"/>
      <c r="N46" s="50"/>
    </row>
    <row r="47" spans="1:25" x14ac:dyDescent="0.25">
      <c r="A47" s="50" t="s">
        <v>174</v>
      </c>
      <c r="B47" s="50"/>
      <c r="C47" s="50"/>
      <c r="D47" s="50"/>
      <c r="E47" s="50"/>
      <c r="F47" s="50"/>
      <c r="G47" s="50"/>
      <c r="H47" s="141"/>
      <c r="I47" s="50"/>
      <c r="J47" s="50"/>
      <c r="K47" s="32" t="s">
        <v>237</v>
      </c>
      <c r="L47" s="50"/>
      <c r="M47" s="50"/>
      <c r="N47" s="19"/>
      <c r="Q47" s="50"/>
      <c r="R47" s="50"/>
      <c r="S47" s="50"/>
      <c r="T47" s="50"/>
      <c r="U47" s="50"/>
      <c r="V47" s="50"/>
      <c r="W47" s="50"/>
      <c r="X47" s="50"/>
      <c r="Y47" s="50"/>
    </row>
    <row r="48" spans="1:25" x14ac:dyDescent="0.25">
      <c r="A48" s="22" t="s">
        <v>167</v>
      </c>
      <c r="B48" s="58">
        <v>0</v>
      </c>
      <c r="C48" s="58">
        <v>1000</v>
      </c>
      <c r="D48" s="58">
        <v>2000</v>
      </c>
      <c r="E48" s="58">
        <v>3000</v>
      </c>
      <c r="F48" s="58">
        <v>4000</v>
      </c>
      <c r="G48" s="58">
        <v>5000</v>
      </c>
      <c r="H48" s="58">
        <v>6050</v>
      </c>
      <c r="I48" s="148">
        <v>7000</v>
      </c>
      <c r="J48" s="67">
        <v>8000</v>
      </c>
      <c r="K48" s="66">
        <v>9175</v>
      </c>
      <c r="L48" s="67">
        <v>10000</v>
      </c>
      <c r="M48" s="67">
        <v>10850</v>
      </c>
      <c r="N48" s="19"/>
      <c r="Q48" s="50"/>
      <c r="R48" s="50"/>
      <c r="S48" s="50"/>
      <c r="T48" s="50"/>
      <c r="U48" s="50"/>
      <c r="V48" s="50"/>
      <c r="W48" s="50"/>
      <c r="X48" s="50"/>
      <c r="Y48" s="50"/>
    </row>
    <row r="49" spans="1:25" ht="15.75" thickBot="1" x14ac:dyDescent="0.3">
      <c r="A49" s="34" t="s">
        <v>57</v>
      </c>
      <c r="B49" s="57">
        <v>1</v>
      </c>
      <c r="C49" s="57">
        <v>40</v>
      </c>
      <c r="D49" s="57">
        <v>80</v>
      </c>
      <c r="E49" s="57">
        <v>120</v>
      </c>
      <c r="F49" s="57">
        <v>160</v>
      </c>
      <c r="G49" s="57">
        <v>200</v>
      </c>
      <c r="H49" s="153">
        <v>242</v>
      </c>
      <c r="I49" s="142">
        <v>280</v>
      </c>
      <c r="J49" s="68">
        <v>320</v>
      </c>
      <c r="K49" s="66">
        <v>367</v>
      </c>
      <c r="L49" s="68">
        <v>400</v>
      </c>
      <c r="M49" s="68">
        <v>435</v>
      </c>
      <c r="N49" s="19"/>
      <c r="Q49" s="50"/>
      <c r="R49" s="50"/>
      <c r="S49" s="50"/>
      <c r="T49" s="50"/>
      <c r="U49" s="50"/>
      <c r="V49" s="50"/>
      <c r="W49" s="50"/>
      <c r="X49" s="50"/>
      <c r="Y49" s="50"/>
    </row>
    <row r="50" spans="1:25" ht="19.5" customHeight="1" thickTop="1" thickBot="1" x14ac:dyDescent="0.3">
      <c r="A50" s="34" t="s">
        <v>58</v>
      </c>
      <c r="B50" s="56">
        <v>0</v>
      </c>
      <c r="C50" s="56">
        <v>151</v>
      </c>
      <c r="D50" s="56">
        <v>229</v>
      </c>
      <c r="E50" s="56">
        <v>258</v>
      </c>
      <c r="F50" s="56">
        <v>241</v>
      </c>
      <c r="G50" s="56">
        <v>184</v>
      </c>
      <c r="H50" s="145">
        <v>159</v>
      </c>
      <c r="I50" s="154">
        <v>93</v>
      </c>
      <c r="J50" s="63">
        <v>23</v>
      </c>
      <c r="K50" s="103">
        <v>0</v>
      </c>
      <c r="L50" s="100">
        <v>0</v>
      </c>
      <c r="M50" s="100">
        <v>0</v>
      </c>
      <c r="N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ht="15.75" customHeight="1" thickTop="1" thickBot="1" x14ac:dyDescent="0.3">
      <c r="A51" s="34" t="s">
        <v>59</v>
      </c>
      <c r="B51" s="35">
        <v>0</v>
      </c>
      <c r="C51" s="35">
        <v>123</v>
      </c>
      <c r="D51" s="35">
        <v>172</v>
      </c>
      <c r="E51" s="35">
        <v>198</v>
      </c>
      <c r="F51" s="35">
        <v>188</v>
      </c>
      <c r="G51" s="35">
        <v>137</v>
      </c>
      <c r="H51" s="145">
        <v>104</v>
      </c>
      <c r="I51" s="144">
        <v>37</v>
      </c>
      <c r="J51" s="71">
        <v>0</v>
      </c>
      <c r="K51" s="55">
        <v>0</v>
      </c>
      <c r="L51" s="71">
        <v>0</v>
      </c>
      <c r="M51" s="71">
        <v>0</v>
      </c>
      <c r="N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ht="15.75" customHeight="1" thickTop="1" x14ac:dyDescent="0.25">
      <c r="A52" s="34" t="s">
        <v>65</v>
      </c>
      <c r="B52" s="35">
        <f t="shared" ref="B52:M52" si="15">SUM(B51+$AD$7+$AD$6)</f>
        <v>48.400000000000006</v>
      </c>
      <c r="C52" s="35">
        <f t="shared" si="15"/>
        <v>171.4</v>
      </c>
      <c r="D52" s="35">
        <f t="shared" si="15"/>
        <v>220.4</v>
      </c>
      <c r="E52" s="35">
        <f t="shared" si="15"/>
        <v>246.4</v>
      </c>
      <c r="F52" s="35">
        <f t="shared" si="15"/>
        <v>236.4</v>
      </c>
      <c r="G52" s="35">
        <f t="shared" si="15"/>
        <v>185.4</v>
      </c>
      <c r="H52" s="145">
        <f t="shared" si="15"/>
        <v>152.4</v>
      </c>
      <c r="I52" s="150">
        <f t="shared" si="15"/>
        <v>85.4</v>
      </c>
      <c r="J52" s="35">
        <f t="shared" si="15"/>
        <v>48.400000000000006</v>
      </c>
      <c r="K52" s="35">
        <f t="shared" si="15"/>
        <v>48.400000000000006</v>
      </c>
      <c r="L52" s="35">
        <f t="shared" si="15"/>
        <v>48.400000000000006</v>
      </c>
      <c r="M52" s="35">
        <f t="shared" si="15"/>
        <v>48.400000000000006</v>
      </c>
      <c r="N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15.75" customHeight="1" thickBot="1" x14ac:dyDescent="0.3">
      <c r="A53" s="34" t="s">
        <v>67</v>
      </c>
      <c r="B53" s="35">
        <f t="shared" ref="B53:M53" si="16">SUM(B50-B52)</f>
        <v>-48.400000000000006</v>
      </c>
      <c r="C53" s="35">
        <f t="shared" si="16"/>
        <v>-20.400000000000006</v>
      </c>
      <c r="D53" s="35">
        <f t="shared" si="16"/>
        <v>8.5999999999999943</v>
      </c>
      <c r="E53" s="35">
        <f t="shared" si="16"/>
        <v>11.599999999999994</v>
      </c>
      <c r="F53" s="35">
        <f t="shared" si="16"/>
        <v>4.5999999999999943</v>
      </c>
      <c r="G53" s="35">
        <f t="shared" si="16"/>
        <v>-1.4000000000000057</v>
      </c>
      <c r="H53" s="145">
        <f t="shared" si="16"/>
        <v>6.5999999999999943</v>
      </c>
      <c r="I53" s="150">
        <f t="shared" si="16"/>
        <v>7.5999999999999943</v>
      </c>
      <c r="J53" s="35">
        <f t="shared" si="16"/>
        <v>-25.400000000000006</v>
      </c>
      <c r="K53" s="35">
        <f t="shared" si="16"/>
        <v>-48.400000000000006</v>
      </c>
      <c r="L53" s="35">
        <f t="shared" si="16"/>
        <v>-48.400000000000006</v>
      </c>
      <c r="M53" s="35">
        <f t="shared" si="16"/>
        <v>-48.400000000000006</v>
      </c>
      <c r="N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 ht="15" customHeight="1" thickTop="1" thickBot="1" x14ac:dyDescent="0.3">
      <c r="A54" s="34" t="s">
        <v>69</v>
      </c>
      <c r="B54" s="35" t="e">
        <f>SUM(B52/B50)*100</f>
        <v>#DIV/0!</v>
      </c>
      <c r="C54" s="35">
        <f t="shared" ref="C54:J54" si="17">SUM(C52/C50)*100</f>
        <v>113.50993377483445</v>
      </c>
      <c r="D54" s="35">
        <f t="shared" si="17"/>
        <v>96.244541484716166</v>
      </c>
      <c r="E54" s="35">
        <f t="shared" si="17"/>
        <v>95.503875968992247</v>
      </c>
      <c r="F54" s="35">
        <f t="shared" si="17"/>
        <v>98.091286307053949</v>
      </c>
      <c r="G54" s="35">
        <f t="shared" si="17"/>
        <v>100.76086956521739</v>
      </c>
      <c r="H54" s="145">
        <f t="shared" si="17"/>
        <v>95.84905660377359</v>
      </c>
      <c r="I54" s="152">
        <f t="shared" si="17"/>
        <v>91.827956989247312</v>
      </c>
      <c r="J54" s="54">
        <f t="shared" si="17"/>
        <v>210.43478260869568</v>
      </c>
      <c r="K54" s="36" t="e">
        <f>SUM(K52/K50)*100</f>
        <v>#DIV/0!</v>
      </c>
      <c r="L54" s="54" t="e">
        <f>SUM(L52/L50)*100</f>
        <v>#DIV/0!</v>
      </c>
      <c r="M54" s="54" t="e">
        <f>SUM(M52/M50)*100</f>
        <v>#DIV/0!</v>
      </c>
      <c r="N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5" customHeight="1" thickTop="1" x14ac:dyDescent="0.25">
      <c r="A55" s="50"/>
      <c r="B55" s="50"/>
      <c r="C55" s="50"/>
      <c r="D55" s="50"/>
      <c r="E55" s="50"/>
      <c r="F55" s="50"/>
      <c r="G55" s="50"/>
      <c r="H55" s="141"/>
      <c r="I55" s="50"/>
      <c r="J55" s="50"/>
      <c r="K55" s="50"/>
      <c r="L55" s="50"/>
      <c r="M55" s="50"/>
      <c r="N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15" customHeight="1" x14ac:dyDescent="0.25">
      <c r="A56" s="74" t="s">
        <v>181</v>
      </c>
      <c r="B56" s="74"/>
      <c r="C56" s="74"/>
      <c r="D56" s="74"/>
      <c r="E56" s="74"/>
      <c r="F56" s="74"/>
      <c r="G56" s="74"/>
      <c r="H56" s="141"/>
      <c r="I56" s="74"/>
      <c r="J56" s="74"/>
      <c r="K56" s="32" t="s">
        <v>237</v>
      </c>
      <c r="L56" s="74"/>
      <c r="M56" s="74"/>
      <c r="N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5" customHeight="1" x14ac:dyDescent="0.25">
      <c r="A57" s="22" t="s">
        <v>68</v>
      </c>
      <c r="B57" s="58">
        <v>0</v>
      </c>
      <c r="C57" s="58">
        <v>1000</v>
      </c>
      <c r="D57" s="58">
        <v>2000</v>
      </c>
      <c r="E57" s="58">
        <v>3000</v>
      </c>
      <c r="F57" s="58">
        <v>4000</v>
      </c>
      <c r="G57" s="58">
        <v>5000</v>
      </c>
      <c r="H57" s="58">
        <v>6050</v>
      </c>
      <c r="I57" s="148">
        <v>7000</v>
      </c>
      <c r="J57" s="67">
        <v>8000</v>
      </c>
      <c r="K57" s="66">
        <v>9175</v>
      </c>
      <c r="L57" s="67">
        <v>10000</v>
      </c>
      <c r="M57" s="67">
        <v>10850</v>
      </c>
      <c r="N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5" ht="15" customHeight="1" x14ac:dyDescent="0.25">
      <c r="A58" s="34" t="s">
        <v>57</v>
      </c>
      <c r="B58" s="57">
        <v>1</v>
      </c>
      <c r="C58" s="57">
        <v>40</v>
      </c>
      <c r="D58" s="57">
        <v>80</v>
      </c>
      <c r="E58" s="57">
        <v>120</v>
      </c>
      <c r="F58" s="57">
        <v>160</v>
      </c>
      <c r="G58" s="57">
        <v>200</v>
      </c>
      <c r="H58" s="153">
        <v>242</v>
      </c>
      <c r="I58" s="142">
        <v>280</v>
      </c>
      <c r="J58" s="68">
        <v>320</v>
      </c>
      <c r="K58" s="66">
        <v>367</v>
      </c>
      <c r="L58" s="68">
        <v>400</v>
      </c>
      <c r="M58" s="68">
        <v>435</v>
      </c>
      <c r="N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5" customHeight="1" thickBot="1" x14ac:dyDescent="0.3">
      <c r="A59" s="34" t="s">
        <v>58</v>
      </c>
      <c r="B59" s="56">
        <v>0</v>
      </c>
      <c r="C59" s="56">
        <v>39</v>
      </c>
      <c r="D59" s="56">
        <v>82</v>
      </c>
      <c r="E59" s="56">
        <v>105</v>
      </c>
      <c r="F59" s="56">
        <v>101</v>
      </c>
      <c r="G59" s="56">
        <v>102</v>
      </c>
      <c r="H59" s="145">
        <v>83</v>
      </c>
      <c r="I59" s="149">
        <v>57</v>
      </c>
      <c r="J59" s="69">
        <v>23</v>
      </c>
      <c r="K59" s="102">
        <v>0</v>
      </c>
      <c r="L59" s="101">
        <v>0</v>
      </c>
      <c r="M59" s="101">
        <v>0</v>
      </c>
      <c r="N59" s="50"/>
      <c r="Q59" s="50"/>
      <c r="R59" s="50"/>
      <c r="S59" s="50"/>
      <c r="T59" s="50"/>
      <c r="U59" s="50"/>
      <c r="V59" s="50"/>
      <c r="W59" s="50"/>
      <c r="X59" s="50"/>
      <c r="Y59" s="50"/>
    </row>
    <row r="60" spans="1:25" ht="15" customHeight="1" thickTop="1" thickBot="1" x14ac:dyDescent="0.3">
      <c r="A60" s="34" t="s">
        <v>59</v>
      </c>
      <c r="B60" s="35">
        <v>0</v>
      </c>
      <c r="C60" s="35">
        <v>61</v>
      </c>
      <c r="D60" s="35">
        <v>91</v>
      </c>
      <c r="E60" s="35">
        <v>93</v>
      </c>
      <c r="F60" s="35">
        <v>95</v>
      </c>
      <c r="G60" s="35">
        <v>84</v>
      </c>
      <c r="H60" s="145">
        <v>58</v>
      </c>
      <c r="I60" s="144">
        <v>37</v>
      </c>
      <c r="J60" s="71">
        <v>0</v>
      </c>
      <c r="K60" s="55">
        <v>0</v>
      </c>
      <c r="L60" s="71">
        <v>12</v>
      </c>
      <c r="M60" s="71">
        <v>0</v>
      </c>
      <c r="N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5" customHeight="1" thickTop="1" thickBot="1" x14ac:dyDescent="0.3">
      <c r="A61" s="34" t="s">
        <v>65</v>
      </c>
      <c r="B61" s="35">
        <f>SUM(B60+$AD$7)</f>
        <v>11</v>
      </c>
      <c r="C61" s="35">
        <f t="shared" ref="C61:M61" si="18">SUM(C60+$AD$7)</f>
        <v>72</v>
      </c>
      <c r="D61" s="35">
        <f t="shared" si="18"/>
        <v>102</v>
      </c>
      <c r="E61" s="35">
        <f t="shared" si="18"/>
        <v>104</v>
      </c>
      <c r="F61" s="35">
        <f t="shared" si="18"/>
        <v>106</v>
      </c>
      <c r="G61" s="35">
        <f t="shared" si="18"/>
        <v>95</v>
      </c>
      <c r="H61" s="145">
        <f t="shared" si="18"/>
        <v>69</v>
      </c>
      <c r="I61" s="150">
        <f t="shared" si="18"/>
        <v>48</v>
      </c>
      <c r="J61" s="35">
        <f t="shared" si="18"/>
        <v>11</v>
      </c>
      <c r="K61" s="35">
        <f t="shared" si="18"/>
        <v>11</v>
      </c>
      <c r="L61" s="35">
        <f t="shared" si="18"/>
        <v>23</v>
      </c>
      <c r="M61" s="35">
        <f t="shared" si="18"/>
        <v>11</v>
      </c>
      <c r="N61" s="50"/>
      <c r="Q61" s="50"/>
      <c r="R61" s="50"/>
      <c r="S61" s="50"/>
      <c r="T61" s="50"/>
      <c r="U61" s="50"/>
      <c r="V61" s="50"/>
      <c r="W61" s="50"/>
      <c r="X61" s="50"/>
      <c r="Y61" s="50"/>
    </row>
    <row r="62" spans="1:25" ht="16.5" thickTop="1" thickBot="1" x14ac:dyDescent="0.3">
      <c r="A62" s="34" t="s">
        <v>67</v>
      </c>
      <c r="B62" s="35">
        <f>SUM(B59-B61)</f>
        <v>-11</v>
      </c>
      <c r="C62" s="35">
        <f t="shared" ref="C62:J62" si="19">SUM(C59-C61)</f>
        <v>-33</v>
      </c>
      <c r="D62" s="35">
        <f t="shared" si="19"/>
        <v>-20</v>
      </c>
      <c r="E62" s="35">
        <f t="shared" si="19"/>
        <v>1</v>
      </c>
      <c r="F62" s="35">
        <f t="shared" si="19"/>
        <v>-5</v>
      </c>
      <c r="G62" s="35">
        <f t="shared" si="19"/>
        <v>7</v>
      </c>
      <c r="H62" s="145">
        <f t="shared" si="19"/>
        <v>14</v>
      </c>
      <c r="I62" s="151">
        <f t="shared" si="19"/>
        <v>9</v>
      </c>
      <c r="J62" s="70">
        <f t="shared" si="19"/>
        <v>12</v>
      </c>
      <c r="K62" s="36">
        <f>SUM(K59-K61)</f>
        <v>-11</v>
      </c>
      <c r="L62" s="70">
        <f>SUM(L59-L61)</f>
        <v>-23</v>
      </c>
      <c r="M62" s="70">
        <f>SUM(M59-M61)</f>
        <v>-11</v>
      </c>
      <c r="N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6.5" thickTop="1" thickBot="1" x14ac:dyDescent="0.3">
      <c r="A63" s="34" t="s">
        <v>69</v>
      </c>
      <c r="B63" s="35" t="e">
        <f>SUM(B61/B59)*100</f>
        <v>#DIV/0!</v>
      </c>
      <c r="C63" s="35">
        <f t="shared" ref="C63:J63" si="20">SUM(C61/C59)*100</f>
        <v>184.61538461538461</v>
      </c>
      <c r="D63" s="35">
        <f t="shared" si="20"/>
        <v>124.39024390243902</v>
      </c>
      <c r="E63" s="35">
        <f t="shared" si="20"/>
        <v>99.047619047619051</v>
      </c>
      <c r="F63" s="35">
        <f t="shared" si="20"/>
        <v>104.95049504950495</v>
      </c>
      <c r="G63" s="35">
        <f t="shared" si="20"/>
        <v>93.137254901960787</v>
      </c>
      <c r="H63" s="145">
        <f t="shared" si="20"/>
        <v>83.132530120481931</v>
      </c>
      <c r="I63" s="152">
        <f t="shared" si="20"/>
        <v>84.210526315789465</v>
      </c>
      <c r="J63" s="54">
        <f t="shared" si="20"/>
        <v>47.826086956521742</v>
      </c>
      <c r="K63" s="36" t="e">
        <f>SUM(K61/K59)*100</f>
        <v>#DIV/0!</v>
      </c>
      <c r="L63" s="54" t="e">
        <f>SUM(L61/L59)*100</f>
        <v>#DIV/0!</v>
      </c>
      <c r="M63" s="54" t="e">
        <f>SUM(M61/M59)*100</f>
        <v>#DIV/0!</v>
      </c>
      <c r="N63" s="50"/>
      <c r="Q63" s="50"/>
      <c r="R63" s="50"/>
      <c r="S63" s="50"/>
      <c r="T63" s="50"/>
      <c r="U63" s="50"/>
      <c r="V63" s="50"/>
      <c r="W63" s="50"/>
      <c r="X63" s="50"/>
      <c r="Y63" s="50"/>
    </row>
    <row r="64" spans="1:25" ht="15.75" thickTop="1" x14ac:dyDescent="0.25">
      <c r="A64" s="50"/>
      <c r="B64" s="50"/>
      <c r="C64" s="50"/>
      <c r="D64" s="50"/>
      <c r="E64" s="50"/>
      <c r="F64" s="50"/>
      <c r="G64" s="50"/>
      <c r="H64" s="141"/>
      <c r="I64" s="50"/>
      <c r="J64" s="50"/>
      <c r="K64" s="50"/>
      <c r="L64" s="50"/>
      <c r="M64" s="50"/>
      <c r="N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6" x14ac:dyDescent="0.25">
      <c r="A65" s="74" t="s">
        <v>190</v>
      </c>
      <c r="B65" s="74"/>
      <c r="C65" s="74"/>
      <c r="D65" s="74"/>
      <c r="E65" s="74"/>
      <c r="F65" s="74"/>
      <c r="G65" s="74"/>
      <c r="H65" s="141"/>
      <c r="I65" s="74"/>
      <c r="J65" s="74"/>
      <c r="K65" s="32" t="s">
        <v>237</v>
      </c>
      <c r="L65" s="74"/>
      <c r="M65" s="74"/>
      <c r="N65" s="50"/>
      <c r="Q65" s="50"/>
      <c r="R65" s="50"/>
      <c r="S65" s="50"/>
      <c r="T65" s="50"/>
      <c r="U65" s="50"/>
      <c r="V65" s="50"/>
      <c r="W65" s="50"/>
      <c r="X65" s="50"/>
      <c r="Y65" s="50"/>
    </row>
    <row r="66" spans="1:26" x14ac:dyDescent="0.25">
      <c r="A66" s="22" t="s">
        <v>167</v>
      </c>
      <c r="B66" s="58">
        <v>0</v>
      </c>
      <c r="C66" s="58">
        <v>1000</v>
      </c>
      <c r="D66" s="58">
        <v>2000</v>
      </c>
      <c r="E66" s="58">
        <v>3000</v>
      </c>
      <c r="F66" s="58">
        <v>4000</v>
      </c>
      <c r="G66" s="58">
        <v>5000</v>
      </c>
      <c r="H66" s="58">
        <v>6050</v>
      </c>
      <c r="I66" s="148">
        <v>7000</v>
      </c>
      <c r="J66" s="67">
        <v>8000</v>
      </c>
      <c r="K66" s="66">
        <v>9175</v>
      </c>
      <c r="L66" s="67">
        <v>10000</v>
      </c>
      <c r="M66" s="67">
        <v>10850</v>
      </c>
      <c r="N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6" ht="15.75" thickBot="1" x14ac:dyDescent="0.3">
      <c r="A67" s="34" t="s">
        <v>57</v>
      </c>
      <c r="B67" s="57">
        <v>1</v>
      </c>
      <c r="C67" s="57">
        <v>40</v>
      </c>
      <c r="D67" s="57">
        <v>80</v>
      </c>
      <c r="E67" s="57">
        <v>120</v>
      </c>
      <c r="F67" s="57">
        <v>160</v>
      </c>
      <c r="G67" s="57">
        <v>200</v>
      </c>
      <c r="H67" s="153">
        <v>242</v>
      </c>
      <c r="I67" s="142">
        <v>280</v>
      </c>
      <c r="J67" s="68">
        <v>320</v>
      </c>
      <c r="K67" s="66">
        <v>367</v>
      </c>
      <c r="L67" s="68">
        <v>400</v>
      </c>
      <c r="M67" s="68">
        <v>435</v>
      </c>
      <c r="N67" s="50"/>
      <c r="Q67" s="50"/>
      <c r="R67" s="50"/>
      <c r="S67" s="50"/>
      <c r="T67" s="50"/>
      <c r="U67" s="50"/>
      <c r="V67" s="50"/>
      <c r="W67" s="50"/>
      <c r="X67" s="50"/>
      <c r="Y67" s="50"/>
    </row>
    <row r="68" spans="1:26" ht="16.5" thickTop="1" thickBot="1" x14ac:dyDescent="0.3">
      <c r="A68" s="34" t="s">
        <v>58</v>
      </c>
      <c r="B68" s="56">
        <v>0</v>
      </c>
      <c r="C68" s="56">
        <v>151</v>
      </c>
      <c r="D68" s="56">
        <v>229</v>
      </c>
      <c r="E68" s="56">
        <v>258</v>
      </c>
      <c r="F68" s="56">
        <v>241</v>
      </c>
      <c r="G68" s="56">
        <v>184</v>
      </c>
      <c r="H68" s="145">
        <v>159</v>
      </c>
      <c r="I68" s="154">
        <v>93</v>
      </c>
      <c r="J68" s="63">
        <v>30</v>
      </c>
      <c r="K68" s="103">
        <v>0</v>
      </c>
      <c r="L68" s="100">
        <v>0</v>
      </c>
      <c r="M68" s="100">
        <v>0</v>
      </c>
      <c r="N68" s="50"/>
    </row>
    <row r="69" spans="1:26" ht="16.5" thickTop="1" thickBot="1" x14ac:dyDescent="0.3">
      <c r="A69" s="34" t="s">
        <v>59</v>
      </c>
      <c r="B69" s="35">
        <v>7.5</v>
      </c>
      <c r="C69" s="35">
        <v>135</v>
      </c>
      <c r="D69" s="35">
        <v>180</v>
      </c>
      <c r="E69" s="35">
        <v>198</v>
      </c>
      <c r="F69" s="35">
        <v>182</v>
      </c>
      <c r="G69" s="35">
        <v>136</v>
      </c>
      <c r="H69" s="145">
        <v>104</v>
      </c>
      <c r="I69" s="144">
        <v>52</v>
      </c>
      <c r="J69" s="71">
        <v>14</v>
      </c>
      <c r="K69" s="55">
        <v>0</v>
      </c>
      <c r="L69" s="71">
        <v>0</v>
      </c>
      <c r="M69" s="71">
        <v>0</v>
      </c>
      <c r="N69" s="50"/>
    </row>
    <row r="70" spans="1:26" ht="15.75" thickTop="1" x14ac:dyDescent="0.25">
      <c r="A70" s="34" t="s">
        <v>65</v>
      </c>
      <c r="B70" s="35">
        <f>SUM(B69+$AD$7+$AD$6)</f>
        <v>55.900000000000006</v>
      </c>
      <c r="C70" s="35">
        <f t="shared" ref="C70:M70" si="21">SUM(C69+$AD$7+$AD$6)</f>
        <v>183.4</v>
      </c>
      <c r="D70" s="35">
        <f t="shared" si="21"/>
        <v>228.4</v>
      </c>
      <c r="E70" s="35">
        <f t="shared" si="21"/>
        <v>246.4</v>
      </c>
      <c r="F70" s="35">
        <f t="shared" si="21"/>
        <v>230.4</v>
      </c>
      <c r="G70" s="35">
        <f t="shared" si="21"/>
        <v>184.4</v>
      </c>
      <c r="H70" s="145">
        <f t="shared" si="21"/>
        <v>152.4</v>
      </c>
      <c r="I70" s="150">
        <f t="shared" si="21"/>
        <v>100.4</v>
      </c>
      <c r="J70" s="35">
        <f t="shared" si="21"/>
        <v>62.400000000000006</v>
      </c>
      <c r="K70" s="35">
        <f t="shared" si="21"/>
        <v>48.400000000000006</v>
      </c>
      <c r="L70" s="35">
        <f t="shared" si="21"/>
        <v>48.400000000000006</v>
      </c>
      <c r="M70" s="35">
        <f t="shared" si="21"/>
        <v>48.400000000000006</v>
      </c>
      <c r="N70" s="50"/>
    </row>
    <row r="71" spans="1:26" ht="15.75" thickBot="1" x14ac:dyDescent="0.3">
      <c r="A71" s="34" t="s">
        <v>67</v>
      </c>
      <c r="B71" s="35">
        <f>SUM(B68-B70)</f>
        <v>-55.900000000000006</v>
      </c>
      <c r="C71" s="35">
        <f t="shared" ref="C71:M71" si="22">SUM(C68-C70)</f>
        <v>-32.400000000000006</v>
      </c>
      <c r="D71" s="35">
        <f t="shared" si="22"/>
        <v>0.59999999999999432</v>
      </c>
      <c r="E71" s="35">
        <f t="shared" si="22"/>
        <v>11.599999999999994</v>
      </c>
      <c r="F71" s="35">
        <f t="shared" si="22"/>
        <v>10.599999999999994</v>
      </c>
      <c r="G71" s="35">
        <f t="shared" si="22"/>
        <v>-0.40000000000000568</v>
      </c>
      <c r="H71" s="145">
        <f t="shared" si="22"/>
        <v>6.5999999999999943</v>
      </c>
      <c r="I71" s="150">
        <f t="shared" si="22"/>
        <v>-7.4000000000000057</v>
      </c>
      <c r="J71" s="35">
        <f t="shared" si="22"/>
        <v>-32.400000000000006</v>
      </c>
      <c r="K71" s="35">
        <f t="shared" si="22"/>
        <v>-48.400000000000006</v>
      </c>
      <c r="L71" s="35">
        <f t="shared" si="22"/>
        <v>-48.400000000000006</v>
      </c>
      <c r="M71" s="35">
        <f t="shared" si="22"/>
        <v>-48.400000000000006</v>
      </c>
      <c r="N71" s="50"/>
    </row>
    <row r="72" spans="1:26" ht="16.5" thickTop="1" thickBot="1" x14ac:dyDescent="0.3">
      <c r="A72" s="34" t="s">
        <v>69</v>
      </c>
      <c r="B72" s="35" t="e">
        <f>SUM(B70/B68)*100</f>
        <v>#DIV/0!</v>
      </c>
      <c r="C72" s="35">
        <f t="shared" ref="C72:J72" si="23">SUM(C70/C68)*100</f>
        <v>121.45695364238411</v>
      </c>
      <c r="D72" s="35">
        <f t="shared" si="23"/>
        <v>99.737991266375545</v>
      </c>
      <c r="E72" s="35">
        <f t="shared" si="23"/>
        <v>95.503875968992247</v>
      </c>
      <c r="F72" s="35">
        <f t="shared" si="23"/>
        <v>95.601659751037346</v>
      </c>
      <c r="G72" s="35">
        <f t="shared" si="23"/>
        <v>100.21739130434784</v>
      </c>
      <c r="H72" s="145">
        <f t="shared" si="23"/>
        <v>95.84905660377359</v>
      </c>
      <c r="I72" s="152">
        <f t="shared" si="23"/>
        <v>107.95698924731182</v>
      </c>
      <c r="J72" s="54">
        <f t="shared" si="23"/>
        <v>208</v>
      </c>
      <c r="K72" s="36" t="e">
        <f>SUM(K70/K68)*100</f>
        <v>#DIV/0!</v>
      </c>
      <c r="L72" s="54" t="e">
        <f>SUM(L70/L68)*100</f>
        <v>#DIV/0!</v>
      </c>
      <c r="M72" s="54" t="e">
        <f>SUM(M70/M68)*100</f>
        <v>#DIV/0!</v>
      </c>
      <c r="N72" s="50"/>
    </row>
    <row r="73" spans="1:26" ht="15.75" thickTop="1" x14ac:dyDescent="0.25">
      <c r="A73" s="74"/>
      <c r="B73" s="74"/>
      <c r="C73" s="74"/>
      <c r="D73" s="74"/>
      <c r="E73" s="74"/>
      <c r="F73" s="74"/>
      <c r="G73" s="74"/>
      <c r="H73" s="141"/>
      <c r="I73" s="74"/>
      <c r="J73" s="74"/>
      <c r="K73" s="74"/>
      <c r="L73" s="74"/>
      <c r="M73" s="74"/>
      <c r="N73" s="50"/>
      <c r="Z73" s="4">
        <v>0</v>
      </c>
    </row>
    <row r="74" spans="1:26" x14ac:dyDescent="0.25">
      <c r="A74" s="74" t="s">
        <v>191</v>
      </c>
      <c r="B74" s="74"/>
      <c r="C74" s="74"/>
      <c r="D74" s="74"/>
      <c r="E74" s="74"/>
      <c r="F74" s="74"/>
      <c r="G74" s="74"/>
      <c r="H74" s="141"/>
      <c r="I74" s="74"/>
      <c r="J74" s="74"/>
      <c r="K74" s="32" t="s">
        <v>237</v>
      </c>
      <c r="L74" s="74"/>
      <c r="M74" s="74"/>
      <c r="N74" s="50"/>
    </row>
    <row r="75" spans="1:26" x14ac:dyDescent="0.25">
      <c r="A75" s="22" t="s">
        <v>68</v>
      </c>
      <c r="B75" s="58">
        <v>0</v>
      </c>
      <c r="C75" s="58">
        <v>1000</v>
      </c>
      <c r="D75" s="58">
        <v>2000</v>
      </c>
      <c r="E75" s="58">
        <v>3000</v>
      </c>
      <c r="F75" s="58">
        <v>4000</v>
      </c>
      <c r="G75" s="58">
        <v>5000</v>
      </c>
      <c r="H75" s="58">
        <v>6050</v>
      </c>
      <c r="I75" s="148">
        <v>7000</v>
      </c>
      <c r="J75" s="67">
        <v>8000</v>
      </c>
      <c r="K75" s="66">
        <v>9175</v>
      </c>
      <c r="L75" s="67">
        <v>10000</v>
      </c>
      <c r="M75" s="67">
        <v>10850</v>
      </c>
      <c r="N75" s="50"/>
    </row>
    <row r="76" spans="1:26" x14ac:dyDescent="0.25">
      <c r="A76" s="34" t="s">
        <v>57</v>
      </c>
      <c r="B76" s="57">
        <v>1</v>
      </c>
      <c r="C76" s="57">
        <v>40</v>
      </c>
      <c r="D76" s="57">
        <v>80</v>
      </c>
      <c r="E76" s="57">
        <v>120</v>
      </c>
      <c r="F76" s="57">
        <v>160</v>
      </c>
      <c r="G76" s="57">
        <v>200</v>
      </c>
      <c r="H76" s="153">
        <v>242</v>
      </c>
      <c r="I76" s="142">
        <v>280</v>
      </c>
      <c r="J76" s="68">
        <v>320</v>
      </c>
      <c r="K76" s="66">
        <v>367</v>
      </c>
      <c r="L76" s="68">
        <v>400</v>
      </c>
      <c r="M76" s="68">
        <v>435</v>
      </c>
      <c r="N76" s="50"/>
    </row>
    <row r="77" spans="1:26" ht="15.75" thickBot="1" x14ac:dyDescent="0.3">
      <c r="A77" s="34" t="s">
        <v>58</v>
      </c>
      <c r="B77" s="56">
        <v>0</v>
      </c>
      <c r="C77" s="56">
        <v>39</v>
      </c>
      <c r="D77" s="56">
        <v>82</v>
      </c>
      <c r="E77" s="56">
        <v>105</v>
      </c>
      <c r="F77" s="56">
        <v>101</v>
      </c>
      <c r="G77" s="56">
        <v>102</v>
      </c>
      <c r="H77" s="145">
        <v>83</v>
      </c>
      <c r="I77" s="149">
        <v>57</v>
      </c>
      <c r="J77" s="69">
        <v>30</v>
      </c>
      <c r="K77" s="102">
        <v>0</v>
      </c>
      <c r="L77" s="101">
        <v>0</v>
      </c>
      <c r="M77" s="101">
        <v>0</v>
      </c>
      <c r="N77" s="50"/>
    </row>
    <row r="78" spans="1:26" ht="16.5" thickTop="1" thickBot="1" x14ac:dyDescent="0.3">
      <c r="A78" s="34" t="s">
        <v>59</v>
      </c>
      <c r="B78" s="35">
        <v>7.5</v>
      </c>
      <c r="C78" s="35">
        <v>65</v>
      </c>
      <c r="D78" s="35">
        <v>86</v>
      </c>
      <c r="E78" s="35">
        <v>81</v>
      </c>
      <c r="F78" s="35">
        <v>81</v>
      </c>
      <c r="G78" s="35">
        <v>76</v>
      </c>
      <c r="H78" s="145">
        <v>65</v>
      </c>
      <c r="I78" s="144">
        <v>49</v>
      </c>
      <c r="J78" s="71">
        <v>14</v>
      </c>
      <c r="K78" s="55">
        <v>4</v>
      </c>
      <c r="L78" s="71">
        <v>0</v>
      </c>
      <c r="M78" s="71">
        <v>0</v>
      </c>
      <c r="N78" s="50"/>
      <c r="P78" s="74"/>
    </row>
    <row r="79" spans="1:26" ht="16.5" thickTop="1" thickBot="1" x14ac:dyDescent="0.3">
      <c r="A79" s="34" t="s">
        <v>65</v>
      </c>
      <c r="B79" s="35">
        <f>SUM(B78+$AD$7)</f>
        <v>18.5</v>
      </c>
      <c r="C79" s="35">
        <f t="shared" ref="C79:M79" si="24">SUM(C78+$AD$7)</f>
        <v>76</v>
      </c>
      <c r="D79" s="35">
        <f t="shared" si="24"/>
        <v>97</v>
      </c>
      <c r="E79" s="35">
        <f t="shared" si="24"/>
        <v>92</v>
      </c>
      <c r="F79" s="35">
        <f t="shared" si="24"/>
        <v>92</v>
      </c>
      <c r="G79" s="35">
        <f t="shared" si="24"/>
        <v>87</v>
      </c>
      <c r="H79" s="145">
        <f t="shared" si="24"/>
        <v>76</v>
      </c>
      <c r="I79" s="150">
        <f t="shared" si="24"/>
        <v>60</v>
      </c>
      <c r="J79" s="35">
        <f t="shared" si="24"/>
        <v>25</v>
      </c>
      <c r="K79" s="35">
        <f t="shared" si="24"/>
        <v>15</v>
      </c>
      <c r="L79" s="35">
        <f t="shared" si="24"/>
        <v>11</v>
      </c>
      <c r="M79" s="35">
        <f t="shared" si="24"/>
        <v>11</v>
      </c>
      <c r="N79" s="50"/>
      <c r="P79" s="74"/>
      <c r="Q79" s="74" t="s">
        <v>53</v>
      </c>
    </row>
    <row r="80" spans="1:26" ht="16.5" thickTop="1" thickBot="1" x14ac:dyDescent="0.3">
      <c r="A80" s="34" t="s">
        <v>67</v>
      </c>
      <c r="B80" s="35">
        <f>SUM(B77-B79)</f>
        <v>-18.5</v>
      </c>
      <c r="C80" s="35">
        <f t="shared" ref="C80:J80" si="25">SUM(C77-C79)</f>
        <v>-37</v>
      </c>
      <c r="D80" s="35">
        <f t="shared" si="25"/>
        <v>-15</v>
      </c>
      <c r="E80" s="35">
        <f t="shared" si="25"/>
        <v>13</v>
      </c>
      <c r="F80" s="35">
        <f t="shared" si="25"/>
        <v>9</v>
      </c>
      <c r="G80" s="35">
        <f t="shared" si="25"/>
        <v>15</v>
      </c>
      <c r="H80" s="145">
        <f t="shared" si="25"/>
        <v>7</v>
      </c>
      <c r="I80" s="151">
        <f t="shared" si="25"/>
        <v>-3</v>
      </c>
      <c r="J80" s="70">
        <f t="shared" si="25"/>
        <v>5</v>
      </c>
      <c r="K80" s="36">
        <f>SUM(K77-K79)</f>
        <v>-15</v>
      </c>
      <c r="L80" s="70">
        <f>SUM(L77-L79)</f>
        <v>-11</v>
      </c>
      <c r="M80" s="70">
        <f>SUM(M77-M79)</f>
        <v>-11</v>
      </c>
      <c r="N80" s="50"/>
      <c r="Q80" s="74">
        <f>SUM(P1:P171)</f>
        <v>0</v>
      </c>
    </row>
    <row r="81" spans="1:14" ht="16.5" thickTop="1" thickBot="1" x14ac:dyDescent="0.3">
      <c r="A81" s="34" t="s">
        <v>69</v>
      </c>
      <c r="B81" s="35" t="e">
        <f>SUM(B79/B77)*100</f>
        <v>#DIV/0!</v>
      </c>
      <c r="C81" s="35">
        <f t="shared" ref="C81:J81" si="26">SUM(C79/C77)*100</f>
        <v>194.87179487179486</v>
      </c>
      <c r="D81" s="35">
        <f t="shared" si="26"/>
        <v>118.29268292682926</v>
      </c>
      <c r="E81" s="35">
        <f t="shared" si="26"/>
        <v>87.61904761904762</v>
      </c>
      <c r="F81" s="35">
        <f t="shared" si="26"/>
        <v>91.089108910891099</v>
      </c>
      <c r="G81" s="35">
        <f t="shared" si="26"/>
        <v>85.294117647058826</v>
      </c>
      <c r="H81" s="145">
        <f t="shared" si="26"/>
        <v>91.566265060240966</v>
      </c>
      <c r="I81" s="152">
        <f t="shared" si="26"/>
        <v>105.26315789473684</v>
      </c>
      <c r="J81" s="54">
        <f t="shared" si="26"/>
        <v>83.333333333333343</v>
      </c>
      <c r="K81" s="36" t="e">
        <f>SUM(K79/K77)*100</f>
        <v>#DIV/0!</v>
      </c>
      <c r="L81" s="54" t="e">
        <f>SUM(L79/L77)*100</f>
        <v>#DIV/0!</v>
      </c>
      <c r="M81" s="54" t="e">
        <f>SUM(M79/M77)*100</f>
        <v>#DIV/0!</v>
      </c>
      <c r="N81" s="50"/>
    </row>
    <row r="82" spans="1:14" ht="15.75" thickTop="1" x14ac:dyDescent="0.25">
      <c r="A82" s="50"/>
      <c r="B82" s="50"/>
      <c r="C82" s="50"/>
      <c r="D82" s="50"/>
      <c r="E82" s="50"/>
      <c r="F82" s="50"/>
      <c r="G82" s="50"/>
      <c r="H82" s="141"/>
      <c r="I82" s="50"/>
      <c r="J82" s="50"/>
      <c r="K82" s="50"/>
      <c r="L82" s="50"/>
      <c r="M82" s="50"/>
      <c r="N82" s="50"/>
    </row>
    <row r="83" spans="1:14" x14ac:dyDescent="0.25">
      <c r="A83" s="74" t="s">
        <v>214</v>
      </c>
      <c r="B83" s="74"/>
      <c r="C83" s="74"/>
      <c r="D83" s="74"/>
      <c r="E83" s="74"/>
      <c r="F83" s="74"/>
      <c r="G83" s="74"/>
      <c r="H83" s="141"/>
      <c r="I83" s="74"/>
      <c r="J83" s="74"/>
      <c r="K83" s="32" t="s">
        <v>237</v>
      </c>
      <c r="L83" s="74"/>
      <c r="M83" s="74"/>
      <c r="N83" s="50"/>
    </row>
    <row r="84" spans="1:14" x14ac:dyDescent="0.25">
      <c r="A84" s="22" t="s">
        <v>68</v>
      </c>
      <c r="B84" s="58">
        <v>0</v>
      </c>
      <c r="C84" s="58">
        <v>1000</v>
      </c>
      <c r="D84" s="58">
        <v>2000</v>
      </c>
      <c r="E84" s="58">
        <v>3000</v>
      </c>
      <c r="F84" s="58">
        <v>4000</v>
      </c>
      <c r="G84" s="58">
        <v>5000</v>
      </c>
      <c r="H84" s="58">
        <v>6050</v>
      </c>
      <c r="I84" s="148">
        <v>7000</v>
      </c>
      <c r="J84" s="67">
        <v>8000</v>
      </c>
      <c r="K84" s="66">
        <v>9175</v>
      </c>
      <c r="L84" s="67">
        <v>10000</v>
      </c>
      <c r="M84" s="67">
        <v>10850</v>
      </c>
      <c r="N84" s="50"/>
    </row>
    <row r="85" spans="1:14" x14ac:dyDescent="0.25">
      <c r="A85" s="34" t="s">
        <v>57</v>
      </c>
      <c r="B85" s="57">
        <v>1</v>
      </c>
      <c r="C85" s="57">
        <v>40</v>
      </c>
      <c r="D85" s="57">
        <v>80</v>
      </c>
      <c r="E85" s="57">
        <v>120</v>
      </c>
      <c r="F85" s="57">
        <v>160</v>
      </c>
      <c r="G85" s="57">
        <v>200</v>
      </c>
      <c r="H85" s="153">
        <v>242</v>
      </c>
      <c r="I85" s="142">
        <v>280</v>
      </c>
      <c r="J85" s="68">
        <v>320</v>
      </c>
      <c r="K85" s="66">
        <v>367</v>
      </c>
      <c r="L85" s="68">
        <v>400</v>
      </c>
      <c r="M85" s="68">
        <v>435</v>
      </c>
      <c r="N85" s="50"/>
    </row>
    <row r="86" spans="1:14" ht="15.75" thickBot="1" x14ac:dyDescent="0.3">
      <c r="A86" s="34" t="s">
        <v>58</v>
      </c>
      <c r="B86" s="56">
        <v>0</v>
      </c>
      <c r="C86" s="56">
        <v>39</v>
      </c>
      <c r="D86" s="56">
        <v>82</v>
      </c>
      <c r="E86" s="56">
        <v>105</v>
      </c>
      <c r="F86" s="56">
        <v>101</v>
      </c>
      <c r="G86" s="56">
        <v>102</v>
      </c>
      <c r="H86" s="145">
        <v>83</v>
      </c>
      <c r="I86" s="149">
        <v>57</v>
      </c>
      <c r="J86" s="69">
        <v>30</v>
      </c>
      <c r="K86" s="102">
        <v>0</v>
      </c>
      <c r="L86" s="101">
        <v>0</v>
      </c>
      <c r="M86" s="101">
        <v>0</v>
      </c>
      <c r="N86" s="50"/>
    </row>
    <row r="87" spans="1:14" ht="16.5" thickTop="1" thickBot="1" x14ac:dyDescent="0.3">
      <c r="A87" s="34" t="s">
        <v>59</v>
      </c>
      <c r="B87" s="35">
        <v>4</v>
      </c>
      <c r="C87" s="35">
        <v>65</v>
      </c>
      <c r="D87" s="35">
        <v>75</v>
      </c>
      <c r="E87" s="35">
        <v>81</v>
      </c>
      <c r="F87" s="35">
        <v>81</v>
      </c>
      <c r="G87" s="35">
        <v>75</v>
      </c>
      <c r="H87" s="145">
        <v>67</v>
      </c>
      <c r="I87" s="144">
        <v>47</v>
      </c>
      <c r="J87" s="71">
        <v>12</v>
      </c>
      <c r="K87" s="55">
        <v>7</v>
      </c>
      <c r="L87" s="71">
        <v>0</v>
      </c>
      <c r="M87" s="71">
        <v>0</v>
      </c>
      <c r="N87" s="50"/>
    </row>
    <row r="88" spans="1:14" ht="16.5" thickTop="1" thickBot="1" x14ac:dyDescent="0.3">
      <c r="A88" s="34" t="s">
        <v>65</v>
      </c>
      <c r="B88" s="35">
        <f>SUM(B87+$AD$7)</f>
        <v>15</v>
      </c>
      <c r="C88" s="35">
        <f t="shared" ref="C88:M88" si="27">SUM(C87+$AD$7)</f>
        <v>76</v>
      </c>
      <c r="D88" s="35">
        <f t="shared" si="27"/>
        <v>86</v>
      </c>
      <c r="E88" s="35">
        <f t="shared" si="27"/>
        <v>92</v>
      </c>
      <c r="F88" s="35">
        <f t="shared" si="27"/>
        <v>92</v>
      </c>
      <c r="G88" s="35">
        <f t="shared" si="27"/>
        <v>86</v>
      </c>
      <c r="H88" s="145">
        <f t="shared" si="27"/>
        <v>78</v>
      </c>
      <c r="I88" s="150">
        <f t="shared" si="27"/>
        <v>58</v>
      </c>
      <c r="J88" s="35">
        <f t="shared" si="27"/>
        <v>23</v>
      </c>
      <c r="K88" s="35">
        <f t="shared" si="27"/>
        <v>18</v>
      </c>
      <c r="L88" s="35">
        <f t="shared" si="27"/>
        <v>11</v>
      </c>
      <c r="M88" s="35">
        <f t="shared" si="27"/>
        <v>11</v>
      </c>
      <c r="N88" s="50"/>
    </row>
    <row r="89" spans="1:14" ht="16.5" thickTop="1" thickBot="1" x14ac:dyDescent="0.3">
      <c r="A89" s="34" t="s">
        <v>67</v>
      </c>
      <c r="B89" s="35">
        <f>SUM(B86-B88)</f>
        <v>-15</v>
      </c>
      <c r="C89" s="35">
        <f t="shared" ref="C89:J89" si="28">SUM(C86-C88)</f>
        <v>-37</v>
      </c>
      <c r="D89" s="35">
        <f t="shared" si="28"/>
        <v>-4</v>
      </c>
      <c r="E89" s="35">
        <f t="shared" si="28"/>
        <v>13</v>
      </c>
      <c r="F89" s="35">
        <f t="shared" si="28"/>
        <v>9</v>
      </c>
      <c r="G89" s="35">
        <f t="shared" si="28"/>
        <v>16</v>
      </c>
      <c r="H89" s="145">
        <f t="shared" si="28"/>
        <v>5</v>
      </c>
      <c r="I89" s="151">
        <f t="shared" si="28"/>
        <v>-1</v>
      </c>
      <c r="J89" s="70">
        <f t="shared" si="28"/>
        <v>7</v>
      </c>
      <c r="K89" s="36">
        <f>SUM(K86-K88)</f>
        <v>-18</v>
      </c>
      <c r="L89" s="70">
        <f>SUM(L86-L88)</f>
        <v>-11</v>
      </c>
      <c r="M89" s="70">
        <f>SUM(M86-M88)</f>
        <v>-11</v>
      </c>
      <c r="N89" s="50"/>
    </row>
    <row r="90" spans="1:14" ht="16.5" thickTop="1" thickBot="1" x14ac:dyDescent="0.3">
      <c r="A90" s="34" t="s">
        <v>69</v>
      </c>
      <c r="B90" s="35" t="e">
        <f>SUM(B88/B86)*100</f>
        <v>#DIV/0!</v>
      </c>
      <c r="C90" s="35">
        <f t="shared" ref="C90:J90" si="29">SUM(C88/C86)*100</f>
        <v>194.87179487179486</v>
      </c>
      <c r="D90" s="35">
        <f t="shared" si="29"/>
        <v>104.8780487804878</v>
      </c>
      <c r="E90" s="35">
        <f t="shared" si="29"/>
        <v>87.61904761904762</v>
      </c>
      <c r="F90" s="35">
        <f t="shared" si="29"/>
        <v>91.089108910891099</v>
      </c>
      <c r="G90" s="35">
        <f t="shared" si="29"/>
        <v>84.313725490196077</v>
      </c>
      <c r="H90" s="145">
        <f t="shared" si="29"/>
        <v>93.975903614457835</v>
      </c>
      <c r="I90" s="152">
        <f t="shared" si="29"/>
        <v>101.75438596491229</v>
      </c>
      <c r="J90" s="54">
        <f t="shared" si="29"/>
        <v>76.666666666666671</v>
      </c>
      <c r="K90" s="36" t="e">
        <f>SUM(K88/K86)*100</f>
        <v>#DIV/0!</v>
      </c>
      <c r="L90" s="54" t="e">
        <f>SUM(L88/L86)*100</f>
        <v>#DIV/0!</v>
      </c>
      <c r="M90" s="54" t="e">
        <f>SUM(M88/M86)*100</f>
        <v>#DIV/0!</v>
      </c>
      <c r="N90" s="50"/>
    </row>
    <row r="91" spans="1:14" ht="15.75" thickTop="1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</row>
    <row r="92" spans="1:14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</row>
    <row r="93" spans="1:14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</row>
    <row r="94" spans="1:14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</row>
    <row r="95" spans="1:14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</row>
    <row r="96" spans="1:14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</row>
    <row r="97" spans="1:14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</row>
    <row r="98" spans="1:14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</row>
    <row r="99" spans="1:14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</row>
    <row r="100" spans="1:14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</row>
    <row r="101" spans="1:14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</row>
    <row r="102" spans="1:14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</row>
    <row r="103" spans="1:14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</row>
    <row r="104" spans="1:14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</row>
    <row r="105" spans="1:14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</row>
    <row r="106" spans="1:14" x14ac:dyDescent="0.2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</row>
    <row r="107" spans="1:14" x14ac:dyDescent="0.2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</row>
    <row r="108" spans="1:14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</row>
    <row r="109" spans="1:14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</row>
    <row r="110" spans="1:14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</row>
    <row r="111" spans="1:14" x14ac:dyDescent="0.2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</row>
    <row r="112" spans="1:14" x14ac:dyDescent="0.2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</row>
    <row r="113" spans="1:14" x14ac:dyDescent="0.2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</row>
    <row r="114" spans="1:14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</row>
    <row r="115" spans="1:14" x14ac:dyDescent="0.2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</row>
    <row r="116" spans="1:14" x14ac:dyDescent="0.2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</row>
    <row r="117" spans="1:14" x14ac:dyDescent="0.2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</row>
    <row r="118" spans="1:14" x14ac:dyDescent="0.2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</row>
    <row r="119" spans="1:14" x14ac:dyDescent="0.2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</row>
    <row r="120" spans="1:14" x14ac:dyDescent="0.2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</row>
    <row r="121" spans="1:14" x14ac:dyDescent="0.2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</row>
    <row r="122" spans="1:14" x14ac:dyDescent="0.2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</row>
    <row r="123" spans="1:14" x14ac:dyDescent="0.2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</row>
    <row r="124" spans="1:14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</row>
    <row r="125" spans="1:14" x14ac:dyDescent="0.2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</row>
    <row r="126" spans="1:14" x14ac:dyDescent="0.2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</row>
    <row r="127" spans="1:14" x14ac:dyDescent="0.2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</row>
    <row r="128" spans="1:14" x14ac:dyDescent="0.2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</row>
    <row r="129" spans="1:14" x14ac:dyDescent="0.2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</row>
    <row r="130" spans="1:14" x14ac:dyDescent="0.2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</row>
    <row r="131" spans="1:14" x14ac:dyDescent="0.2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</row>
    <row r="132" spans="1:14" x14ac:dyDescent="0.2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</row>
    <row r="133" spans="1:14" x14ac:dyDescent="0.2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</row>
    <row r="134" spans="1:14" x14ac:dyDescent="0.2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</row>
    <row r="135" spans="1:14" x14ac:dyDescent="0.2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</row>
    <row r="136" spans="1:14" x14ac:dyDescent="0.25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</row>
    <row r="137" spans="1:14" x14ac:dyDescent="0.25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</row>
    <row r="138" spans="1:14" x14ac:dyDescent="0.25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</row>
    <row r="139" spans="1:14" x14ac:dyDescent="0.25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</row>
    <row r="140" spans="1:14" x14ac:dyDescent="0.25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</row>
    <row r="141" spans="1:14" x14ac:dyDescent="0.25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</row>
    <row r="142" spans="1:14" x14ac:dyDescent="0.25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</row>
    <row r="143" spans="1:14" x14ac:dyDescent="0.25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</row>
    <row r="144" spans="1:14" x14ac:dyDescent="0.25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</row>
    <row r="145" spans="1:14" x14ac:dyDescent="0.25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</row>
    <row r="146" spans="1:14" x14ac:dyDescent="0.25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</row>
    <row r="147" spans="1:14" x14ac:dyDescent="0.25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</row>
    <row r="148" spans="1:14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</row>
    <row r="149" spans="1:14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</row>
    <row r="150" spans="1:14" x14ac:dyDescent="0.2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</row>
    <row r="151" spans="1:14" x14ac:dyDescent="0.25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</row>
    <row r="152" spans="1:14" x14ac:dyDescent="0.2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</row>
    <row r="153" spans="1:14" x14ac:dyDescent="0.2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</row>
    <row r="154" spans="1:14" x14ac:dyDescent="0.2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</row>
    <row r="155" spans="1:14" x14ac:dyDescent="0.2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</row>
    <row r="156" spans="1:14" x14ac:dyDescent="0.2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</row>
    <row r="157" spans="1:14" x14ac:dyDescent="0.2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</row>
    <row r="158" spans="1:14" x14ac:dyDescent="0.2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</row>
    <row r="159" spans="1:14" x14ac:dyDescent="0.2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</row>
    <row r="160" spans="1:14" x14ac:dyDescent="0.2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</row>
    <row r="161" spans="1:14" x14ac:dyDescent="0.2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</row>
    <row r="162" spans="1:14" x14ac:dyDescent="0.2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</row>
    <row r="163" spans="1:14" x14ac:dyDescent="0.2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9"/>
  <sheetViews>
    <sheetView zoomScale="55" zoomScaleNormal="55" workbookViewId="0">
      <selection activeCell="H76" sqref="A1:AE119"/>
    </sheetView>
  </sheetViews>
  <sheetFormatPr defaultRowHeight="15" x14ac:dyDescent="0.25"/>
  <cols>
    <col min="1" max="1" width="28.42578125" style="4" customWidth="1"/>
    <col min="2" max="6" width="9.140625" style="4"/>
    <col min="7" max="7" width="13.42578125" style="4" customWidth="1"/>
    <col min="8" max="8" width="8.42578125" style="4" customWidth="1"/>
    <col min="9" max="13" width="9.140625" style="4"/>
    <col min="14" max="14" width="19.140625" style="4" customWidth="1"/>
    <col min="15" max="15" width="14" style="4" customWidth="1"/>
    <col min="16" max="16" width="11.7109375" style="4" customWidth="1"/>
    <col min="17" max="18" width="9.140625" style="4"/>
    <col min="19" max="19" width="12.85546875" style="4" customWidth="1"/>
    <col min="20" max="20" width="13.85546875" style="4" customWidth="1"/>
    <col min="21" max="23" width="9.140625" style="4"/>
    <col min="24" max="24" width="13" style="4" customWidth="1"/>
    <col min="25" max="25" width="20.140625" style="4" customWidth="1"/>
    <col min="26" max="26" width="25.5703125" style="4" customWidth="1"/>
    <col min="27" max="28" width="9.140625" style="4"/>
    <col min="29" max="29" width="25.28515625" style="4" customWidth="1"/>
    <col min="30" max="30" width="30" style="4" customWidth="1"/>
    <col min="31" max="31" width="12.28515625" style="4" customWidth="1"/>
    <col min="32" max="16384" width="9.140625" style="4"/>
  </cols>
  <sheetData>
    <row r="1" spans="1:31" x14ac:dyDescent="0.25">
      <c r="A1" s="4" t="s">
        <v>119</v>
      </c>
      <c r="H1" s="141"/>
      <c r="K1" s="32" t="s">
        <v>237</v>
      </c>
      <c r="P1" s="74"/>
      <c r="Q1" s="4" t="s">
        <v>53</v>
      </c>
      <c r="U1" s="4">
        <v>44</v>
      </c>
      <c r="V1" s="4">
        <v>53</v>
      </c>
    </row>
    <row r="2" spans="1:31" ht="18.75" x14ac:dyDescent="0.3">
      <c r="A2" s="22" t="s">
        <v>66</v>
      </c>
      <c r="B2" s="58">
        <v>0</v>
      </c>
      <c r="C2" s="58">
        <v>1000</v>
      </c>
      <c r="D2" s="58">
        <v>2000</v>
      </c>
      <c r="E2" s="58">
        <v>3000</v>
      </c>
      <c r="F2" s="58">
        <v>4000</v>
      </c>
      <c r="G2" s="58">
        <v>5000</v>
      </c>
      <c r="H2" s="58">
        <v>6050</v>
      </c>
      <c r="I2" s="148">
        <v>7000</v>
      </c>
      <c r="J2" s="67">
        <v>8000</v>
      </c>
      <c r="K2" s="66">
        <v>9175</v>
      </c>
      <c r="L2" s="67">
        <v>10000</v>
      </c>
      <c r="M2" s="67">
        <v>10850</v>
      </c>
      <c r="P2" s="74"/>
      <c r="Q2" s="4">
        <f>SUM(P1:P171)</f>
        <v>0</v>
      </c>
      <c r="S2" s="4" t="s">
        <v>163</v>
      </c>
      <c r="T2" s="65" t="s">
        <v>162</v>
      </c>
      <c r="X2" s="33" t="s">
        <v>54</v>
      </c>
      <c r="AA2" s="11" t="s">
        <v>55</v>
      </c>
      <c r="AB2" s="5" t="s">
        <v>56</v>
      </c>
    </row>
    <row r="3" spans="1:31" x14ac:dyDescent="0.25">
      <c r="A3" s="34" t="s">
        <v>57</v>
      </c>
      <c r="B3" s="57">
        <v>1</v>
      </c>
      <c r="C3" s="57">
        <v>40</v>
      </c>
      <c r="D3" s="57">
        <v>80</v>
      </c>
      <c r="E3" s="57">
        <v>120</v>
      </c>
      <c r="F3" s="57">
        <v>160</v>
      </c>
      <c r="G3" s="57">
        <v>200</v>
      </c>
      <c r="H3" s="153">
        <v>242</v>
      </c>
      <c r="I3" s="142">
        <v>280</v>
      </c>
      <c r="J3" s="68">
        <v>320</v>
      </c>
      <c r="K3" s="66">
        <v>367</v>
      </c>
      <c r="L3" s="68">
        <v>400</v>
      </c>
      <c r="M3" s="68">
        <v>435</v>
      </c>
      <c r="P3" s="74"/>
    </row>
    <row r="4" spans="1:31" ht="15.75" thickBot="1" x14ac:dyDescent="0.3">
      <c r="A4" s="34" t="s">
        <v>58</v>
      </c>
      <c r="B4" s="56">
        <v>50</v>
      </c>
      <c r="C4" s="56">
        <v>51</v>
      </c>
      <c r="D4" s="56">
        <v>69</v>
      </c>
      <c r="E4" s="56">
        <v>79</v>
      </c>
      <c r="F4" s="56">
        <v>77</v>
      </c>
      <c r="G4" s="56">
        <v>65</v>
      </c>
      <c r="H4" s="145">
        <v>81</v>
      </c>
      <c r="I4" s="155">
        <v>73</v>
      </c>
      <c r="J4" s="61">
        <v>74</v>
      </c>
      <c r="K4" s="62">
        <v>80</v>
      </c>
      <c r="L4" s="61">
        <v>0</v>
      </c>
      <c r="M4" s="61">
        <v>0</v>
      </c>
      <c r="P4" s="74"/>
    </row>
    <row r="5" spans="1:31" ht="16.5" thickTop="1" thickBot="1" x14ac:dyDescent="0.3">
      <c r="A5" s="34" t="s">
        <v>59</v>
      </c>
      <c r="B5" s="35">
        <v>65</v>
      </c>
      <c r="C5" s="35">
        <v>66</v>
      </c>
      <c r="D5" s="35">
        <v>69</v>
      </c>
      <c r="E5" s="35">
        <v>70</v>
      </c>
      <c r="F5" s="35">
        <v>70</v>
      </c>
      <c r="G5" s="35">
        <v>68</v>
      </c>
      <c r="H5" s="145">
        <v>63</v>
      </c>
      <c r="I5" s="144">
        <v>61</v>
      </c>
      <c r="J5" s="71">
        <v>59</v>
      </c>
      <c r="K5" s="55">
        <v>48</v>
      </c>
      <c r="L5" s="71">
        <v>33</v>
      </c>
      <c r="M5" s="71">
        <v>22</v>
      </c>
      <c r="P5" s="74"/>
      <c r="Y5" s="4" t="s">
        <v>60</v>
      </c>
      <c r="Z5" s="4" t="s">
        <v>61</v>
      </c>
      <c r="AC5" s="4" t="s">
        <v>62</v>
      </c>
      <c r="AD5" s="4" t="s">
        <v>63</v>
      </c>
      <c r="AE5" s="4" t="s">
        <v>64</v>
      </c>
    </row>
    <row r="6" spans="1:31" ht="16.5" thickTop="1" thickBot="1" x14ac:dyDescent="0.3">
      <c r="A6" s="34" t="s">
        <v>65</v>
      </c>
      <c r="B6" s="35">
        <f>SUM(B5+$AD$6)</f>
        <v>102.4</v>
      </c>
      <c r="C6" s="35">
        <f t="shared" ref="C6:J6" si="0">SUM(C5+$AD$6)</f>
        <v>103.4</v>
      </c>
      <c r="D6" s="35">
        <f t="shared" si="0"/>
        <v>106.4</v>
      </c>
      <c r="E6" s="35">
        <f t="shared" si="0"/>
        <v>107.4</v>
      </c>
      <c r="F6" s="35">
        <f t="shared" si="0"/>
        <v>107.4</v>
      </c>
      <c r="G6" s="35">
        <f t="shared" si="0"/>
        <v>105.4</v>
      </c>
      <c r="H6" s="145">
        <f t="shared" si="0"/>
        <v>100.4</v>
      </c>
      <c r="I6" s="150">
        <f t="shared" si="0"/>
        <v>98.4</v>
      </c>
      <c r="J6" s="35">
        <f t="shared" si="0"/>
        <v>96.4</v>
      </c>
      <c r="K6" s="36">
        <f>SUM(K5+$AD$6)</f>
        <v>85.4</v>
      </c>
      <c r="L6" s="35">
        <f>SUM(L5+$AD$6)</f>
        <v>70.400000000000006</v>
      </c>
      <c r="M6" s="35">
        <f>SUM(M5+$AD$6)</f>
        <v>59.400000000000006</v>
      </c>
      <c r="P6" s="74"/>
      <c r="W6" s="4" t="s">
        <v>17</v>
      </c>
      <c r="X6" s="37" t="s">
        <v>66</v>
      </c>
      <c r="Y6" s="4">
        <v>1</v>
      </c>
      <c r="Z6" s="4">
        <f>SUM(3.3*(Y7-Y6))</f>
        <v>108.89999999999999</v>
      </c>
      <c r="AB6" s="37" t="s">
        <v>66</v>
      </c>
      <c r="AC6" s="4">
        <v>34</v>
      </c>
      <c r="AD6" s="4">
        <f>SUM(AC6*AE6)</f>
        <v>37.400000000000006</v>
      </c>
      <c r="AE6" s="4">
        <v>1.1000000000000001</v>
      </c>
    </row>
    <row r="7" spans="1:31" ht="16.5" thickTop="1" thickBot="1" x14ac:dyDescent="0.3">
      <c r="A7" s="34" t="s">
        <v>67</v>
      </c>
      <c r="B7" s="35">
        <f>SUM(B4-B6)</f>
        <v>-52.400000000000006</v>
      </c>
      <c r="C7" s="35">
        <f t="shared" ref="C7:J7" si="1">SUM(C4-C6)</f>
        <v>-52.400000000000006</v>
      </c>
      <c r="D7" s="35">
        <f t="shared" si="1"/>
        <v>-37.400000000000006</v>
      </c>
      <c r="E7" s="35">
        <f t="shared" si="1"/>
        <v>-28.400000000000006</v>
      </c>
      <c r="F7" s="35">
        <f t="shared" si="1"/>
        <v>-30.400000000000006</v>
      </c>
      <c r="G7" s="35">
        <f t="shared" si="1"/>
        <v>-40.400000000000006</v>
      </c>
      <c r="H7" s="145">
        <f t="shared" si="1"/>
        <v>-19.400000000000006</v>
      </c>
      <c r="I7" s="151">
        <f t="shared" si="1"/>
        <v>-25.400000000000006</v>
      </c>
      <c r="J7" s="70">
        <f t="shared" si="1"/>
        <v>-22.400000000000006</v>
      </c>
      <c r="K7" s="36">
        <f>SUM(K4-K6)</f>
        <v>-5.4000000000000057</v>
      </c>
      <c r="L7" s="70">
        <f>SUM(L4-L6)</f>
        <v>-70.400000000000006</v>
      </c>
      <c r="M7" s="70">
        <f>SUM(M4-M6)</f>
        <v>-59.400000000000006</v>
      </c>
      <c r="P7" s="74"/>
      <c r="W7" s="4" t="s">
        <v>16</v>
      </c>
      <c r="X7" s="37" t="s">
        <v>68</v>
      </c>
      <c r="Y7" s="4">
        <v>34</v>
      </c>
      <c r="Z7" s="4">
        <f>SUM(3.3*(Y9-Y7))</f>
        <v>66</v>
      </c>
      <c r="AB7" s="37" t="s">
        <v>68</v>
      </c>
      <c r="AC7" s="4">
        <f>SUM(Y8-Y7)</f>
        <v>10</v>
      </c>
      <c r="AD7" s="4">
        <f>SUM(AC7*AE7)</f>
        <v>11</v>
      </c>
      <c r="AE7" s="4">
        <v>1.1000000000000001</v>
      </c>
    </row>
    <row r="8" spans="1:31" ht="16.5" thickTop="1" thickBot="1" x14ac:dyDescent="0.3">
      <c r="A8" s="34" t="s">
        <v>69</v>
      </c>
      <c r="B8" s="35">
        <f>SUM(B6/B4)*100</f>
        <v>204.8</v>
      </c>
      <c r="C8" s="35">
        <f t="shared" ref="C8:J8" si="2">SUM(C6/C4)*100</f>
        <v>202.74509803921569</v>
      </c>
      <c r="D8" s="35">
        <f t="shared" si="2"/>
        <v>154.20289855072465</v>
      </c>
      <c r="E8" s="35">
        <f t="shared" si="2"/>
        <v>135.9493670886076</v>
      </c>
      <c r="F8" s="35">
        <f t="shared" si="2"/>
        <v>139.48051948051949</v>
      </c>
      <c r="G8" s="35">
        <f t="shared" si="2"/>
        <v>162.15384615384616</v>
      </c>
      <c r="H8" s="145">
        <f t="shared" si="2"/>
        <v>123.95061728395062</v>
      </c>
      <c r="I8" s="152">
        <f t="shared" si="2"/>
        <v>134.79452054794521</v>
      </c>
      <c r="J8" s="54">
        <f t="shared" si="2"/>
        <v>130.27027027027026</v>
      </c>
      <c r="K8" s="36">
        <f>SUM(K6/K4)*100</f>
        <v>106.75000000000001</v>
      </c>
      <c r="L8" s="54" t="e">
        <f>SUM(L6/L4)*100</f>
        <v>#DIV/0!</v>
      </c>
      <c r="M8" s="54" t="e">
        <f>SUM(M6/M4)*100</f>
        <v>#DIV/0!</v>
      </c>
      <c r="P8" s="74"/>
      <c r="W8" s="4" t="s">
        <v>15</v>
      </c>
      <c r="X8" s="4" t="s">
        <v>70</v>
      </c>
      <c r="Y8" s="4">
        <v>44</v>
      </c>
      <c r="Z8" s="4">
        <f>SUM(Z6+Z7)</f>
        <v>174.89999999999998</v>
      </c>
      <c r="AB8" s="4" t="s">
        <v>70</v>
      </c>
      <c r="AC8" s="4">
        <f>SUM(Y9-Y8)</f>
        <v>10</v>
      </c>
      <c r="AD8" s="4">
        <f>SUM(AC8*AE8)</f>
        <v>11</v>
      </c>
      <c r="AE8" s="4">
        <v>1.1000000000000001</v>
      </c>
    </row>
    <row r="9" spans="1:31" ht="15.75" thickTop="1" x14ac:dyDescent="0.25">
      <c r="H9" s="141"/>
      <c r="P9" s="74"/>
      <c r="W9" s="4" t="s">
        <v>14</v>
      </c>
      <c r="X9" s="37" t="s">
        <v>71</v>
      </c>
      <c r="Y9" s="4">
        <v>54</v>
      </c>
      <c r="Z9" s="4">
        <f>SUM(3.3*(Y10-Y9))</f>
        <v>33</v>
      </c>
      <c r="AB9" s="37" t="s">
        <v>71</v>
      </c>
      <c r="AC9" s="4">
        <f>SUM(Y10-Y9)</f>
        <v>10</v>
      </c>
    </row>
    <row r="10" spans="1:31" ht="15.75" thickBot="1" x14ac:dyDescent="0.3">
      <c r="A10" s="4" t="s">
        <v>164</v>
      </c>
      <c r="H10" s="141"/>
      <c r="K10" s="32" t="s">
        <v>237</v>
      </c>
      <c r="P10" s="74"/>
      <c r="W10" s="4" t="s">
        <v>13</v>
      </c>
      <c r="X10" s="37" t="s">
        <v>72</v>
      </c>
      <c r="Y10" s="4">
        <v>64</v>
      </c>
      <c r="Z10" s="4">
        <f>SUM(3.3*(Y11-Y10))</f>
        <v>244.2</v>
      </c>
      <c r="AB10" s="37" t="s">
        <v>72</v>
      </c>
      <c r="AC10" s="4">
        <f>SUM(Y11-Y10)</f>
        <v>74</v>
      </c>
    </row>
    <row r="11" spans="1:31" ht="16.5" thickTop="1" thickBot="1" x14ac:dyDescent="0.3">
      <c r="A11" s="22" t="s">
        <v>70</v>
      </c>
      <c r="B11" s="58">
        <v>0</v>
      </c>
      <c r="C11" s="58">
        <v>1000</v>
      </c>
      <c r="D11" s="58">
        <v>2000</v>
      </c>
      <c r="E11" s="58">
        <v>3000</v>
      </c>
      <c r="F11" s="58">
        <v>4000</v>
      </c>
      <c r="G11" s="58">
        <v>5000</v>
      </c>
      <c r="H11" s="58">
        <v>6050</v>
      </c>
      <c r="I11" s="148">
        <v>7000</v>
      </c>
      <c r="J11" s="67">
        <v>8000</v>
      </c>
      <c r="K11" s="66">
        <v>9175</v>
      </c>
      <c r="L11" s="67">
        <v>10000</v>
      </c>
      <c r="M11" s="67">
        <v>10850</v>
      </c>
      <c r="P11" s="74"/>
      <c r="V11" s="4" t="s">
        <v>73</v>
      </c>
      <c r="W11" s="20" t="s">
        <v>12</v>
      </c>
      <c r="X11" s="37" t="s">
        <v>74</v>
      </c>
      <c r="Y11" s="4">
        <v>138</v>
      </c>
      <c r="Z11" s="4">
        <f>SUM(3.3*(Y12-Y11))</f>
        <v>270.59999999999997</v>
      </c>
      <c r="AB11" s="37" t="s">
        <v>74</v>
      </c>
      <c r="AC11" s="4">
        <f>SUM(Y12-Y11)</f>
        <v>82</v>
      </c>
    </row>
    <row r="12" spans="1:31" ht="15.75" thickTop="1" x14ac:dyDescent="0.25">
      <c r="A12" s="34" t="s">
        <v>57</v>
      </c>
      <c r="B12" s="57">
        <v>1</v>
      </c>
      <c r="C12" s="57">
        <v>40</v>
      </c>
      <c r="D12" s="57">
        <v>80</v>
      </c>
      <c r="E12" s="57">
        <v>120</v>
      </c>
      <c r="F12" s="57">
        <v>160</v>
      </c>
      <c r="G12" s="57">
        <v>200</v>
      </c>
      <c r="H12" s="153">
        <v>242</v>
      </c>
      <c r="I12" s="142">
        <v>280</v>
      </c>
      <c r="J12" s="68">
        <v>320</v>
      </c>
      <c r="K12" s="66">
        <v>367</v>
      </c>
      <c r="L12" s="68">
        <v>400</v>
      </c>
      <c r="M12" s="68">
        <v>435</v>
      </c>
      <c r="P12" s="74"/>
      <c r="X12" s="37"/>
      <c r="Y12" s="4">
        <v>220</v>
      </c>
      <c r="AB12" s="37"/>
    </row>
    <row r="13" spans="1:31" ht="15.75" thickBot="1" x14ac:dyDescent="0.3">
      <c r="A13" s="34" t="s">
        <v>58</v>
      </c>
      <c r="B13" s="56">
        <v>50</v>
      </c>
      <c r="C13" s="56">
        <v>51</v>
      </c>
      <c r="D13" s="56">
        <v>69</v>
      </c>
      <c r="E13" s="56">
        <v>79</v>
      </c>
      <c r="F13" s="56">
        <v>77</v>
      </c>
      <c r="G13" s="56">
        <v>65</v>
      </c>
      <c r="H13" s="145">
        <v>81</v>
      </c>
      <c r="I13" s="155">
        <v>73</v>
      </c>
      <c r="J13" s="61">
        <v>74</v>
      </c>
      <c r="K13" s="62">
        <v>80</v>
      </c>
      <c r="L13" s="61">
        <v>0</v>
      </c>
      <c r="M13" s="61">
        <v>0</v>
      </c>
      <c r="P13" s="74"/>
      <c r="X13" s="37" t="s">
        <v>75</v>
      </c>
    </row>
    <row r="14" spans="1:31" ht="16.5" thickTop="1" thickBot="1" x14ac:dyDescent="0.3">
      <c r="A14" s="34" t="s">
        <v>59</v>
      </c>
      <c r="B14" s="35">
        <v>60</v>
      </c>
      <c r="C14" s="35">
        <v>64</v>
      </c>
      <c r="D14" s="35">
        <v>67</v>
      </c>
      <c r="E14" s="35">
        <v>69</v>
      </c>
      <c r="F14" s="35">
        <v>69</v>
      </c>
      <c r="G14" s="35">
        <v>67</v>
      </c>
      <c r="H14" s="145">
        <v>59</v>
      </c>
      <c r="I14" s="144">
        <v>57</v>
      </c>
      <c r="J14" s="71">
        <v>52</v>
      </c>
      <c r="K14" s="55">
        <v>48</v>
      </c>
      <c r="L14" s="71">
        <v>33</v>
      </c>
      <c r="M14" s="71">
        <v>22</v>
      </c>
      <c r="P14" s="74"/>
    </row>
    <row r="15" spans="1:31" ht="16.5" thickTop="1" thickBot="1" x14ac:dyDescent="0.3">
      <c r="A15" s="34" t="s">
        <v>65</v>
      </c>
      <c r="B15" s="35">
        <f>SUM(B14+$AD$8)</f>
        <v>71</v>
      </c>
      <c r="C15" s="35">
        <f t="shared" ref="C15:M15" si="3">SUM(C14+$AD$8)</f>
        <v>75</v>
      </c>
      <c r="D15" s="35">
        <f t="shared" si="3"/>
        <v>78</v>
      </c>
      <c r="E15" s="35">
        <f t="shared" si="3"/>
        <v>80</v>
      </c>
      <c r="F15" s="35">
        <f t="shared" si="3"/>
        <v>80</v>
      </c>
      <c r="G15" s="35">
        <f t="shared" si="3"/>
        <v>78</v>
      </c>
      <c r="H15" s="145">
        <f t="shared" si="3"/>
        <v>70</v>
      </c>
      <c r="I15" s="150">
        <f t="shared" si="3"/>
        <v>68</v>
      </c>
      <c r="J15" s="35">
        <f t="shared" si="3"/>
        <v>63</v>
      </c>
      <c r="K15" s="35">
        <f t="shared" si="3"/>
        <v>59</v>
      </c>
      <c r="L15" s="35">
        <f t="shared" si="3"/>
        <v>44</v>
      </c>
      <c r="M15" s="35">
        <f t="shared" si="3"/>
        <v>33</v>
      </c>
      <c r="P15" s="74"/>
    </row>
    <row r="16" spans="1:31" ht="16.5" thickTop="1" thickBot="1" x14ac:dyDescent="0.3">
      <c r="A16" s="34" t="s">
        <v>67</v>
      </c>
      <c r="B16" s="35">
        <f>SUM(B13-B15)</f>
        <v>-21</v>
      </c>
      <c r="C16" s="35">
        <f t="shared" ref="C16:J16" si="4">SUM(C13-C15)</f>
        <v>-24</v>
      </c>
      <c r="D16" s="35">
        <f t="shared" si="4"/>
        <v>-9</v>
      </c>
      <c r="E16" s="35">
        <f t="shared" si="4"/>
        <v>-1</v>
      </c>
      <c r="F16" s="35">
        <f t="shared" si="4"/>
        <v>-3</v>
      </c>
      <c r="G16" s="35">
        <f t="shared" si="4"/>
        <v>-13</v>
      </c>
      <c r="H16" s="145">
        <f t="shared" si="4"/>
        <v>11</v>
      </c>
      <c r="I16" s="151">
        <f t="shared" si="4"/>
        <v>5</v>
      </c>
      <c r="J16" s="70">
        <f t="shared" si="4"/>
        <v>11</v>
      </c>
      <c r="K16" s="36">
        <f>SUM(K13-K15)</f>
        <v>21</v>
      </c>
      <c r="L16" s="70">
        <f>SUM(L13-L15)</f>
        <v>-44</v>
      </c>
      <c r="M16" s="70">
        <f>SUM(M13-M15)</f>
        <v>-33</v>
      </c>
      <c r="P16" s="74"/>
    </row>
    <row r="17" spans="1:25" ht="16.5" thickTop="1" thickBot="1" x14ac:dyDescent="0.3">
      <c r="A17" s="34" t="s">
        <v>69</v>
      </c>
      <c r="B17" s="35">
        <f>SUM(B15/B13)*100</f>
        <v>142</v>
      </c>
      <c r="C17" s="35">
        <f t="shared" ref="C17:J17" si="5">SUM(C15/C13)*100</f>
        <v>147.05882352941177</v>
      </c>
      <c r="D17" s="35">
        <f t="shared" si="5"/>
        <v>113.04347826086956</v>
      </c>
      <c r="E17" s="35">
        <f t="shared" si="5"/>
        <v>101.26582278481013</v>
      </c>
      <c r="F17" s="35">
        <f t="shared" si="5"/>
        <v>103.89610389610388</v>
      </c>
      <c r="G17" s="35">
        <f t="shared" si="5"/>
        <v>120</v>
      </c>
      <c r="H17" s="145">
        <f t="shared" si="5"/>
        <v>86.419753086419746</v>
      </c>
      <c r="I17" s="152">
        <f t="shared" si="5"/>
        <v>93.150684931506845</v>
      </c>
      <c r="J17" s="54">
        <f t="shared" si="5"/>
        <v>85.13513513513513</v>
      </c>
      <c r="K17" s="36">
        <f>SUM(K15/K13)*100</f>
        <v>73.75</v>
      </c>
      <c r="L17" s="54" t="e">
        <f>SUM(L15/L13)*100</f>
        <v>#DIV/0!</v>
      </c>
      <c r="M17" s="54" t="e">
        <f>SUM(M15/M13)*100</f>
        <v>#DIV/0!</v>
      </c>
      <c r="P17" s="74"/>
    </row>
    <row r="18" spans="1:25" ht="15.75" thickTop="1" x14ac:dyDescent="0.25">
      <c r="H18" s="141"/>
      <c r="P18" s="74"/>
      <c r="X18" s="4" t="s">
        <v>17</v>
      </c>
      <c r="Y18" s="4">
        <v>1</v>
      </c>
    </row>
    <row r="19" spans="1:25" x14ac:dyDescent="0.25">
      <c r="A19" s="50" t="s">
        <v>164</v>
      </c>
      <c r="B19" s="50"/>
      <c r="C19" s="50"/>
      <c r="D19" s="50"/>
      <c r="E19" s="50"/>
      <c r="F19" s="50"/>
      <c r="G19" s="50"/>
      <c r="H19" s="141"/>
      <c r="I19" s="50"/>
      <c r="J19" s="50"/>
      <c r="K19" s="32" t="s">
        <v>237</v>
      </c>
      <c r="L19" s="50"/>
      <c r="M19" s="50"/>
      <c r="P19" s="74"/>
      <c r="X19" s="4" t="s">
        <v>16</v>
      </c>
      <c r="Y19" s="4">
        <v>34</v>
      </c>
    </row>
    <row r="20" spans="1:25" x14ac:dyDescent="0.25">
      <c r="A20" s="22" t="s">
        <v>165</v>
      </c>
      <c r="B20" s="58">
        <v>0</v>
      </c>
      <c r="C20" s="58">
        <v>1000</v>
      </c>
      <c r="D20" s="58">
        <v>2000</v>
      </c>
      <c r="E20" s="58">
        <v>3000</v>
      </c>
      <c r="F20" s="58">
        <v>4000</v>
      </c>
      <c r="G20" s="58">
        <v>5000</v>
      </c>
      <c r="H20" s="58">
        <v>6050</v>
      </c>
      <c r="I20" s="148">
        <v>7000</v>
      </c>
      <c r="J20" s="67">
        <v>8000</v>
      </c>
      <c r="K20" s="66">
        <v>9175</v>
      </c>
      <c r="L20" s="67">
        <v>10000</v>
      </c>
      <c r="M20" s="67">
        <v>10850</v>
      </c>
      <c r="P20" s="74"/>
      <c r="X20" s="4" t="s">
        <v>15</v>
      </c>
      <c r="Y20" s="4">
        <v>44</v>
      </c>
    </row>
    <row r="21" spans="1:25" x14ac:dyDescent="0.25">
      <c r="A21" s="34" t="s">
        <v>57</v>
      </c>
      <c r="B21" s="57">
        <v>1</v>
      </c>
      <c r="C21" s="57">
        <v>40</v>
      </c>
      <c r="D21" s="57">
        <v>80</v>
      </c>
      <c r="E21" s="57">
        <v>120</v>
      </c>
      <c r="F21" s="57">
        <v>160</v>
      </c>
      <c r="G21" s="57">
        <v>200</v>
      </c>
      <c r="H21" s="153">
        <v>242</v>
      </c>
      <c r="I21" s="142">
        <v>280</v>
      </c>
      <c r="J21" s="68">
        <v>320</v>
      </c>
      <c r="K21" s="66">
        <v>367</v>
      </c>
      <c r="L21" s="68">
        <v>400</v>
      </c>
      <c r="M21" s="68">
        <v>435</v>
      </c>
      <c r="P21" s="74"/>
      <c r="X21" s="4" t="s">
        <v>14</v>
      </c>
      <c r="Y21" s="4">
        <v>54</v>
      </c>
    </row>
    <row r="22" spans="1:25" ht="15.75" thickBot="1" x14ac:dyDescent="0.3">
      <c r="A22" s="34" t="s">
        <v>58</v>
      </c>
      <c r="B22" s="56">
        <v>50</v>
      </c>
      <c r="C22" s="56">
        <v>202</v>
      </c>
      <c r="D22" s="56">
        <v>298</v>
      </c>
      <c r="E22" s="56">
        <v>337</v>
      </c>
      <c r="F22" s="56">
        <v>318</v>
      </c>
      <c r="G22" s="56">
        <v>249</v>
      </c>
      <c r="H22" s="145">
        <v>240</v>
      </c>
      <c r="I22" s="155">
        <v>166</v>
      </c>
      <c r="J22" s="61">
        <v>97</v>
      </c>
      <c r="K22" s="62">
        <v>81</v>
      </c>
      <c r="L22" s="61">
        <v>0</v>
      </c>
      <c r="M22" s="61">
        <v>0</v>
      </c>
      <c r="P22" s="74"/>
      <c r="X22" s="4" t="s">
        <v>13</v>
      </c>
      <c r="Y22" s="4">
        <v>64</v>
      </c>
    </row>
    <row r="23" spans="1:25" ht="16.5" thickTop="1" thickBot="1" x14ac:dyDescent="0.3">
      <c r="A23" s="34" t="s">
        <v>59</v>
      </c>
      <c r="B23" s="35">
        <v>98</v>
      </c>
      <c r="C23" s="35">
        <v>194</v>
      </c>
      <c r="D23" s="35">
        <v>253</v>
      </c>
      <c r="E23" s="35">
        <v>276</v>
      </c>
      <c r="F23" s="35">
        <v>266</v>
      </c>
      <c r="G23" s="35">
        <v>210</v>
      </c>
      <c r="H23" s="145">
        <v>152</v>
      </c>
      <c r="I23" s="144">
        <v>89</v>
      </c>
      <c r="J23" s="71">
        <v>52</v>
      </c>
      <c r="K23" s="55">
        <v>40</v>
      </c>
      <c r="L23" s="71">
        <v>33</v>
      </c>
      <c r="M23" s="71">
        <v>22</v>
      </c>
      <c r="P23" s="74"/>
      <c r="X23" s="4" t="s">
        <v>12</v>
      </c>
      <c r="Y23" s="4">
        <v>138</v>
      </c>
    </row>
    <row r="24" spans="1:25" ht="15.75" thickTop="1" x14ac:dyDescent="0.25">
      <c r="A24" s="34" t="s">
        <v>65</v>
      </c>
      <c r="B24" s="35">
        <f>SUM(B23+$AD$8+$AD$7+$AD$6)</f>
        <v>157.4</v>
      </c>
      <c r="C24" s="35">
        <f t="shared" ref="C24:M24" si="6">SUM(C23+$AD$8+$AD$7+$AD$6)</f>
        <v>253.4</v>
      </c>
      <c r="D24" s="35">
        <f t="shared" si="6"/>
        <v>312.39999999999998</v>
      </c>
      <c r="E24" s="35">
        <f t="shared" si="6"/>
        <v>335.4</v>
      </c>
      <c r="F24" s="35">
        <f t="shared" si="6"/>
        <v>325.39999999999998</v>
      </c>
      <c r="G24" s="35">
        <f t="shared" si="6"/>
        <v>269.39999999999998</v>
      </c>
      <c r="H24" s="145">
        <f t="shared" si="6"/>
        <v>211.4</v>
      </c>
      <c r="I24" s="150">
        <f t="shared" si="6"/>
        <v>148.4</v>
      </c>
      <c r="J24" s="35">
        <f t="shared" si="6"/>
        <v>111.4</v>
      </c>
      <c r="K24" s="35">
        <f>SUM(K23+$AD$8+$AD$7+$AD$6)</f>
        <v>99.4</v>
      </c>
      <c r="L24" s="35">
        <f t="shared" si="6"/>
        <v>92.4</v>
      </c>
      <c r="M24" s="35">
        <f t="shared" si="6"/>
        <v>81.400000000000006</v>
      </c>
      <c r="P24" s="74"/>
    </row>
    <row r="25" spans="1:25" ht="15.75" thickBot="1" x14ac:dyDescent="0.3">
      <c r="A25" s="34" t="s">
        <v>67</v>
      </c>
      <c r="B25" s="35">
        <f>SUM(B22-B24)</f>
        <v>-107.4</v>
      </c>
      <c r="C25" s="35">
        <f t="shared" ref="C25:M25" si="7">SUM(C22-C24)</f>
        <v>-51.400000000000006</v>
      </c>
      <c r="D25" s="35">
        <f t="shared" si="7"/>
        <v>-14.399999999999977</v>
      </c>
      <c r="E25" s="35">
        <f t="shared" si="7"/>
        <v>1.6000000000000227</v>
      </c>
      <c r="F25" s="35">
        <f t="shared" si="7"/>
        <v>-7.3999999999999773</v>
      </c>
      <c r="G25" s="35">
        <f t="shared" si="7"/>
        <v>-20.399999999999977</v>
      </c>
      <c r="H25" s="145">
        <f t="shared" si="7"/>
        <v>28.599999999999994</v>
      </c>
      <c r="I25" s="150">
        <f t="shared" si="7"/>
        <v>17.599999999999994</v>
      </c>
      <c r="J25" s="35">
        <f t="shared" si="7"/>
        <v>-14.400000000000006</v>
      </c>
      <c r="K25" s="35">
        <f t="shared" si="7"/>
        <v>-18.400000000000006</v>
      </c>
      <c r="L25" s="35">
        <f t="shared" si="7"/>
        <v>-92.4</v>
      </c>
      <c r="M25" s="35">
        <f t="shared" si="7"/>
        <v>-81.400000000000006</v>
      </c>
      <c r="P25" s="74"/>
    </row>
    <row r="26" spans="1:25" ht="16.5" thickTop="1" thickBot="1" x14ac:dyDescent="0.3">
      <c r="A26" s="34" t="s">
        <v>69</v>
      </c>
      <c r="B26" s="35">
        <f>SUM(B24/B22)*100</f>
        <v>314.8</v>
      </c>
      <c r="C26" s="35">
        <f t="shared" ref="C26:J26" si="8">SUM(C24/C22)*100</f>
        <v>125.44554455445545</v>
      </c>
      <c r="D26" s="35">
        <f t="shared" si="8"/>
        <v>104.83221476510067</v>
      </c>
      <c r="E26" s="35">
        <f t="shared" si="8"/>
        <v>99.525222551928778</v>
      </c>
      <c r="F26" s="35">
        <f t="shared" si="8"/>
        <v>102.32704402515722</v>
      </c>
      <c r="G26" s="35">
        <f t="shared" si="8"/>
        <v>108.19277108433734</v>
      </c>
      <c r="H26" s="145">
        <f t="shared" si="8"/>
        <v>88.083333333333343</v>
      </c>
      <c r="I26" s="152">
        <f t="shared" si="8"/>
        <v>89.397590361445793</v>
      </c>
      <c r="J26" s="54">
        <f t="shared" si="8"/>
        <v>114.84536082474229</v>
      </c>
      <c r="K26" s="36">
        <f>SUM(K24/K22)*100</f>
        <v>122.71604938271605</v>
      </c>
      <c r="L26" s="54" t="e">
        <f>SUM(L24/L22)*100</f>
        <v>#DIV/0!</v>
      </c>
      <c r="M26" s="54" t="e">
        <f>SUM(M24/M22)*100</f>
        <v>#DIV/0!</v>
      </c>
      <c r="P26" s="74"/>
    </row>
    <row r="27" spans="1:25" ht="15.75" thickTop="1" x14ac:dyDescent="0.25">
      <c r="H27" s="141"/>
      <c r="P27" s="74"/>
    </row>
    <row r="28" spans="1:25" x14ac:dyDescent="0.25">
      <c r="A28" s="50" t="s">
        <v>182</v>
      </c>
      <c r="B28" s="50"/>
      <c r="C28" s="50"/>
      <c r="D28" s="50"/>
      <c r="E28" s="50"/>
      <c r="F28" s="50"/>
      <c r="G28" s="50"/>
      <c r="H28" s="141"/>
      <c r="I28" s="50"/>
      <c r="J28" s="50"/>
      <c r="K28" s="32" t="s">
        <v>237</v>
      </c>
      <c r="L28" s="50"/>
      <c r="M28" s="50"/>
      <c r="N28" s="50"/>
      <c r="P28" s="74"/>
    </row>
    <row r="29" spans="1:25" x14ac:dyDescent="0.25">
      <c r="A29" s="22" t="s">
        <v>70</v>
      </c>
      <c r="B29" s="58">
        <v>0</v>
      </c>
      <c r="C29" s="58">
        <v>1000</v>
      </c>
      <c r="D29" s="58">
        <v>2000</v>
      </c>
      <c r="E29" s="58">
        <v>3000</v>
      </c>
      <c r="F29" s="58">
        <v>4000</v>
      </c>
      <c r="G29" s="58">
        <v>5000</v>
      </c>
      <c r="H29" s="58">
        <v>6050</v>
      </c>
      <c r="I29" s="148">
        <v>7000</v>
      </c>
      <c r="J29" s="67">
        <v>8000</v>
      </c>
      <c r="K29" s="66">
        <v>9175</v>
      </c>
      <c r="L29" s="67">
        <v>10000</v>
      </c>
      <c r="M29" s="67">
        <v>10850</v>
      </c>
      <c r="N29" s="50"/>
      <c r="P29" s="74"/>
    </row>
    <row r="30" spans="1:25" x14ac:dyDescent="0.25">
      <c r="A30" s="34" t="s">
        <v>57</v>
      </c>
      <c r="B30" s="57">
        <v>1</v>
      </c>
      <c r="C30" s="57">
        <v>40</v>
      </c>
      <c r="D30" s="57">
        <v>80</v>
      </c>
      <c r="E30" s="57">
        <v>120</v>
      </c>
      <c r="F30" s="57">
        <v>160</v>
      </c>
      <c r="G30" s="57">
        <v>200</v>
      </c>
      <c r="H30" s="153">
        <v>242</v>
      </c>
      <c r="I30" s="142">
        <v>280</v>
      </c>
      <c r="J30" s="68">
        <v>320</v>
      </c>
      <c r="K30" s="66">
        <v>367</v>
      </c>
      <c r="L30" s="68">
        <v>400</v>
      </c>
      <c r="M30" s="68">
        <v>435</v>
      </c>
      <c r="N30" s="50"/>
      <c r="P30" s="74"/>
    </row>
    <row r="31" spans="1:25" ht="15.75" thickBot="1" x14ac:dyDescent="0.3">
      <c r="A31" s="34" t="s">
        <v>58</v>
      </c>
      <c r="B31" s="56">
        <v>50</v>
      </c>
      <c r="C31" s="56">
        <v>51</v>
      </c>
      <c r="D31" s="56">
        <v>69</v>
      </c>
      <c r="E31" s="56">
        <v>79</v>
      </c>
      <c r="F31" s="56">
        <v>77</v>
      </c>
      <c r="G31" s="56">
        <v>65</v>
      </c>
      <c r="H31" s="145">
        <v>81</v>
      </c>
      <c r="I31" s="155">
        <v>73</v>
      </c>
      <c r="J31" s="61">
        <v>74</v>
      </c>
      <c r="K31" s="99">
        <v>80</v>
      </c>
      <c r="L31" s="100">
        <v>71</v>
      </c>
      <c r="M31" s="100">
        <v>0</v>
      </c>
      <c r="N31" s="50"/>
      <c r="P31" s="74"/>
      <c r="S31" s="74"/>
    </row>
    <row r="32" spans="1:25" ht="16.5" thickTop="1" thickBot="1" x14ac:dyDescent="0.3">
      <c r="A32" s="34" t="s">
        <v>59</v>
      </c>
      <c r="B32" s="35">
        <v>23</v>
      </c>
      <c r="C32" s="35">
        <v>55</v>
      </c>
      <c r="D32" s="35">
        <v>60</v>
      </c>
      <c r="E32" s="35">
        <v>62</v>
      </c>
      <c r="F32" s="35">
        <v>63</v>
      </c>
      <c r="G32" s="35">
        <v>59</v>
      </c>
      <c r="H32" s="145">
        <v>52</v>
      </c>
      <c r="I32" s="144">
        <v>47</v>
      </c>
      <c r="J32" s="71">
        <v>23</v>
      </c>
      <c r="K32" s="103">
        <v>14</v>
      </c>
      <c r="L32" s="104">
        <v>19</v>
      </c>
      <c r="M32" s="104">
        <v>0</v>
      </c>
      <c r="N32" s="50"/>
      <c r="P32" s="74"/>
      <c r="S32" s="74"/>
    </row>
    <row r="33" spans="1:19" ht="16.5" thickTop="1" thickBot="1" x14ac:dyDescent="0.3">
      <c r="A33" s="34" t="s">
        <v>65</v>
      </c>
      <c r="B33" s="35">
        <f t="shared" ref="B33:M33" si="9">SUM(B32+$AD$8)</f>
        <v>34</v>
      </c>
      <c r="C33" s="35">
        <f t="shared" si="9"/>
        <v>66</v>
      </c>
      <c r="D33" s="35">
        <f t="shared" si="9"/>
        <v>71</v>
      </c>
      <c r="E33" s="35">
        <f t="shared" si="9"/>
        <v>73</v>
      </c>
      <c r="F33" s="35">
        <f t="shared" si="9"/>
        <v>74</v>
      </c>
      <c r="G33" s="35">
        <f t="shared" si="9"/>
        <v>70</v>
      </c>
      <c r="H33" s="145">
        <f t="shared" si="9"/>
        <v>63</v>
      </c>
      <c r="I33" s="150">
        <f t="shared" si="9"/>
        <v>58</v>
      </c>
      <c r="J33" s="35">
        <f t="shared" si="9"/>
        <v>34</v>
      </c>
      <c r="K33" s="105">
        <f t="shared" si="9"/>
        <v>25</v>
      </c>
      <c r="L33" s="105">
        <f t="shared" si="9"/>
        <v>30</v>
      </c>
      <c r="M33" s="105">
        <f t="shared" si="9"/>
        <v>11</v>
      </c>
      <c r="N33" s="50"/>
      <c r="P33" s="74"/>
      <c r="S33" s="74"/>
    </row>
    <row r="34" spans="1:19" ht="16.5" thickTop="1" thickBot="1" x14ac:dyDescent="0.3">
      <c r="A34" s="34" t="s">
        <v>67</v>
      </c>
      <c r="B34" s="35">
        <f>SUM(B31-B33)</f>
        <v>16</v>
      </c>
      <c r="C34" s="35">
        <f t="shared" ref="C34:J34" si="10">SUM(C31-C33)</f>
        <v>-15</v>
      </c>
      <c r="D34" s="35">
        <f t="shared" si="10"/>
        <v>-2</v>
      </c>
      <c r="E34" s="35">
        <f t="shared" si="10"/>
        <v>6</v>
      </c>
      <c r="F34" s="35">
        <f t="shared" si="10"/>
        <v>3</v>
      </c>
      <c r="G34" s="35">
        <f t="shared" si="10"/>
        <v>-5</v>
      </c>
      <c r="H34" s="145">
        <f t="shared" si="10"/>
        <v>18</v>
      </c>
      <c r="I34" s="151">
        <f t="shared" si="10"/>
        <v>15</v>
      </c>
      <c r="J34" s="70">
        <f t="shared" si="10"/>
        <v>40</v>
      </c>
      <c r="K34" s="106">
        <f>SUM(K31-K33)</f>
        <v>55</v>
      </c>
      <c r="L34" s="107">
        <f>SUM(L31-L33)</f>
        <v>41</v>
      </c>
      <c r="M34" s="107">
        <f>SUM(M31-M33)</f>
        <v>-11</v>
      </c>
      <c r="N34" s="50"/>
      <c r="P34" s="74"/>
      <c r="S34" s="74"/>
    </row>
    <row r="35" spans="1:19" ht="16.5" thickTop="1" thickBot="1" x14ac:dyDescent="0.3">
      <c r="A35" s="34" t="s">
        <v>69</v>
      </c>
      <c r="B35" s="35">
        <f>SUM(B33/B31)*100</f>
        <v>68</v>
      </c>
      <c r="C35" s="35">
        <f t="shared" ref="C35:J35" si="11">SUM(C33/C31)*100</f>
        <v>129.41176470588235</v>
      </c>
      <c r="D35" s="35">
        <f t="shared" si="11"/>
        <v>102.89855072463767</v>
      </c>
      <c r="E35" s="35">
        <f t="shared" si="11"/>
        <v>92.405063291139243</v>
      </c>
      <c r="F35" s="35">
        <f t="shared" si="11"/>
        <v>96.103896103896105</v>
      </c>
      <c r="G35" s="35">
        <f t="shared" si="11"/>
        <v>107.69230769230769</v>
      </c>
      <c r="H35" s="145">
        <f t="shared" si="11"/>
        <v>77.777777777777786</v>
      </c>
      <c r="I35" s="152">
        <f t="shared" si="11"/>
        <v>79.452054794520549</v>
      </c>
      <c r="J35" s="54">
        <f t="shared" si="11"/>
        <v>45.945945945945951</v>
      </c>
      <c r="K35" s="106">
        <f>SUM(K33/K31)*100</f>
        <v>31.25</v>
      </c>
      <c r="L35" s="107">
        <f>SUM(L33/L31)*100</f>
        <v>42.25352112676056</v>
      </c>
      <c r="M35" s="107" t="e">
        <f>SUM(M33/M31)*100</f>
        <v>#DIV/0!</v>
      </c>
      <c r="N35" s="50"/>
      <c r="P35" s="74"/>
      <c r="S35" s="74"/>
    </row>
    <row r="36" spans="1:19" ht="15.75" thickTop="1" x14ac:dyDescent="0.25">
      <c r="A36" s="50"/>
      <c r="B36" s="50"/>
      <c r="C36" s="50"/>
      <c r="D36" s="50"/>
      <c r="E36" s="50"/>
      <c r="F36" s="50"/>
      <c r="G36" s="50"/>
      <c r="H36" s="141"/>
      <c r="I36" s="50"/>
      <c r="J36" s="50"/>
      <c r="K36" s="50"/>
      <c r="L36" s="50"/>
      <c r="M36" s="50"/>
      <c r="N36" s="50"/>
      <c r="P36" s="74"/>
      <c r="S36" s="74"/>
    </row>
    <row r="37" spans="1:19" x14ac:dyDescent="0.25">
      <c r="A37" s="50"/>
      <c r="B37" s="50"/>
      <c r="C37" s="50"/>
      <c r="D37" s="50"/>
      <c r="E37" s="50"/>
      <c r="F37" s="50"/>
      <c r="G37" s="50"/>
      <c r="H37" s="141"/>
      <c r="I37" s="50"/>
      <c r="J37" s="50"/>
      <c r="K37" s="50"/>
      <c r="L37" s="50"/>
      <c r="M37" s="50"/>
      <c r="N37" s="50"/>
      <c r="P37" s="74"/>
    </row>
    <row r="38" spans="1:19" x14ac:dyDescent="0.25">
      <c r="A38" s="50" t="s">
        <v>182</v>
      </c>
      <c r="B38" s="50"/>
      <c r="C38" s="50"/>
      <c r="D38" s="50"/>
      <c r="E38" s="50"/>
      <c r="F38" s="50"/>
      <c r="G38" s="50"/>
      <c r="H38" s="141"/>
      <c r="I38" s="50"/>
      <c r="J38" s="50"/>
      <c r="K38" s="32" t="s">
        <v>237</v>
      </c>
      <c r="L38" s="50"/>
      <c r="M38" s="50"/>
      <c r="N38" s="50"/>
      <c r="P38" s="74"/>
    </row>
    <row r="39" spans="1:19" x14ac:dyDescent="0.25">
      <c r="A39" s="22" t="s">
        <v>165</v>
      </c>
      <c r="B39" s="58">
        <v>0</v>
      </c>
      <c r="C39" s="58">
        <v>1000</v>
      </c>
      <c r="D39" s="58">
        <v>2000</v>
      </c>
      <c r="E39" s="58">
        <v>3000</v>
      </c>
      <c r="F39" s="58">
        <v>4000</v>
      </c>
      <c r="G39" s="58">
        <v>5000</v>
      </c>
      <c r="H39" s="58">
        <v>6050</v>
      </c>
      <c r="I39" s="148">
        <v>7000</v>
      </c>
      <c r="J39" s="67">
        <v>8000</v>
      </c>
      <c r="K39" s="66">
        <v>9175</v>
      </c>
      <c r="L39" s="67">
        <v>10000</v>
      </c>
      <c r="M39" s="67">
        <v>10850</v>
      </c>
      <c r="N39" s="50"/>
      <c r="P39" s="74"/>
    </row>
    <row r="40" spans="1:19" x14ac:dyDescent="0.25">
      <c r="A40" s="34" t="s">
        <v>57</v>
      </c>
      <c r="B40" s="57">
        <v>1</v>
      </c>
      <c r="C40" s="57">
        <v>40</v>
      </c>
      <c r="D40" s="57">
        <v>80</v>
      </c>
      <c r="E40" s="57">
        <v>120</v>
      </c>
      <c r="F40" s="57">
        <v>160</v>
      </c>
      <c r="G40" s="57">
        <v>200</v>
      </c>
      <c r="H40" s="153">
        <v>242</v>
      </c>
      <c r="I40" s="142">
        <v>280</v>
      </c>
      <c r="J40" s="68">
        <v>320</v>
      </c>
      <c r="K40" s="66">
        <v>367</v>
      </c>
      <c r="L40" s="68">
        <v>400</v>
      </c>
      <c r="M40" s="68">
        <v>435</v>
      </c>
      <c r="N40" s="50"/>
      <c r="P40" s="74"/>
    </row>
    <row r="41" spans="1:19" ht="15.75" thickBot="1" x14ac:dyDescent="0.3">
      <c r="A41" s="34" t="s">
        <v>58</v>
      </c>
      <c r="B41" s="56">
        <v>50</v>
      </c>
      <c r="C41" s="56">
        <v>202</v>
      </c>
      <c r="D41" s="56">
        <v>298</v>
      </c>
      <c r="E41" s="56">
        <v>337</v>
      </c>
      <c r="F41" s="56">
        <v>318</v>
      </c>
      <c r="G41" s="56">
        <v>249</v>
      </c>
      <c r="H41" s="145">
        <v>240</v>
      </c>
      <c r="I41" s="155">
        <v>166</v>
      </c>
      <c r="J41" s="61">
        <v>97</v>
      </c>
      <c r="K41" s="62">
        <v>80</v>
      </c>
      <c r="L41" s="61">
        <v>71</v>
      </c>
      <c r="M41" s="61">
        <v>0</v>
      </c>
      <c r="N41" s="50"/>
      <c r="O41" s="108">
        <v>237</v>
      </c>
      <c r="P41" s="74"/>
    </row>
    <row r="42" spans="1:19" ht="16.5" thickTop="1" thickBot="1" x14ac:dyDescent="0.3">
      <c r="A42" s="34" t="s">
        <v>59</v>
      </c>
      <c r="B42" s="35">
        <v>31</v>
      </c>
      <c r="C42" s="35">
        <v>170</v>
      </c>
      <c r="D42" s="35">
        <v>221</v>
      </c>
      <c r="E42" s="35">
        <v>253</v>
      </c>
      <c r="F42" s="35">
        <v>239</v>
      </c>
      <c r="G42" s="35">
        <v>186</v>
      </c>
      <c r="H42" s="145">
        <v>150</v>
      </c>
      <c r="I42" s="144">
        <v>80</v>
      </c>
      <c r="J42" s="71">
        <v>43</v>
      </c>
      <c r="K42" s="55">
        <v>39</v>
      </c>
      <c r="L42" s="71">
        <v>32</v>
      </c>
      <c r="M42" s="71">
        <v>0</v>
      </c>
      <c r="N42" s="50"/>
      <c r="P42" s="74"/>
    </row>
    <row r="43" spans="1:19" ht="15.75" thickTop="1" x14ac:dyDescent="0.25">
      <c r="A43" s="34" t="s">
        <v>65</v>
      </c>
      <c r="B43" s="35">
        <f t="shared" ref="B43:M43" si="12">SUM(B42+$AD$8+$AD$7+$AD$6)</f>
        <v>90.4</v>
      </c>
      <c r="C43" s="35">
        <f t="shared" si="12"/>
        <v>229.4</v>
      </c>
      <c r="D43" s="35">
        <f t="shared" si="12"/>
        <v>280.39999999999998</v>
      </c>
      <c r="E43" s="35">
        <f t="shared" si="12"/>
        <v>312.39999999999998</v>
      </c>
      <c r="F43" s="35">
        <f t="shared" si="12"/>
        <v>298.39999999999998</v>
      </c>
      <c r="G43" s="35">
        <f t="shared" si="12"/>
        <v>245.4</v>
      </c>
      <c r="H43" s="145">
        <f t="shared" si="12"/>
        <v>209.4</v>
      </c>
      <c r="I43" s="150">
        <f t="shared" si="12"/>
        <v>139.4</v>
      </c>
      <c r="J43" s="35">
        <f t="shared" si="12"/>
        <v>102.4</v>
      </c>
      <c r="K43" s="35">
        <f t="shared" si="12"/>
        <v>98.4</v>
      </c>
      <c r="L43" s="35">
        <f t="shared" si="12"/>
        <v>91.4</v>
      </c>
      <c r="M43" s="35">
        <f t="shared" si="12"/>
        <v>59.400000000000006</v>
      </c>
      <c r="N43" s="50"/>
      <c r="P43" s="74"/>
    </row>
    <row r="44" spans="1:19" ht="15.75" thickBot="1" x14ac:dyDescent="0.3">
      <c r="A44" s="34" t="s">
        <v>67</v>
      </c>
      <c r="B44" s="35">
        <f t="shared" ref="B44:M44" si="13">SUM(B41-B43)</f>
        <v>-40.400000000000006</v>
      </c>
      <c r="C44" s="35">
        <f t="shared" si="13"/>
        <v>-27.400000000000006</v>
      </c>
      <c r="D44" s="35">
        <f t="shared" si="13"/>
        <v>17.600000000000023</v>
      </c>
      <c r="E44" s="35">
        <f t="shared" si="13"/>
        <v>24.600000000000023</v>
      </c>
      <c r="F44" s="35">
        <f t="shared" si="13"/>
        <v>19.600000000000023</v>
      </c>
      <c r="G44" s="35">
        <f t="shared" si="13"/>
        <v>3.5999999999999943</v>
      </c>
      <c r="H44" s="145">
        <f t="shared" si="13"/>
        <v>30.599999999999994</v>
      </c>
      <c r="I44" s="150">
        <f t="shared" si="13"/>
        <v>26.599999999999994</v>
      </c>
      <c r="J44" s="35">
        <f t="shared" si="13"/>
        <v>-5.4000000000000057</v>
      </c>
      <c r="K44" s="35">
        <f t="shared" si="13"/>
        <v>-18.400000000000006</v>
      </c>
      <c r="L44" s="35">
        <f t="shared" si="13"/>
        <v>-20.400000000000006</v>
      </c>
      <c r="M44" s="35">
        <f t="shared" si="13"/>
        <v>-59.400000000000006</v>
      </c>
      <c r="N44" s="50"/>
      <c r="P44" s="74"/>
    </row>
    <row r="45" spans="1:19" ht="16.5" thickTop="1" thickBot="1" x14ac:dyDescent="0.3">
      <c r="A45" s="34" t="s">
        <v>69</v>
      </c>
      <c r="B45" s="35">
        <f>SUM(B43/B41)*100</f>
        <v>180.8</v>
      </c>
      <c r="C45" s="35">
        <f t="shared" ref="C45:J45" si="14">SUM(C43/C41)*100</f>
        <v>113.56435643564357</v>
      </c>
      <c r="D45" s="35">
        <f t="shared" si="14"/>
        <v>94.09395973154362</v>
      </c>
      <c r="E45" s="35">
        <f t="shared" si="14"/>
        <v>92.700296735905042</v>
      </c>
      <c r="F45" s="35">
        <f t="shared" si="14"/>
        <v>93.836477987421375</v>
      </c>
      <c r="G45" s="35">
        <f t="shared" si="14"/>
        <v>98.554216867469876</v>
      </c>
      <c r="H45" s="145">
        <f t="shared" si="14"/>
        <v>87.25</v>
      </c>
      <c r="I45" s="152">
        <f t="shared" si="14"/>
        <v>83.975903614457835</v>
      </c>
      <c r="J45" s="54">
        <f t="shared" si="14"/>
        <v>105.56701030927836</v>
      </c>
      <c r="K45" s="36">
        <f>SUM(K43/K41)*100</f>
        <v>123</v>
      </c>
      <c r="L45" s="54">
        <f>SUM(L43/L41)*100</f>
        <v>128.73239436619718</v>
      </c>
      <c r="M45" s="54" t="e">
        <f>SUM(M43/M41)*100</f>
        <v>#DIV/0!</v>
      </c>
      <c r="N45" s="50"/>
      <c r="P45" s="74"/>
    </row>
    <row r="46" spans="1:19" ht="15.75" thickTop="1" x14ac:dyDescent="0.25">
      <c r="A46" s="50"/>
      <c r="B46" s="50"/>
      <c r="C46" s="50"/>
      <c r="D46" s="50"/>
      <c r="E46" s="50"/>
      <c r="F46" s="50"/>
      <c r="G46" s="50"/>
      <c r="H46" s="141"/>
      <c r="I46" s="50"/>
      <c r="J46" s="50"/>
      <c r="K46" s="50"/>
      <c r="L46" s="50"/>
      <c r="M46" s="50"/>
      <c r="N46" s="50"/>
      <c r="P46" s="74"/>
    </row>
    <row r="47" spans="1:19" x14ac:dyDescent="0.25">
      <c r="A47" s="74" t="s">
        <v>192</v>
      </c>
      <c r="B47" s="74"/>
      <c r="C47" s="74"/>
      <c r="D47" s="74"/>
      <c r="E47" s="74"/>
      <c r="F47" s="74"/>
      <c r="G47" s="74"/>
      <c r="H47" s="141"/>
      <c r="I47" s="74"/>
      <c r="J47" s="74"/>
      <c r="K47" s="32" t="s">
        <v>237</v>
      </c>
      <c r="L47" s="74"/>
      <c r="M47" s="74"/>
      <c r="N47" s="19"/>
      <c r="P47" s="74"/>
    </row>
    <row r="48" spans="1:19" x14ac:dyDescent="0.25">
      <c r="A48" s="22" t="s">
        <v>70</v>
      </c>
      <c r="B48" s="58">
        <v>0</v>
      </c>
      <c r="C48" s="58">
        <v>1000</v>
      </c>
      <c r="D48" s="58">
        <v>2000</v>
      </c>
      <c r="E48" s="58">
        <v>3000</v>
      </c>
      <c r="F48" s="58">
        <v>4000</v>
      </c>
      <c r="G48" s="58">
        <v>5000</v>
      </c>
      <c r="H48" s="58">
        <v>6050</v>
      </c>
      <c r="I48" s="148">
        <v>7000</v>
      </c>
      <c r="J48" s="67">
        <v>8000</v>
      </c>
      <c r="K48" s="110">
        <v>9175</v>
      </c>
      <c r="L48" s="111">
        <v>10000</v>
      </c>
      <c r="M48" s="111">
        <v>10850</v>
      </c>
      <c r="N48" s="19"/>
      <c r="P48" s="74"/>
    </row>
    <row r="49" spans="1:26" x14ac:dyDescent="0.25">
      <c r="A49" s="34" t="s">
        <v>57</v>
      </c>
      <c r="B49" s="57">
        <v>1</v>
      </c>
      <c r="C49" s="57">
        <v>40</v>
      </c>
      <c r="D49" s="57">
        <v>80</v>
      </c>
      <c r="E49" s="57">
        <v>120</v>
      </c>
      <c r="F49" s="57">
        <v>160</v>
      </c>
      <c r="G49" s="57">
        <v>200</v>
      </c>
      <c r="H49" s="153">
        <v>242</v>
      </c>
      <c r="I49" s="142">
        <v>280</v>
      </c>
      <c r="J49" s="68">
        <v>320</v>
      </c>
      <c r="K49" s="110">
        <v>367</v>
      </c>
      <c r="L49" s="112">
        <v>400</v>
      </c>
      <c r="M49" s="112">
        <v>435</v>
      </c>
      <c r="N49" s="19"/>
      <c r="P49" s="74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9.5" customHeight="1" thickBot="1" x14ac:dyDescent="0.3">
      <c r="A50" s="34" t="s">
        <v>58</v>
      </c>
      <c r="B50" s="56">
        <v>50</v>
      </c>
      <c r="C50" s="56">
        <v>51</v>
      </c>
      <c r="D50" s="56">
        <v>69</v>
      </c>
      <c r="E50" s="56">
        <v>79</v>
      </c>
      <c r="F50" s="56">
        <v>77</v>
      </c>
      <c r="G50" s="56">
        <v>70</v>
      </c>
      <c r="H50" s="145">
        <v>77</v>
      </c>
      <c r="I50" s="155">
        <v>73</v>
      </c>
      <c r="J50" s="61">
        <v>64</v>
      </c>
      <c r="K50" s="113">
        <v>80</v>
      </c>
      <c r="L50" s="114">
        <v>71</v>
      </c>
      <c r="M50" s="114">
        <v>0</v>
      </c>
      <c r="N50" s="50"/>
      <c r="P50" s="74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customHeight="1" thickTop="1" thickBot="1" x14ac:dyDescent="0.3">
      <c r="A51" s="34" t="s">
        <v>59</v>
      </c>
      <c r="B51" s="35">
        <v>26</v>
      </c>
      <c r="C51" s="35">
        <v>44</v>
      </c>
      <c r="D51" s="35">
        <v>61</v>
      </c>
      <c r="E51" s="35">
        <v>55</v>
      </c>
      <c r="F51" s="35">
        <v>56</v>
      </c>
      <c r="G51" s="35">
        <v>52</v>
      </c>
      <c r="H51" s="145">
        <v>47</v>
      </c>
      <c r="I51" s="144">
        <v>42</v>
      </c>
      <c r="J51" s="71">
        <v>37</v>
      </c>
      <c r="K51" s="115">
        <v>49</v>
      </c>
      <c r="L51" s="116">
        <v>32</v>
      </c>
      <c r="M51" s="116">
        <v>0</v>
      </c>
      <c r="N51" s="50"/>
      <c r="P51" s="74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5.75" customHeight="1" thickTop="1" thickBot="1" x14ac:dyDescent="0.3">
      <c r="A52" s="34" t="s">
        <v>65</v>
      </c>
      <c r="B52" s="35">
        <f>SUM(B51+$AD$8)</f>
        <v>37</v>
      </c>
      <c r="C52" s="35">
        <f t="shared" ref="C52:M52" si="15">SUM(C51+$AD$8)</f>
        <v>55</v>
      </c>
      <c r="D52" s="35">
        <f t="shared" si="15"/>
        <v>72</v>
      </c>
      <c r="E52" s="35">
        <f t="shared" si="15"/>
        <v>66</v>
      </c>
      <c r="F52" s="35">
        <f t="shared" si="15"/>
        <v>67</v>
      </c>
      <c r="G52" s="35">
        <f t="shared" si="15"/>
        <v>63</v>
      </c>
      <c r="H52" s="145">
        <f>SUM(H51+$AD$8)</f>
        <v>58</v>
      </c>
      <c r="I52" s="150">
        <f t="shared" si="15"/>
        <v>53</v>
      </c>
      <c r="J52" s="35">
        <f t="shared" si="15"/>
        <v>48</v>
      </c>
      <c r="K52" s="117">
        <f t="shared" si="15"/>
        <v>60</v>
      </c>
      <c r="L52" s="117">
        <f t="shared" si="15"/>
        <v>43</v>
      </c>
      <c r="M52" s="117">
        <f t="shared" si="15"/>
        <v>11</v>
      </c>
      <c r="N52" s="50"/>
      <c r="P52" s="74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customHeight="1" thickTop="1" thickBot="1" x14ac:dyDescent="0.3">
      <c r="A53" s="34" t="s">
        <v>67</v>
      </c>
      <c r="B53" s="35">
        <f>SUM(B50-B52)</f>
        <v>13</v>
      </c>
      <c r="C53" s="35">
        <f t="shared" ref="C53:J53" si="16">SUM(C50-C52)</f>
        <v>-4</v>
      </c>
      <c r="D53" s="35">
        <f t="shared" si="16"/>
        <v>-3</v>
      </c>
      <c r="E53" s="35">
        <f t="shared" si="16"/>
        <v>13</v>
      </c>
      <c r="F53" s="35">
        <f t="shared" si="16"/>
        <v>10</v>
      </c>
      <c r="G53" s="35">
        <f t="shared" si="16"/>
        <v>7</v>
      </c>
      <c r="H53" s="145">
        <f t="shared" si="16"/>
        <v>19</v>
      </c>
      <c r="I53" s="151">
        <f t="shared" si="16"/>
        <v>20</v>
      </c>
      <c r="J53" s="70">
        <f t="shared" si="16"/>
        <v>16</v>
      </c>
      <c r="K53" s="118">
        <f>SUM(K50-K52)</f>
        <v>20</v>
      </c>
      <c r="L53" s="119">
        <f>SUM(L50-L52)</f>
        <v>28</v>
      </c>
      <c r="M53" s="119">
        <f>SUM(M50-M52)</f>
        <v>-11</v>
      </c>
      <c r="N53" s="50"/>
      <c r="P53" s="74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" customHeight="1" thickTop="1" thickBot="1" x14ac:dyDescent="0.3">
      <c r="A54" s="34" t="s">
        <v>69</v>
      </c>
      <c r="B54" s="35">
        <f>SUM(B52/B50)*100</f>
        <v>74</v>
      </c>
      <c r="C54" s="35">
        <f t="shared" ref="C54:J54" si="17">SUM(C52/C50)*100</f>
        <v>107.84313725490196</v>
      </c>
      <c r="D54" s="35">
        <f t="shared" si="17"/>
        <v>104.34782608695652</v>
      </c>
      <c r="E54" s="35">
        <f t="shared" si="17"/>
        <v>83.544303797468359</v>
      </c>
      <c r="F54" s="35">
        <f t="shared" si="17"/>
        <v>87.012987012987011</v>
      </c>
      <c r="G54" s="35">
        <f t="shared" si="17"/>
        <v>90</v>
      </c>
      <c r="H54" s="145">
        <f t="shared" si="17"/>
        <v>75.324675324675326</v>
      </c>
      <c r="I54" s="152">
        <f t="shared" si="17"/>
        <v>72.602739726027394</v>
      </c>
      <c r="J54" s="54">
        <f t="shared" si="17"/>
        <v>75</v>
      </c>
      <c r="K54" s="118">
        <f>SUM(K52/K50)*100</f>
        <v>75</v>
      </c>
      <c r="L54" s="119">
        <f>SUM(L52/L50)*100</f>
        <v>60.563380281690137</v>
      </c>
      <c r="M54" s="119" t="e">
        <f>SUM(M52/M50)*100</f>
        <v>#DIV/0!</v>
      </c>
      <c r="N54" s="50"/>
      <c r="P54" s="74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5" customHeight="1" thickTop="1" x14ac:dyDescent="0.25">
      <c r="A55" s="74"/>
      <c r="B55" s="74"/>
      <c r="C55" s="74"/>
      <c r="D55" s="74"/>
      <c r="E55" s="74"/>
      <c r="F55" s="74"/>
      <c r="G55" s="74"/>
      <c r="H55" s="141"/>
      <c r="I55" s="74"/>
      <c r="J55" s="74"/>
      <c r="K55" s="74"/>
      <c r="L55" s="74"/>
      <c r="M55" s="74"/>
      <c r="N55" s="50"/>
      <c r="P55" s="74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5" customHeight="1" x14ac:dyDescent="0.25">
      <c r="A56" s="50"/>
      <c r="B56" s="50"/>
      <c r="C56" s="50"/>
      <c r="D56" s="50"/>
      <c r="E56" s="50"/>
      <c r="F56" s="50"/>
      <c r="G56" s="50"/>
      <c r="H56" s="141"/>
      <c r="I56" s="50"/>
      <c r="J56" s="50"/>
      <c r="K56" s="50"/>
      <c r="L56" s="50"/>
      <c r="M56" s="50"/>
      <c r="N56" s="50"/>
      <c r="P56" s="74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" customHeight="1" x14ac:dyDescent="0.25">
      <c r="A57" s="74" t="s">
        <v>190</v>
      </c>
      <c r="B57" s="74"/>
      <c r="C57" s="74"/>
      <c r="D57" s="74"/>
      <c r="E57" s="74"/>
      <c r="F57" s="74"/>
      <c r="G57" s="74"/>
      <c r="H57" s="141"/>
      <c r="I57" s="74"/>
      <c r="J57" s="74"/>
      <c r="K57" s="32" t="s">
        <v>237</v>
      </c>
      <c r="L57" s="74"/>
      <c r="M57" s="74"/>
      <c r="N57" s="50"/>
      <c r="P57" s="74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5" customHeight="1" x14ac:dyDescent="0.25">
      <c r="A58" s="22" t="s">
        <v>165</v>
      </c>
      <c r="B58" s="58">
        <v>0</v>
      </c>
      <c r="C58" s="58">
        <v>1000</v>
      </c>
      <c r="D58" s="58">
        <v>2000</v>
      </c>
      <c r="E58" s="58">
        <v>3000</v>
      </c>
      <c r="F58" s="58">
        <v>4000</v>
      </c>
      <c r="G58" s="58">
        <v>5000</v>
      </c>
      <c r="H58" s="58">
        <v>6050</v>
      </c>
      <c r="I58" s="148">
        <v>7000</v>
      </c>
      <c r="J58" s="67">
        <v>8000</v>
      </c>
      <c r="K58" s="66">
        <v>9175</v>
      </c>
      <c r="L58" s="67">
        <v>10000</v>
      </c>
      <c r="M58" s="67">
        <v>10850</v>
      </c>
      <c r="N58" s="50"/>
      <c r="P58" s="74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" customHeight="1" x14ac:dyDescent="0.25">
      <c r="A59" s="34" t="s">
        <v>57</v>
      </c>
      <c r="B59" s="57">
        <v>1</v>
      </c>
      <c r="C59" s="57">
        <v>40</v>
      </c>
      <c r="D59" s="57">
        <v>80</v>
      </c>
      <c r="E59" s="57">
        <v>120</v>
      </c>
      <c r="F59" s="57">
        <v>160</v>
      </c>
      <c r="G59" s="57">
        <v>200</v>
      </c>
      <c r="H59" s="153">
        <v>242</v>
      </c>
      <c r="I59" s="142">
        <v>280</v>
      </c>
      <c r="J59" s="68">
        <v>320</v>
      </c>
      <c r="K59" s="66">
        <v>367</v>
      </c>
      <c r="L59" s="68">
        <v>400</v>
      </c>
      <c r="M59" s="68">
        <v>435</v>
      </c>
      <c r="N59" s="50"/>
      <c r="P59" s="74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" customHeight="1" thickBot="1" x14ac:dyDescent="0.3">
      <c r="A60" s="34" t="s">
        <v>58</v>
      </c>
      <c r="B60" s="56">
        <v>50</v>
      </c>
      <c r="C60" s="56">
        <v>202</v>
      </c>
      <c r="D60" s="56">
        <v>298</v>
      </c>
      <c r="E60" s="56">
        <v>337</v>
      </c>
      <c r="F60" s="56">
        <v>318</v>
      </c>
      <c r="G60" s="56">
        <v>249</v>
      </c>
      <c r="H60" s="145">
        <v>231</v>
      </c>
      <c r="I60" s="155">
        <v>166</v>
      </c>
      <c r="J60" s="61">
        <v>100</v>
      </c>
      <c r="K60" s="62">
        <v>80</v>
      </c>
      <c r="L60" s="61">
        <v>71</v>
      </c>
      <c r="M60" s="61">
        <v>0</v>
      </c>
      <c r="N60" s="50"/>
      <c r="P60" s="74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5" customHeight="1" thickTop="1" thickBot="1" x14ac:dyDescent="0.3">
      <c r="A61" s="34" t="s">
        <v>59</v>
      </c>
      <c r="B61" s="35">
        <v>26</v>
      </c>
      <c r="C61" s="35">
        <v>168</v>
      </c>
      <c r="D61" s="35">
        <v>230</v>
      </c>
      <c r="E61" s="35">
        <v>254</v>
      </c>
      <c r="F61" s="35">
        <v>237</v>
      </c>
      <c r="G61" s="35">
        <v>187</v>
      </c>
      <c r="H61" s="145">
        <v>153</v>
      </c>
      <c r="I61" s="144">
        <v>91</v>
      </c>
      <c r="J61" s="71">
        <v>50</v>
      </c>
      <c r="K61" s="55">
        <v>37</v>
      </c>
      <c r="L61" s="71">
        <v>34</v>
      </c>
      <c r="M61" s="71">
        <v>0</v>
      </c>
      <c r="N61" s="50"/>
      <c r="P61" s="74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5.75" thickTop="1" x14ac:dyDescent="0.25">
      <c r="A62" s="34" t="s">
        <v>65</v>
      </c>
      <c r="B62" s="35">
        <f t="shared" ref="B62:G62" si="18">SUM(B61+$AD$8+$AD$7+$AD$6)</f>
        <v>85.4</v>
      </c>
      <c r="C62" s="35">
        <f t="shared" si="18"/>
        <v>227.4</v>
      </c>
      <c r="D62" s="35">
        <f t="shared" si="18"/>
        <v>289.39999999999998</v>
      </c>
      <c r="E62" s="35">
        <f t="shared" si="18"/>
        <v>313.39999999999998</v>
      </c>
      <c r="F62" s="35">
        <f t="shared" si="18"/>
        <v>296.39999999999998</v>
      </c>
      <c r="G62" s="35">
        <f t="shared" si="18"/>
        <v>246.4</v>
      </c>
      <c r="H62" s="145">
        <f t="shared" ref="H62:M62" si="19">SUM(H61+$AD$8+$AD$7+$AD$6)</f>
        <v>212.4</v>
      </c>
      <c r="I62" s="150">
        <f t="shared" si="19"/>
        <v>150.4</v>
      </c>
      <c r="J62" s="35">
        <f t="shared" si="19"/>
        <v>109.4</v>
      </c>
      <c r="K62" s="35">
        <f t="shared" si="19"/>
        <v>96.4</v>
      </c>
      <c r="L62" s="35">
        <f t="shared" si="19"/>
        <v>93.4</v>
      </c>
      <c r="M62" s="35">
        <f t="shared" si="19"/>
        <v>59.400000000000006</v>
      </c>
      <c r="N62" s="50"/>
      <c r="P62" s="74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5.75" thickBot="1" x14ac:dyDescent="0.3">
      <c r="A63" s="34" t="s">
        <v>67</v>
      </c>
      <c r="B63" s="35">
        <f t="shared" ref="B63:M63" si="20">SUM(B60-B62)</f>
        <v>-35.400000000000006</v>
      </c>
      <c r="C63" s="35">
        <f t="shared" si="20"/>
        <v>-25.400000000000006</v>
      </c>
      <c r="D63" s="35">
        <f t="shared" si="20"/>
        <v>8.6000000000000227</v>
      </c>
      <c r="E63" s="35">
        <f t="shared" si="20"/>
        <v>23.600000000000023</v>
      </c>
      <c r="F63" s="35">
        <f t="shared" si="20"/>
        <v>21.600000000000023</v>
      </c>
      <c r="G63" s="35">
        <f t="shared" si="20"/>
        <v>2.5999999999999943</v>
      </c>
      <c r="H63" s="145">
        <f t="shared" si="20"/>
        <v>18.599999999999994</v>
      </c>
      <c r="I63" s="150">
        <f t="shared" si="20"/>
        <v>15.599999999999994</v>
      </c>
      <c r="J63" s="35">
        <f t="shared" si="20"/>
        <v>-9.4000000000000057</v>
      </c>
      <c r="K63" s="35">
        <f t="shared" si="20"/>
        <v>-16.400000000000006</v>
      </c>
      <c r="L63" s="35">
        <f t="shared" si="20"/>
        <v>-22.400000000000006</v>
      </c>
      <c r="M63" s="35">
        <f t="shared" si="20"/>
        <v>-59.400000000000006</v>
      </c>
      <c r="N63" s="50"/>
      <c r="P63" s="74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6.5" thickTop="1" thickBot="1" x14ac:dyDescent="0.3">
      <c r="A64" s="34" t="s">
        <v>69</v>
      </c>
      <c r="B64" s="35">
        <f>SUM(B62/B60)*100</f>
        <v>170.8</v>
      </c>
      <c r="C64" s="35">
        <f t="shared" ref="C64:J64" si="21">SUM(C62/C60)*100</f>
        <v>112.57425742574259</v>
      </c>
      <c r="D64" s="35">
        <f t="shared" si="21"/>
        <v>97.114093959731534</v>
      </c>
      <c r="E64" s="35">
        <f t="shared" si="21"/>
        <v>92.997032640949556</v>
      </c>
      <c r="F64" s="35">
        <f t="shared" si="21"/>
        <v>93.207547169811306</v>
      </c>
      <c r="G64" s="35">
        <f t="shared" si="21"/>
        <v>98.955823293172699</v>
      </c>
      <c r="H64" s="145">
        <f t="shared" si="21"/>
        <v>91.94805194805194</v>
      </c>
      <c r="I64" s="152">
        <f t="shared" si="21"/>
        <v>90.602409638554221</v>
      </c>
      <c r="J64" s="54">
        <f t="shared" si="21"/>
        <v>109.4</v>
      </c>
      <c r="K64" s="36">
        <f>SUM(K62/K60)*100</f>
        <v>120.5</v>
      </c>
      <c r="L64" s="54">
        <f>SUM(L62/L60)*100</f>
        <v>131.5492957746479</v>
      </c>
      <c r="M64" s="54" t="e">
        <f>SUM(M62/M60)*100</f>
        <v>#DIV/0!</v>
      </c>
      <c r="N64" s="50"/>
      <c r="P64" s="74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5.75" thickTop="1" x14ac:dyDescent="0.25">
      <c r="A65" s="50"/>
      <c r="B65" s="50"/>
      <c r="C65" s="50"/>
      <c r="D65" s="50"/>
      <c r="E65" s="50"/>
      <c r="F65" s="50"/>
      <c r="G65" s="50"/>
      <c r="H65" s="141"/>
      <c r="I65" s="50"/>
      <c r="J65" s="50"/>
      <c r="K65" s="50"/>
      <c r="L65" s="50"/>
      <c r="M65" s="50"/>
      <c r="N65" s="50"/>
      <c r="P65" s="74"/>
      <c r="R65" s="50"/>
      <c r="S65" s="50"/>
      <c r="T65" s="50"/>
      <c r="U65" s="50"/>
      <c r="V65" s="50"/>
      <c r="W65" s="50"/>
      <c r="X65" s="50"/>
      <c r="Y65" s="50"/>
      <c r="Z65" s="50"/>
    </row>
    <row r="66" spans="1:26" x14ac:dyDescent="0.25">
      <c r="A66" s="22" t="s">
        <v>215</v>
      </c>
      <c r="B66" s="58">
        <v>0</v>
      </c>
      <c r="C66" s="58">
        <v>1000</v>
      </c>
      <c r="D66" s="58">
        <v>2000</v>
      </c>
      <c r="E66" s="58">
        <v>3000</v>
      </c>
      <c r="F66" s="58">
        <v>4000</v>
      </c>
      <c r="G66" s="58">
        <v>5000</v>
      </c>
      <c r="H66" s="58">
        <v>6050</v>
      </c>
      <c r="I66" s="148">
        <v>7000</v>
      </c>
      <c r="J66" s="67">
        <v>8000</v>
      </c>
      <c r="K66" s="110">
        <v>9175</v>
      </c>
      <c r="L66" s="111">
        <v>10000</v>
      </c>
      <c r="M66" s="111">
        <v>10850</v>
      </c>
      <c r="N66" s="50"/>
      <c r="P66" s="74"/>
      <c r="R66" s="50"/>
      <c r="S66" s="50"/>
      <c r="T66" s="50"/>
      <c r="U66" s="50"/>
      <c r="V66" s="50"/>
      <c r="W66" s="50"/>
      <c r="X66" s="50"/>
      <c r="Y66" s="50"/>
      <c r="Z66" s="50"/>
    </row>
    <row r="67" spans="1:26" x14ac:dyDescent="0.25">
      <c r="A67" s="34" t="s">
        <v>57</v>
      </c>
      <c r="B67" s="57">
        <v>1</v>
      </c>
      <c r="C67" s="57">
        <v>40</v>
      </c>
      <c r="D67" s="57">
        <v>80</v>
      </c>
      <c r="E67" s="57">
        <v>120</v>
      </c>
      <c r="F67" s="57">
        <v>160</v>
      </c>
      <c r="G67" s="57">
        <v>200</v>
      </c>
      <c r="H67" s="153">
        <v>242</v>
      </c>
      <c r="I67" s="142">
        <v>280</v>
      </c>
      <c r="J67" s="68">
        <v>320</v>
      </c>
      <c r="K67" s="110">
        <v>367</v>
      </c>
      <c r="L67" s="112">
        <v>400</v>
      </c>
      <c r="M67" s="112">
        <v>435</v>
      </c>
      <c r="N67" s="50"/>
      <c r="P67" s="74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5.75" thickBot="1" x14ac:dyDescent="0.3">
      <c r="A68" s="34" t="s">
        <v>58</v>
      </c>
      <c r="B68" s="56">
        <v>50</v>
      </c>
      <c r="C68" s="56">
        <v>51</v>
      </c>
      <c r="D68" s="56">
        <v>69</v>
      </c>
      <c r="E68" s="56">
        <v>79</v>
      </c>
      <c r="F68" s="56">
        <v>77</v>
      </c>
      <c r="G68" s="56">
        <v>70</v>
      </c>
      <c r="H68" s="145">
        <v>77</v>
      </c>
      <c r="I68" s="155">
        <v>73</v>
      </c>
      <c r="J68" s="61">
        <v>64</v>
      </c>
      <c r="K68" s="113">
        <v>80</v>
      </c>
      <c r="L68" s="114">
        <v>71</v>
      </c>
      <c r="M68" s="114">
        <v>0</v>
      </c>
      <c r="N68" s="50"/>
      <c r="P68" s="74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6.5" thickTop="1" thickBot="1" x14ac:dyDescent="0.3">
      <c r="A69" s="34" t="s">
        <v>59</v>
      </c>
      <c r="B69" s="35">
        <v>26</v>
      </c>
      <c r="C69" s="35">
        <v>44</v>
      </c>
      <c r="D69" s="35">
        <v>54</v>
      </c>
      <c r="E69" s="35">
        <v>60</v>
      </c>
      <c r="F69" s="35">
        <v>60</v>
      </c>
      <c r="G69" s="35">
        <v>53</v>
      </c>
      <c r="H69" s="145">
        <v>47</v>
      </c>
      <c r="I69" s="144">
        <v>35</v>
      </c>
      <c r="J69" s="71">
        <v>27</v>
      </c>
      <c r="K69" s="115">
        <v>49</v>
      </c>
      <c r="L69" s="116">
        <v>32</v>
      </c>
      <c r="M69" s="116">
        <v>0</v>
      </c>
      <c r="N69" s="50"/>
      <c r="P69" s="74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6.5" thickTop="1" thickBot="1" x14ac:dyDescent="0.3">
      <c r="A70" s="34" t="s">
        <v>65</v>
      </c>
      <c r="B70" s="35">
        <f>SUM(B69+$AD$8)</f>
        <v>37</v>
      </c>
      <c r="C70" s="35">
        <f t="shared" ref="C70:G70" si="22">SUM(C69+$AD$8)</f>
        <v>55</v>
      </c>
      <c r="D70" s="35">
        <f t="shared" si="22"/>
        <v>65</v>
      </c>
      <c r="E70" s="35">
        <f t="shared" si="22"/>
        <v>71</v>
      </c>
      <c r="F70" s="35">
        <f t="shared" si="22"/>
        <v>71</v>
      </c>
      <c r="G70" s="35">
        <f t="shared" si="22"/>
        <v>64</v>
      </c>
      <c r="H70" s="145">
        <f t="shared" ref="H70:M70" si="23">SUM(H69+$AD$8)</f>
        <v>58</v>
      </c>
      <c r="I70" s="150">
        <f t="shared" si="23"/>
        <v>46</v>
      </c>
      <c r="J70" s="35">
        <f t="shared" si="23"/>
        <v>38</v>
      </c>
      <c r="K70" s="117">
        <f t="shared" si="23"/>
        <v>60</v>
      </c>
      <c r="L70" s="117">
        <f t="shared" si="23"/>
        <v>43</v>
      </c>
      <c r="M70" s="117">
        <f t="shared" si="23"/>
        <v>11</v>
      </c>
      <c r="N70" s="50"/>
      <c r="P70" s="74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6.5" thickTop="1" thickBot="1" x14ac:dyDescent="0.3">
      <c r="A71" s="34" t="s">
        <v>67</v>
      </c>
      <c r="B71" s="35">
        <f>SUM(B68-B70)</f>
        <v>13</v>
      </c>
      <c r="C71" s="35">
        <f t="shared" ref="C71:J71" si="24">SUM(C68-C70)</f>
        <v>-4</v>
      </c>
      <c r="D71" s="35">
        <f t="shared" si="24"/>
        <v>4</v>
      </c>
      <c r="E71" s="35">
        <f t="shared" si="24"/>
        <v>8</v>
      </c>
      <c r="F71" s="35">
        <f t="shared" si="24"/>
        <v>6</v>
      </c>
      <c r="G71" s="35">
        <f t="shared" si="24"/>
        <v>6</v>
      </c>
      <c r="H71" s="145">
        <f t="shared" si="24"/>
        <v>19</v>
      </c>
      <c r="I71" s="151">
        <f t="shared" si="24"/>
        <v>27</v>
      </c>
      <c r="J71" s="70">
        <f t="shared" si="24"/>
        <v>26</v>
      </c>
      <c r="K71" s="118">
        <f>SUM(K68-K70)</f>
        <v>20</v>
      </c>
      <c r="L71" s="119">
        <f>SUM(L68-L70)</f>
        <v>28</v>
      </c>
      <c r="M71" s="119">
        <f>SUM(M68-M70)</f>
        <v>-11</v>
      </c>
      <c r="P71" s="74"/>
    </row>
    <row r="72" spans="1:26" ht="16.5" thickTop="1" thickBot="1" x14ac:dyDescent="0.3">
      <c r="A72" s="34" t="s">
        <v>69</v>
      </c>
      <c r="B72" s="35">
        <f>SUM(B70/B68)*100</f>
        <v>74</v>
      </c>
      <c r="C72" s="35">
        <f t="shared" ref="C72:J72" si="25">SUM(C70/C68)*100</f>
        <v>107.84313725490196</v>
      </c>
      <c r="D72" s="35">
        <f t="shared" si="25"/>
        <v>94.20289855072464</v>
      </c>
      <c r="E72" s="35">
        <f t="shared" si="25"/>
        <v>89.87341772151899</v>
      </c>
      <c r="F72" s="35">
        <f t="shared" si="25"/>
        <v>92.20779220779221</v>
      </c>
      <c r="G72" s="35">
        <f t="shared" si="25"/>
        <v>91.428571428571431</v>
      </c>
      <c r="H72" s="145">
        <f t="shared" si="25"/>
        <v>75.324675324675326</v>
      </c>
      <c r="I72" s="152">
        <f t="shared" si="25"/>
        <v>63.013698630136986</v>
      </c>
      <c r="J72" s="54">
        <f t="shared" si="25"/>
        <v>59.375</v>
      </c>
      <c r="K72" s="118">
        <f>SUM(K70/K68)*100</f>
        <v>75</v>
      </c>
      <c r="L72" s="119">
        <f>SUM(L70/L68)*100</f>
        <v>60.563380281690137</v>
      </c>
      <c r="M72" s="119" t="e">
        <f>SUM(M70/M68)*100</f>
        <v>#DIV/0!</v>
      </c>
      <c r="P72" s="74"/>
    </row>
    <row r="73" spans="1:26" ht="15.75" thickTop="1" x14ac:dyDescent="0.25">
      <c r="H73" s="141"/>
      <c r="P73" s="74"/>
      <c r="Z73" s="4">
        <v>0</v>
      </c>
    </row>
    <row r="74" spans="1:26" x14ac:dyDescent="0.25">
      <c r="A74" s="74" t="s">
        <v>216</v>
      </c>
      <c r="B74" s="74"/>
      <c r="C74" s="74"/>
      <c r="D74" s="74"/>
      <c r="E74" s="74"/>
      <c r="F74" s="74"/>
      <c r="G74" s="74"/>
      <c r="H74" s="141"/>
      <c r="I74" s="74"/>
      <c r="J74" s="74"/>
      <c r="K74" s="32" t="s">
        <v>237</v>
      </c>
      <c r="L74" s="74"/>
      <c r="M74" s="74"/>
      <c r="P74" s="74"/>
    </row>
    <row r="75" spans="1:26" x14ac:dyDescent="0.25">
      <c r="A75" s="22" t="s">
        <v>165</v>
      </c>
      <c r="B75" s="58">
        <v>0</v>
      </c>
      <c r="C75" s="58">
        <v>1000</v>
      </c>
      <c r="D75" s="58">
        <v>2000</v>
      </c>
      <c r="E75" s="58">
        <v>3000</v>
      </c>
      <c r="F75" s="58">
        <v>4000</v>
      </c>
      <c r="G75" s="58">
        <v>5000</v>
      </c>
      <c r="H75" s="58">
        <v>6050</v>
      </c>
      <c r="I75" s="148">
        <v>7000</v>
      </c>
      <c r="J75" s="67">
        <v>8000</v>
      </c>
      <c r="K75" s="66">
        <v>9175</v>
      </c>
      <c r="L75" s="67">
        <v>10000</v>
      </c>
      <c r="M75" s="67">
        <v>10850</v>
      </c>
      <c r="P75" s="74"/>
      <c r="Q75" s="74" t="s">
        <v>53</v>
      </c>
    </row>
    <row r="76" spans="1:26" x14ac:dyDescent="0.25">
      <c r="A76" s="34" t="s">
        <v>57</v>
      </c>
      <c r="B76" s="57">
        <v>1</v>
      </c>
      <c r="C76" s="57">
        <v>40</v>
      </c>
      <c r="D76" s="57">
        <v>80</v>
      </c>
      <c r="E76" s="57">
        <v>120</v>
      </c>
      <c r="F76" s="57">
        <v>160</v>
      </c>
      <c r="G76" s="57">
        <v>200</v>
      </c>
      <c r="H76" s="153">
        <v>242</v>
      </c>
      <c r="I76" s="142">
        <v>280</v>
      </c>
      <c r="J76" s="68">
        <v>320</v>
      </c>
      <c r="K76" s="66">
        <v>367</v>
      </c>
      <c r="L76" s="68">
        <v>400</v>
      </c>
      <c r="M76" s="68">
        <v>435</v>
      </c>
      <c r="P76" s="74"/>
      <c r="Q76" s="74">
        <f>SUM(P1:P171)</f>
        <v>0</v>
      </c>
    </row>
    <row r="77" spans="1:26" ht="15.75" thickBot="1" x14ac:dyDescent="0.3">
      <c r="A77" s="34" t="s">
        <v>58</v>
      </c>
      <c r="B77" s="56">
        <v>50</v>
      </c>
      <c r="C77" s="56">
        <v>202</v>
      </c>
      <c r="D77" s="56">
        <v>298</v>
      </c>
      <c r="E77" s="56">
        <v>337</v>
      </c>
      <c r="F77" s="56">
        <v>318</v>
      </c>
      <c r="G77" s="56">
        <v>249</v>
      </c>
      <c r="H77" s="145">
        <v>231</v>
      </c>
      <c r="I77" s="155">
        <v>166</v>
      </c>
      <c r="J77" s="61">
        <v>100</v>
      </c>
      <c r="K77" s="62">
        <v>80</v>
      </c>
      <c r="L77" s="61">
        <v>71</v>
      </c>
      <c r="M77" s="61">
        <v>0</v>
      </c>
      <c r="P77" s="74"/>
    </row>
    <row r="78" spans="1:26" ht="16.5" thickTop="1" thickBot="1" x14ac:dyDescent="0.3">
      <c r="A78" s="34" t="s">
        <v>59</v>
      </c>
      <c r="B78" s="35">
        <v>30</v>
      </c>
      <c r="C78" s="35">
        <v>179</v>
      </c>
      <c r="D78" s="35">
        <v>232</v>
      </c>
      <c r="E78" s="35">
        <v>258</v>
      </c>
      <c r="F78" s="35">
        <v>241</v>
      </c>
      <c r="G78" s="35">
        <v>187</v>
      </c>
      <c r="H78" s="145">
        <v>155</v>
      </c>
      <c r="I78" s="144">
        <v>85</v>
      </c>
      <c r="J78" s="71">
        <v>40</v>
      </c>
      <c r="K78" s="55">
        <v>34</v>
      </c>
      <c r="L78" s="71">
        <v>7</v>
      </c>
      <c r="M78" s="71">
        <v>0</v>
      </c>
      <c r="P78" s="74"/>
    </row>
    <row r="79" spans="1:26" ht="15.75" thickTop="1" x14ac:dyDescent="0.25">
      <c r="A79" s="34" t="s">
        <v>65</v>
      </c>
      <c r="B79" s="35">
        <f t="shared" ref="B79:G79" si="26">SUM(B78+$AD$8+$AD$7+$AD$6)</f>
        <v>89.4</v>
      </c>
      <c r="C79" s="35">
        <f t="shared" si="26"/>
        <v>238.4</v>
      </c>
      <c r="D79" s="35">
        <f t="shared" si="26"/>
        <v>291.39999999999998</v>
      </c>
      <c r="E79" s="35">
        <f t="shared" si="26"/>
        <v>317.39999999999998</v>
      </c>
      <c r="F79" s="35">
        <f t="shared" si="26"/>
        <v>300.39999999999998</v>
      </c>
      <c r="G79" s="35">
        <f t="shared" si="26"/>
        <v>246.4</v>
      </c>
      <c r="H79" s="145">
        <f t="shared" ref="H79:M79" si="27">SUM(H78+$AD$8+$AD$7+$AD$6)</f>
        <v>214.4</v>
      </c>
      <c r="I79" s="150">
        <f t="shared" si="27"/>
        <v>144.4</v>
      </c>
      <c r="J79" s="35">
        <f t="shared" si="27"/>
        <v>99.4</v>
      </c>
      <c r="K79" s="35">
        <f t="shared" si="27"/>
        <v>93.4</v>
      </c>
      <c r="L79" s="35">
        <f t="shared" si="27"/>
        <v>66.400000000000006</v>
      </c>
      <c r="M79" s="35">
        <f t="shared" si="27"/>
        <v>59.400000000000006</v>
      </c>
      <c r="P79" s="74"/>
    </row>
    <row r="80" spans="1:26" ht="15.75" thickBot="1" x14ac:dyDescent="0.3">
      <c r="A80" s="34" t="s">
        <v>67</v>
      </c>
      <c r="B80" s="35">
        <f t="shared" ref="B80:M80" si="28">SUM(B77-B79)</f>
        <v>-39.400000000000006</v>
      </c>
      <c r="C80" s="35">
        <f t="shared" si="28"/>
        <v>-36.400000000000006</v>
      </c>
      <c r="D80" s="35">
        <f t="shared" si="28"/>
        <v>6.6000000000000227</v>
      </c>
      <c r="E80" s="35">
        <f t="shared" si="28"/>
        <v>19.600000000000023</v>
      </c>
      <c r="F80" s="35">
        <f t="shared" si="28"/>
        <v>17.600000000000023</v>
      </c>
      <c r="G80" s="35">
        <f t="shared" si="28"/>
        <v>2.5999999999999943</v>
      </c>
      <c r="H80" s="145">
        <f t="shared" si="28"/>
        <v>16.599999999999994</v>
      </c>
      <c r="I80" s="150">
        <f t="shared" si="28"/>
        <v>21.599999999999994</v>
      </c>
      <c r="J80" s="35">
        <f t="shared" si="28"/>
        <v>0.59999999999999432</v>
      </c>
      <c r="K80" s="35">
        <f t="shared" si="28"/>
        <v>-13.400000000000006</v>
      </c>
      <c r="L80" s="35">
        <f t="shared" si="28"/>
        <v>4.5999999999999943</v>
      </c>
      <c r="M80" s="35">
        <f t="shared" si="28"/>
        <v>-59.400000000000006</v>
      </c>
      <c r="P80" s="74"/>
    </row>
    <row r="81" spans="1:16" ht="16.5" thickTop="1" thickBot="1" x14ac:dyDescent="0.3">
      <c r="A81" s="34" t="s">
        <v>69</v>
      </c>
      <c r="B81" s="35">
        <f>SUM(B79/B77)*100</f>
        <v>178.8</v>
      </c>
      <c r="C81" s="35">
        <f t="shared" ref="C81:J81" si="29">SUM(C79/C77)*100</f>
        <v>118.01980198019801</v>
      </c>
      <c r="D81" s="35">
        <f t="shared" si="29"/>
        <v>97.785234899328856</v>
      </c>
      <c r="E81" s="35">
        <f t="shared" si="29"/>
        <v>94.183976261127583</v>
      </c>
      <c r="F81" s="35">
        <f t="shared" si="29"/>
        <v>94.46540880503143</v>
      </c>
      <c r="G81" s="35">
        <f t="shared" si="29"/>
        <v>98.955823293172699</v>
      </c>
      <c r="H81" s="145">
        <f t="shared" si="29"/>
        <v>92.813852813852819</v>
      </c>
      <c r="I81" s="152">
        <f t="shared" si="29"/>
        <v>86.98795180722891</v>
      </c>
      <c r="J81" s="54">
        <f t="shared" si="29"/>
        <v>99.4</v>
      </c>
      <c r="K81" s="36">
        <f>SUM(K79/K77)*100</f>
        <v>116.75</v>
      </c>
      <c r="L81" s="54">
        <f>SUM(L79/L77)*100</f>
        <v>93.521126760563391</v>
      </c>
      <c r="M81" s="54" t="e">
        <f>SUM(M79/M77)*100</f>
        <v>#DIV/0!</v>
      </c>
      <c r="P81" s="74"/>
    </row>
    <row r="82" spans="1:16" ht="15.75" thickTop="1" x14ac:dyDescent="0.25">
      <c r="P82" s="74"/>
    </row>
    <row r="83" spans="1:16" x14ac:dyDescent="0.25">
      <c r="P83" s="74"/>
    </row>
    <row r="84" spans="1:16" x14ac:dyDescent="0.25">
      <c r="P84" s="74"/>
    </row>
    <row r="85" spans="1:16" x14ac:dyDescent="0.25">
      <c r="P85" s="74"/>
    </row>
    <row r="86" spans="1:16" x14ac:dyDescent="0.25">
      <c r="P86" s="74"/>
    </row>
    <row r="87" spans="1:16" x14ac:dyDescent="0.25">
      <c r="P87" s="74"/>
    </row>
    <row r="88" spans="1:16" x14ac:dyDescent="0.25">
      <c r="P88" s="74"/>
    </row>
    <row r="89" spans="1:16" x14ac:dyDescent="0.25">
      <c r="P89" s="74"/>
    </row>
    <row r="90" spans="1:16" x14ac:dyDescent="0.25">
      <c r="P90" s="74"/>
    </row>
    <row r="91" spans="1:16" x14ac:dyDescent="0.25">
      <c r="P91" s="74"/>
    </row>
    <row r="92" spans="1:16" x14ac:dyDescent="0.25">
      <c r="P92" s="74"/>
    </row>
    <row r="93" spans="1:16" x14ac:dyDescent="0.25">
      <c r="P93" s="74"/>
    </row>
    <row r="94" spans="1:16" x14ac:dyDescent="0.25">
      <c r="P94" s="74"/>
    </row>
    <row r="95" spans="1:16" x14ac:dyDescent="0.25">
      <c r="P95" s="74"/>
    </row>
    <row r="96" spans="1:16" x14ac:dyDescent="0.25">
      <c r="P96" s="74"/>
    </row>
    <row r="97" spans="16:16" x14ac:dyDescent="0.25">
      <c r="P97" s="74"/>
    </row>
    <row r="98" spans="16:16" x14ac:dyDescent="0.25">
      <c r="P98" s="74"/>
    </row>
    <row r="99" spans="16:16" x14ac:dyDescent="0.25">
      <c r="P99" s="74"/>
    </row>
    <row r="100" spans="16:16" x14ac:dyDescent="0.25">
      <c r="P100" s="74"/>
    </row>
    <row r="101" spans="16:16" x14ac:dyDescent="0.25">
      <c r="P101" s="74"/>
    </row>
    <row r="102" spans="16:16" x14ac:dyDescent="0.25">
      <c r="P102" s="74"/>
    </row>
    <row r="103" spans="16:16" x14ac:dyDescent="0.25">
      <c r="P103" s="74"/>
    </row>
    <row r="104" spans="16:16" x14ac:dyDescent="0.25">
      <c r="P104" s="74"/>
    </row>
    <row r="105" spans="16:16" x14ac:dyDescent="0.25">
      <c r="P105" s="74"/>
    </row>
    <row r="106" spans="16:16" x14ac:dyDescent="0.25">
      <c r="P106" s="74"/>
    </row>
    <row r="107" spans="16:16" x14ac:dyDescent="0.25">
      <c r="P107" s="74"/>
    </row>
    <row r="108" spans="16:16" x14ac:dyDescent="0.25">
      <c r="P108" s="74"/>
    </row>
    <row r="109" spans="16:16" x14ac:dyDescent="0.25">
      <c r="P109" s="74"/>
    </row>
    <row r="110" spans="16:16" x14ac:dyDescent="0.25">
      <c r="P110" s="74"/>
    </row>
    <row r="111" spans="16:16" x14ac:dyDescent="0.25">
      <c r="P111" s="74"/>
    </row>
    <row r="112" spans="16:16" x14ac:dyDescent="0.25">
      <c r="P112" s="74"/>
    </row>
    <row r="113" spans="16:16" x14ac:dyDescent="0.25">
      <c r="P113" s="74"/>
    </row>
    <row r="114" spans="16:16" x14ac:dyDescent="0.25">
      <c r="P114" s="74"/>
    </row>
    <row r="115" spans="16:16" x14ac:dyDescent="0.25">
      <c r="P115" s="74"/>
    </row>
    <row r="116" spans="16:16" x14ac:dyDescent="0.25">
      <c r="P116" s="74"/>
    </row>
    <row r="117" spans="16:16" x14ac:dyDescent="0.25">
      <c r="P117" s="74"/>
    </row>
    <row r="118" spans="16:16" x14ac:dyDescent="0.25">
      <c r="P118" s="74"/>
    </row>
    <row r="119" spans="16:16" x14ac:dyDescent="0.25">
      <c r="P119" s="74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Line 2 (SGR)</vt:lpstr>
      <vt:lpstr>Line 2 CLS</vt:lpstr>
      <vt:lpstr>Line 2 (a) TEst</vt:lpstr>
      <vt:lpstr>Line 2 (b) Test</vt:lpstr>
      <vt:lpstr>CLS Amp Change History</vt:lpstr>
      <vt:lpstr>SGR</vt:lpstr>
      <vt:lpstr>Line 2 Z1</vt:lpstr>
      <vt:lpstr>Line 2 Z2</vt:lpstr>
      <vt:lpstr> Line 2 Z3</vt:lpstr>
      <vt:lpstr> Line 2 Z4</vt:lpstr>
      <vt:lpstr> Line 2 Z5</vt:lpstr>
      <vt:lpstr> Line 2 Z Thicknesses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Christie</dc:creator>
  <cp:lastModifiedBy>Donald Christie</cp:lastModifiedBy>
  <dcterms:created xsi:type="dcterms:W3CDTF">2020-05-14T15:29:06Z</dcterms:created>
  <dcterms:modified xsi:type="dcterms:W3CDTF">2021-12-15T15:18:28Z</dcterms:modified>
</cp:coreProperties>
</file>