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jh4g13\OneDrive\Documents\PhD\Working file\Multi separation method\"/>
    </mc:Choice>
  </mc:AlternateContent>
  <bookViews>
    <workbookView xWindow="0" yWindow="0" windowWidth="28800" windowHeight="12330" activeTab="3"/>
  </bookViews>
  <sheets>
    <sheet name="Pu" sheetId="1" r:id="rId1"/>
    <sheet name="Th" sheetId="2" r:id="rId2"/>
    <sheet name="U" sheetId="3" r:id="rId3"/>
    <sheet name="Sr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3" l="1"/>
  <c r="E3" i="3"/>
  <c r="D3" i="3"/>
  <c r="C3" i="3"/>
  <c r="B3" i="3"/>
  <c r="F3" i="2"/>
  <c r="E3" i="2"/>
  <c r="D3" i="2"/>
  <c r="C3" i="2"/>
  <c r="B3" i="2"/>
  <c r="F3" i="1"/>
  <c r="E3" i="1"/>
  <c r="D3" i="1"/>
  <c r="C3" i="1"/>
  <c r="B3" i="1"/>
  <c r="C3" i="4"/>
  <c r="D3" i="4"/>
  <c r="E3" i="4"/>
  <c r="F3" i="4"/>
  <c r="B3" i="4"/>
  <c r="B8" i="4" l="1"/>
  <c r="I2" i="4" l="1"/>
  <c r="K2" i="4"/>
  <c r="L2" i="4"/>
  <c r="L3" i="4" s="1"/>
  <c r="M2" i="4"/>
  <c r="I3" i="4"/>
  <c r="K3" i="4"/>
  <c r="M3" i="4"/>
  <c r="D8" i="4"/>
  <c r="K7" i="4" s="1"/>
  <c r="E8" i="4"/>
  <c r="L7" i="4" s="1"/>
  <c r="F8" i="4"/>
  <c r="M7" i="4" s="1"/>
  <c r="I7" i="4"/>
  <c r="C8" i="4"/>
  <c r="B10" i="4" s="1"/>
  <c r="J2" i="4"/>
  <c r="J3" i="4" s="1"/>
  <c r="F8" i="3"/>
  <c r="M7" i="3" s="1"/>
  <c r="E8" i="3"/>
  <c r="L7" i="3" s="1"/>
  <c r="D8" i="3"/>
  <c r="K7" i="3" s="1"/>
  <c r="C8" i="3"/>
  <c r="J7" i="3" s="1"/>
  <c r="B8" i="3"/>
  <c r="I7" i="3" s="1"/>
  <c r="M2" i="3"/>
  <c r="M3" i="3" s="1"/>
  <c r="L2" i="3"/>
  <c r="L3" i="3" s="1"/>
  <c r="K2" i="3"/>
  <c r="K3" i="3" s="1"/>
  <c r="J2" i="3"/>
  <c r="J3" i="3" s="1"/>
  <c r="I2" i="3"/>
  <c r="I3" i="3" s="1"/>
  <c r="B11" i="4" l="1"/>
  <c r="B12" i="4" s="1"/>
  <c r="B11" i="3"/>
  <c r="E11" i="3" s="1"/>
  <c r="B10" i="3"/>
  <c r="E10" i="3" s="1"/>
  <c r="J7" i="4"/>
  <c r="B12" i="3" l="1"/>
  <c r="E12" i="3" s="1"/>
  <c r="F8" i="2"/>
  <c r="M7" i="2" s="1"/>
  <c r="E8" i="2"/>
  <c r="L7" i="2" s="1"/>
  <c r="D8" i="2"/>
  <c r="K7" i="2" s="1"/>
  <c r="C8" i="2"/>
  <c r="J7" i="2" s="1"/>
  <c r="B8" i="2"/>
  <c r="M2" i="2"/>
  <c r="M3" i="2" s="1"/>
  <c r="L2" i="2"/>
  <c r="L3" i="2" s="1"/>
  <c r="K2" i="2"/>
  <c r="K3" i="2" s="1"/>
  <c r="J2" i="2"/>
  <c r="J3" i="2" s="1"/>
  <c r="I2" i="2"/>
  <c r="I3" i="2" s="1"/>
  <c r="I7" i="2" l="1"/>
  <c r="B11" i="2"/>
  <c r="B10" i="2"/>
  <c r="E10" i="2" s="1"/>
  <c r="J2" i="1"/>
  <c r="K2" i="1"/>
  <c r="L2" i="1"/>
  <c r="M2" i="1"/>
  <c r="B12" i="2" l="1"/>
  <c r="E12" i="2" s="1"/>
  <c r="E11" i="2"/>
  <c r="B8" i="1"/>
  <c r="I7" i="1" l="1"/>
  <c r="I3" i="1"/>
  <c r="I2" i="1"/>
  <c r="M3" i="1"/>
  <c r="L3" i="1"/>
  <c r="K3" i="1"/>
  <c r="J3" i="1"/>
  <c r="C8" i="1"/>
  <c r="J7" i="1" s="1"/>
  <c r="D8" i="1"/>
  <c r="K7" i="1" s="1"/>
  <c r="E8" i="1"/>
  <c r="L7" i="1" s="1"/>
  <c r="F8" i="1"/>
  <c r="M7" i="1" s="1"/>
  <c r="B10" i="1" l="1"/>
  <c r="E10" i="1" s="1"/>
  <c r="B11" i="1"/>
  <c r="B12" i="1" s="1"/>
  <c r="E12" i="1" s="1"/>
  <c r="E11" i="1" l="1"/>
</calcChain>
</file>

<file path=xl/sharedStrings.xml><?xml version="1.0" encoding="utf-8"?>
<sst xmlns="http://schemas.openxmlformats.org/spreadsheetml/2006/main" count="112" uniqueCount="18">
  <si>
    <t>C9</t>
  </si>
  <si>
    <t>C10</t>
  </si>
  <si>
    <t>C11</t>
  </si>
  <si>
    <t>C12</t>
  </si>
  <si>
    <t>C13</t>
  </si>
  <si>
    <t>background counts</t>
  </si>
  <si>
    <t>concrete mass</t>
  </si>
  <si>
    <t>ld counts</t>
  </si>
  <si>
    <t>ld bq/g</t>
  </si>
  <si>
    <t>Count time</t>
  </si>
  <si>
    <t>σ</t>
  </si>
  <si>
    <t>efficiency</t>
  </si>
  <si>
    <t>recovery</t>
  </si>
  <si>
    <t>avg lod</t>
  </si>
  <si>
    <t>stdev</t>
  </si>
  <si>
    <r>
      <t>2</t>
    </r>
    <r>
      <rPr>
        <sz val="11"/>
        <color theme="1"/>
        <rFont val="Calibri"/>
        <family val="2"/>
      </rPr>
      <t>σ</t>
    </r>
  </si>
  <si>
    <t>mBq/g</t>
  </si>
  <si>
    <t>bq/g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</si>
</sst>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1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0" xfId="0" applyFill="1"/>
    <xf numFmtId="0" fontId="0" fillId="0" borderId="0" xfId="0" applyFill="1" applyBorder="1"/>
    <xf numFmtId="0" fontId="1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B3" sqref="B3:F3"/>
    </sheetView>
  </sheetViews>
  <sheetFormatPr defaultRowHeight="15" x14ac:dyDescent="0.25"/>
  <cols>
    <col min="1" max="1" width="17.85546875" bestFit="1" customWidth="1"/>
    <col min="8" max="8" width="17.85546875" bestFit="1" customWidth="1"/>
    <col min="9" max="9" width="12" bestFit="1" customWidth="1"/>
  </cols>
  <sheetData>
    <row r="1" spans="1:13" ht="15.75" thickBot="1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H1" s="3" t="s">
        <v>10</v>
      </c>
      <c r="I1" s="4" t="s">
        <v>0</v>
      </c>
      <c r="J1" s="4" t="s">
        <v>1</v>
      </c>
      <c r="K1" s="4" t="s">
        <v>2</v>
      </c>
      <c r="L1" s="4" t="s">
        <v>3</v>
      </c>
      <c r="M1" s="5" t="s">
        <v>4</v>
      </c>
    </row>
    <row r="2" spans="1:13" x14ac:dyDescent="0.25">
      <c r="A2" t="s">
        <v>5</v>
      </c>
      <c r="B2">
        <v>1</v>
      </c>
      <c r="C2">
        <v>2</v>
      </c>
      <c r="D2">
        <v>1</v>
      </c>
      <c r="E2">
        <v>4</v>
      </c>
      <c r="F2">
        <v>1</v>
      </c>
      <c r="H2" s="2" t="s">
        <v>5</v>
      </c>
      <c r="I2" s="2">
        <f>SQRT(B2)</f>
        <v>1</v>
      </c>
      <c r="J2" s="2">
        <f t="shared" ref="J2:M2" si="0">SQRT(C2)</f>
        <v>1.4142135623730951</v>
      </c>
      <c r="K2" s="2">
        <f t="shared" si="0"/>
        <v>1</v>
      </c>
      <c r="L2" s="2">
        <f t="shared" si="0"/>
        <v>2</v>
      </c>
      <c r="M2" s="2">
        <f t="shared" si="0"/>
        <v>1</v>
      </c>
    </row>
    <row r="3" spans="1:13" x14ac:dyDescent="0.25">
      <c r="A3" t="s">
        <v>7</v>
      </c>
      <c r="B3">
        <f>2.86+(4.78*SQRT(B2+1.36))</f>
        <v>10.20317533496239</v>
      </c>
      <c r="C3">
        <f t="shared" ref="C3:F3" si="1">2.86+(4.78*SQRT(C2+1.36))</f>
        <v>11.621884728755568</v>
      </c>
      <c r="D3">
        <f t="shared" si="1"/>
        <v>10.20317533496239</v>
      </c>
      <c r="E3">
        <f t="shared" si="1"/>
        <v>13.926500079067456</v>
      </c>
      <c r="F3">
        <f t="shared" si="1"/>
        <v>10.20317533496239</v>
      </c>
      <c r="H3" s="1" t="s">
        <v>7</v>
      </c>
      <c r="I3" s="1">
        <f>2.86*(4.78*SQRT(I2+1.36))</f>
        <v>21.001481457992433</v>
      </c>
      <c r="J3" s="1">
        <f t="shared" ref="J3" si="2">2.86*(4.78*SQRT(J2+1.36))</f>
        <v>22.770044271811916</v>
      </c>
      <c r="K3" s="1">
        <f t="shared" ref="K3" si="3">2.86*(4.78*SQRT(K2+1.36))</f>
        <v>21.001481457992433</v>
      </c>
      <c r="L3" s="1">
        <f t="shared" ref="L3" si="4">2.86*(4.78*SQRT(L2+1.36))</f>
        <v>25.058990324240924</v>
      </c>
      <c r="M3" s="1">
        <f t="shared" ref="M3" si="5">2.86*(4.78*SQRT(M2+1.36))</f>
        <v>21.001481457992433</v>
      </c>
    </row>
    <row r="4" spans="1:13" x14ac:dyDescent="0.25">
      <c r="A4" t="s">
        <v>6</v>
      </c>
      <c r="B4">
        <v>0.50058676120526546</v>
      </c>
      <c r="C4">
        <v>0.50091302720188813</v>
      </c>
      <c r="D4">
        <v>0.50015524811295808</v>
      </c>
      <c r="E4">
        <v>0.50014472340338956</v>
      </c>
      <c r="F4">
        <v>0.50183920164391371</v>
      </c>
      <c r="H4" s="1" t="s">
        <v>6</v>
      </c>
      <c r="I4" s="1">
        <v>1.6373653929613401E-5</v>
      </c>
      <c r="J4" s="1">
        <v>1.6384237582043592E-5</v>
      </c>
      <c r="K4" s="1">
        <v>1.635965628332106E-5</v>
      </c>
      <c r="L4" s="1">
        <v>1.6359314878561691E-5</v>
      </c>
      <c r="M4" s="1">
        <v>1.6414281808222529E-5</v>
      </c>
    </row>
    <row r="5" spans="1:13" x14ac:dyDescent="0.25">
      <c r="A5" t="s">
        <v>9</v>
      </c>
      <c r="B5">
        <v>200000</v>
      </c>
      <c r="C5">
        <v>200000</v>
      </c>
      <c r="D5">
        <v>200000</v>
      </c>
      <c r="E5">
        <v>200000</v>
      </c>
      <c r="F5">
        <v>200000</v>
      </c>
      <c r="H5" s="1" t="s">
        <v>9</v>
      </c>
      <c r="I5" s="1">
        <v>0.1</v>
      </c>
      <c r="J5" s="1">
        <v>0.1</v>
      </c>
      <c r="K5" s="1">
        <v>0.1</v>
      </c>
      <c r="L5" s="1">
        <v>0.1</v>
      </c>
      <c r="M5" s="1">
        <v>0.1</v>
      </c>
    </row>
    <row r="6" spans="1:13" x14ac:dyDescent="0.25">
      <c r="A6" t="s">
        <v>11</v>
      </c>
      <c r="B6">
        <v>37.54</v>
      </c>
      <c r="C6">
        <v>37.54</v>
      </c>
      <c r="D6">
        <v>37.54</v>
      </c>
      <c r="E6">
        <v>37.54</v>
      </c>
      <c r="F6">
        <v>37.54</v>
      </c>
      <c r="H6" s="1" t="s">
        <v>11</v>
      </c>
      <c r="I6" s="1">
        <v>2.2629999999999999</v>
      </c>
      <c r="J6" s="1">
        <v>2.2629999999999999</v>
      </c>
      <c r="K6" s="1">
        <v>2.2629999999999999</v>
      </c>
      <c r="L6" s="1">
        <v>2.2629999999999999</v>
      </c>
      <c r="M6" s="1">
        <v>2.2629999999999999</v>
      </c>
    </row>
    <row r="7" spans="1:13" x14ac:dyDescent="0.25">
      <c r="A7" t="s">
        <v>12</v>
      </c>
      <c r="B7">
        <v>100.41</v>
      </c>
      <c r="C7">
        <v>96.45</v>
      </c>
      <c r="D7">
        <v>100.02</v>
      </c>
      <c r="E7">
        <v>94.14</v>
      </c>
      <c r="F7">
        <v>96.21</v>
      </c>
      <c r="H7" s="1" t="s">
        <v>8</v>
      </c>
      <c r="I7" s="1">
        <f>B8*SQRT(((I4/B4)^2)+((I5/B5)^2)+((I6/B6)^2))</f>
        <v>1.6298405117522792E-5</v>
      </c>
      <c r="J7" s="1">
        <f>C8*SQRT(((J4/C4)^2)+((J5/C5)^2)+((J6/C6)^2))</f>
        <v>1.9314260773418279E-5</v>
      </c>
      <c r="K7" s="1">
        <f t="shared" ref="K7:M7" si="6">D8*SQRT(((K4/D4)^2)+((K5/D5)^2)+((K6/D6)^2))</f>
        <v>1.6376072600829578E-5</v>
      </c>
      <c r="L7" s="1">
        <f t="shared" si="6"/>
        <v>2.3748609496852413E-5</v>
      </c>
      <c r="M7" s="1">
        <f t="shared" si="6"/>
        <v>1.6967452308755251E-5</v>
      </c>
    </row>
    <row r="8" spans="1:13" x14ac:dyDescent="0.25">
      <c r="A8" t="s">
        <v>8</v>
      </c>
      <c r="B8">
        <f>(B3/B5)*(100/B6)*(100/B7)*(1/B4)</f>
        <v>2.7036767036000474E-4</v>
      </c>
      <c r="C8">
        <f t="shared" ref="C8:F8" si="7">(C3/C5)*(100/C6)*(100/C7)*(1/C4)</f>
        <v>3.2039648372887442E-4</v>
      </c>
      <c r="D8">
        <f t="shared" si="7"/>
        <v>2.7165606492153798E-4</v>
      </c>
      <c r="E8">
        <f t="shared" si="7"/>
        <v>3.939561066031208E-4</v>
      </c>
      <c r="F8">
        <f t="shared" si="7"/>
        <v>2.8146622443188537E-4</v>
      </c>
    </row>
    <row r="10" spans="1:13" x14ac:dyDescent="0.25">
      <c r="A10" t="s">
        <v>13</v>
      </c>
      <c r="B10">
        <f>AVERAGE(B8:F8)</f>
        <v>3.0756851000908464E-4</v>
      </c>
      <c r="D10" t="s">
        <v>16</v>
      </c>
      <c r="E10">
        <f>B10*1000</f>
        <v>0.30756851000908464</v>
      </c>
    </row>
    <row r="11" spans="1:13" x14ac:dyDescent="0.25">
      <c r="A11" t="s">
        <v>14</v>
      </c>
      <c r="B11">
        <f>STDEV(B8:F8)</f>
        <v>5.2398256770063018E-5</v>
      </c>
      <c r="E11">
        <f t="shared" ref="E11:E12" si="8">B11*1000</f>
        <v>5.2398256770063018E-2</v>
      </c>
    </row>
    <row r="12" spans="1:13" x14ac:dyDescent="0.25">
      <c r="A12" s="6" t="s">
        <v>15</v>
      </c>
      <c r="B12" s="6">
        <f>B11*2</f>
        <v>1.0479651354012604E-4</v>
      </c>
      <c r="C12" s="6"/>
      <c r="D12" s="6"/>
      <c r="E12" s="6">
        <f t="shared" si="8"/>
        <v>0.10479651354012604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B3" sqref="B3:F3"/>
    </sheetView>
  </sheetViews>
  <sheetFormatPr defaultRowHeight="15" x14ac:dyDescent="0.25"/>
  <cols>
    <col min="1" max="1" width="17.85546875" bestFit="1" customWidth="1"/>
    <col min="8" max="8" width="17.85546875" bestFit="1" customWidth="1"/>
  </cols>
  <sheetData>
    <row r="1" spans="1:13" ht="15.75" thickBot="1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H1" s="3" t="s">
        <v>10</v>
      </c>
      <c r="I1" s="4" t="s">
        <v>0</v>
      </c>
      <c r="J1" s="4" t="s">
        <v>1</v>
      </c>
      <c r="K1" s="4" t="s">
        <v>2</v>
      </c>
      <c r="L1" s="4" t="s">
        <v>3</v>
      </c>
      <c r="M1" s="5" t="s">
        <v>4</v>
      </c>
    </row>
    <row r="2" spans="1:13" x14ac:dyDescent="0.25">
      <c r="A2" t="s">
        <v>5</v>
      </c>
      <c r="B2">
        <v>1</v>
      </c>
      <c r="C2">
        <v>1</v>
      </c>
      <c r="D2">
        <v>2</v>
      </c>
      <c r="E2">
        <v>1</v>
      </c>
      <c r="F2">
        <v>1</v>
      </c>
      <c r="H2" s="2" t="s">
        <v>5</v>
      </c>
      <c r="I2" s="2">
        <f>SQRT(B2)</f>
        <v>1</v>
      </c>
      <c r="J2" s="2">
        <f t="shared" ref="J2:M2" si="0">SQRT(C2)</f>
        <v>1</v>
      </c>
      <c r="K2" s="2">
        <f t="shared" si="0"/>
        <v>1.4142135623730951</v>
      </c>
      <c r="L2" s="2">
        <f t="shared" si="0"/>
        <v>1</v>
      </c>
      <c r="M2" s="2">
        <f t="shared" si="0"/>
        <v>1</v>
      </c>
    </row>
    <row r="3" spans="1:13" x14ac:dyDescent="0.25">
      <c r="A3" t="s">
        <v>7</v>
      </c>
      <c r="B3">
        <f>2.86+(4.78*SQRT(B2+1.36))</f>
        <v>10.20317533496239</v>
      </c>
      <c r="C3">
        <f t="shared" ref="C3:F3" si="1">2.86+(4.78*SQRT(C2+1.36))</f>
        <v>10.20317533496239</v>
      </c>
      <c r="D3">
        <f t="shared" si="1"/>
        <v>11.621884728755568</v>
      </c>
      <c r="E3">
        <f t="shared" si="1"/>
        <v>10.20317533496239</v>
      </c>
      <c r="F3">
        <f t="shared" si="1"/>
        <v>10.20317533496239</v>
      </c>
      <c r="H3" s="1" t="s">
        <v>7</v>
      </c>
      <c r="I3" s="1">
        <f>2.86*(4.78*SQRT(I2+1.36))</f>
        <v>21.001481457992433</v>
      </c>
      <c r="J3" s="1">
        <f t="shared" ref="J3:M3" si="2">2.86*(4.78*SQRT(J2+1.36))</f>
        <v>21.001481457992433</v>
      </c>
      <c r="K3" s="1">
        <f t="shared" si="2"/>
        <v>22.770044271811916</v>
      </c>
      <c r="L3" s="1">
        <f t="shared" si="2"/>
        <v>21.001481457992433</v>
      </c>
      <c r="M3" s="1">
        <f t="shared" si="2"/>
        <v>21.001481457992433</v>
      </c>
    </row>
    <row r="4" spans="1:13" x14ac:dyDescent="0.25">
      <c r="A4" t="s">
        <v>6</v>
      </c>
      <c r="B4">
        <v>0.50058676120526546</v>
      </c>
      <c r="C4">
        <v>0.50091302720188813</v>
      </c>
      <c r="D4">
        <v>0.50015524811295808</v>
      </c>
      <c r="E4">
        <v>0.50014472340338956</v>
      </c>
      <c r="F4">
        <v>0.50183920164391371</v>
      </c>
      <c r="H4" s="1" t="s">
        <v>6</v>
      </c>
      <c r="I4" s="1">
        <v>1.6373653929613401E-5</v>
      </c>
      <c r="J4" s="1">
        <v>1.6384237582043592E-5</v>
      </c>
      <c r="K4" s="1">
        <v>1.635965628332106E-5</v>
      </c>
      <c r="L4" s="1">
        <v>1.6359314878561691E-5</v>
      </c>
      <c r="M4" s="1">
        <v>1.6414281808222529E-5</v>
      </c>
    </row>
    <row r="5" spans="1:13" x14ac:dyDescent="0.25">
      <c r="A5" t="s">
        <v>9</v>
      </c>
      <c r="B5">
        <v>200000</v>
      </c>
      <c r="C5">
        <v>200000</v>
      </c>
      <c r="D5">
        <v>200000</v>
      </c>
      <c r="E5">
        <v>200000</v>
      </c>
      <c r="F5">
        <v>200000</v>
      </c>
      <c r="H5" s="1" t="s">
        <v>9</v>
      </c>
      <c r="I5" s="1">
        <v>0.1</v>
      </c>
      <c r="J5" s="1">
        <v>0.1</v>
      </c>
      <c r="K5" s="1">
        <v>0.1</v>
      </c>
      <c r="L5" s="1">
        <v>0.1</v>
      </c>
      <c r="M5" s="1">
        <v>0.1</v>
      </c>
    </row>
    <row r="6" spans="1:13" x14ac:dyDescent="0.25">
      <c r="A6" t="s">
        <v>11</v>
      </c>
      <c r="B6">
        <v>35.76</v>
      </c>
      <c r="C6">
        <v>35.76</v>
      </c>
      <c r="D6">
        <v>35.76</v>
      </c>
      <c r="E6">
        <v>35.76</v>
      </c>
      <c r="F6">
        <v>35.76</v>
      </c>
      <c r="H6" s="1" t="s">
        <v>11</v>
      </c>
      <c r="I6" s="1">
        <v>0.84899999999999998</v>
      </c>
      <c r="J6" s="1">
        <v>0.84899999999999998</v>
      </c>
      <c r="K6" s="1">
        <v>0.84899999999999998</v>
      </c>
      <c r="L6" s="1">
        <v>0.84899999999999998</v>
      </c>
      <c r="M6" s="1">
        <v>0.84899999999999998</v>
      </c>
    </row>
    <row r="7" spans="1:13" x14ac:dyDescent="0.25">
      <c r="A7" t="s">
        <v>12</v>
      </c>
      <c r="B7">
        <v>62.42</v>
      </c>
      <c r="C7">
        <v>66.66</v>
      </c>
      <c r="D7">
        <v>76.709999999999994</v>
      </c>
      <c r="E7">
        <v>64.900000000000006</v>
      </c>
      <c r="F7">
        <v>44.68</v>
      </c>
      <c r="H7" s="1" t="s">
        <v>8</v>
      </c>
      <c r="I7" s="1">
        <f>B8*SQRT(((I4/B4)^2)+((I5/B5)^2)+((I6/B6)^2))</f>
        <v>1.0839651314378569E-5</v>
      </c>
      <c r="J7" s="1">
        <f>C8*SQRT(((J4/C4)^2)+((J5/C5)^2)+((J6/C6)^2))</f>
        <v>1.0143569298554581E-5</v>
      </c>
      <c r="K7" s="1">
        <f t="shared" ref="K7:M7" si="3">D8*SQRT(((K4/D4)^2)+((K5/D5)^2)+((K6/D6)^2))</f>
        <v>1.0055480710558125E-5</v>
      </c>
      <c r="L7" s="1">
        <f t="shared" si="3"/>
        <v>1.0434653887093687E-5</v>
      </c>
      <c r="M7" s="1">
        <f t="shared" si="3"/>
        <v>1.5105694189668079E-5</v>
      </c>
    </row>
    <row r="8" spans="1:13" x14ac:dyDescent="0.25">
      <c r="A8" t="s">
        <v>8</v>
      </c>
      <c r="B8">
        <f>(B3/B5)*(100/B6)*(100/B7)*(1/B4)</f>
        <v>4.5656721206860059E-4</v>
      </c>
      <c r="C8">
        <f t="shared" ref="C8:F8" si="4">(C3/C5)*(100/C6)*(100/C7)*(1/C4)</f>
        <v>4.2724816701158975E-4</v>
      </c>
      <c r="D8">
        <f t="shared" si="4"/>
        <v>4.2353786674642331E-4</v>
      </c>
      <c r="E8">
        <f t="shared" si="4"/>
        <v>4.3950867937473E-4</v>
      </c>
      <c r="F8">
        <f t="shared" si="4"/>
        <v>6.3625337040674264E-4</v>
      </c>
    </row>
    <row r="10" spans="1:13" x14ac:dyDescent="0.25">
      <c r="A10" t="s">
        <v>13</v>
      </c>
      <c r="B10">
        <f>AVERAGE(B8:F8)</f>
        <v>4.7662305912161729E-4</v>
      </c>
      <c r="D10" t="s">
        <v>16</v>
      </c>
      <c r="E10">
        <f>B10*1000</f>
        <v>0.47662305912161729</v>
      </c>
    </row>
    <row r="11" spans="1:13" x14ac:dyDescent="0.25">
      <c r="A11" t="s">
        <v>14</v>
      </c>
      <c r="B11">
        <f>STDEV(B8:F8)</f>
        <v>9.0163002509877055E-5</v>
      </c>
      <c r="E11">
        <f t="shared" ref="E11:E12" si="5">B11*1000</f>
        <v>9.0163002509877049E-2</v>
      </c>
    </row>
    <row r="12" spans="1:13" x14ac:dyDescent="0.25">
      <c r="A12" s="6" t="s">
        <v>15</v>
      </c>
      <c r="B12" s="6">
        <f>B11*2</f>
        <v>1.8032600501975411E-4</v>
      </c>
      <c r="C12" s="6"/>
      <c r="D12" s="6"/>
      <c r="E12" s="6">
        <f t="shared" si="5"/>
        <v>0.1803260050197541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H30" sqref="H30"/>
    </sheetView>
  </sheetViews>
  <sheetFormatPr defaultRowHeight="15" x14ac:dyDescent="0.25"/>
  <cols>
    <col min="1" max="1" width="17.85546875" bestFit="1" customWidth="1"/>
    <col min="8" max="8" width="17.85546875" bestFit="1" customWidth="1"/>
  </cols>
  <sheetData>
    <row r="1" spans="1:13" ht="15.75" thickBot="1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H1" s="3" t="s">
        <v>10</v>
      </c>
      <c r="I1" s="4" t="s">
        <v>0</v>
      </c>
      <c r="J1" s="4" t="s">
        <v>1</v>
      </c>
      <c r="K1" s="4" t="s">
        <v>2</v>
      </c>
      <c r="L1" s="4" t="s">
        <v>3</v>
      </c>
      <c r="M1" s="5" t="s">
        <v>4</v>
      </c>
    </row>
    <row r="2" spans="1:13" x14ac:dyDescent="0.25">
      <c r="A2" t="s">
        <v>5</v>
      </c>
      <c r="B2">
        <v>1</v>
      </c>
      <c r="C2">
        <v>4</v>
      </c>
      <c r="D2">
        <v>4</v>
      </c>
      <c r="E2">
        <v>2</v>
      </c>
      <c r="F2">
        <v>3</v>
      </c>
      <c r="H2" s="2" t="s">
        <v>5</v>
      </c>
      <c r="I2" s="2">
        <f>SQRT(B2)</f>
        <v>1</v>
      </c>
      <c r="J2" s="2">
        <f t="shared" ref="J2:M2" si="0">SQRT(C2)</f>
        <v>2</v>
      </c>
      <c r="K2" s="2">
        <f t="shared" si="0"/>
        <v>2</v>
      </c>
      <c r="L2" s="2">
        <f t="shared" si="0"/>
        <v>1.4142135623730951</v>
      </c>
      <c r="M2" s="2">
        <f t="shared" si="0"/>
        <v>1.7320508075688772</v>
      </c>
    </row>
    <row r="3" spans="1:13" x14ac:dyDescent="0.25">
      <c r="A3" t="s">
        <v>7</v>
      </c>
      <c r="B3">
        <f>2.86+(4.78*SQRT(B2+1.36))</f>
        <v>10.20317533496239</v>
      </c>
      <c r="C3">
        <f t="shared" ref="C3:F3" si="1">2.86+(4.78*SQRT(C2+1.36))</f>
        <v>13.926500079067456</v>
      </c>
      <c r="D3">
        <f t="shared" si="1"/>
        <v>13.926500079067456</v>
      </c>
      <c r="E3">
        <f t="shared" si="1"/>
        <v>11.621884728755568</v>
      </c>
      <c r="F3">
        <f t="shared" si="1"/>
        <v>12.840933022518486</v>
      </c>
      <c r="H3" s="1" t="s">
        <v>7</v>
      </c>
      <c r="I3" s="1">
        <f>2.86*(4.78*SQRT(I2+1.36))</f>
        <v>21.001481457992433</v>
      </c>
      <c r="J3" s="1">
        <f t="shared" ref="J3:M3" si="2">2.86*(4.78*SQRT(J2+1.36))</f>
        <v>25.058990324240924</v>
      </c>
      <c r="K3" s="1">
        <f t="shared" si="2"/>
        <v>25.058990324240924</v>
      </c>
      <c r="L3" s="1">
        <f t="shared" si="2"/>
        <v>22.770044271811916</v>
      </c>
      <c r="M3" s="1">
        <f t="shared" si="2"/>
        <v>24.039046663058073</v>
      </c>
    </row>
    <row r="4" spans="1:13" x14ac:dyDescent="0.25">
      <c r="A4" t="s">
        <v>6</v>
      </c>
      <c r="B4">
        <v>0.50058676120526546</v>
      </c>
      <c r="C4">
        <v>0.50091302720188813</v>
      </c>
      <c r="D4">
        <v>0.50015524811295808</v>
      </c>
      <c r="E4">
        <v>0.50014472340338956</v>
      </c>
      <c r="F4">
        <v>0.50183920164391371</v>
      </c>
      <c r="H4" s="1" t="s">
        <v>6</v>
      </c>
      <c r="I4" s="1">
        <v>1.6373653929613401E-5</v>
      </c>
      <c r="J4" s="1">
        <v>1.6384237582043592E-5</v>
      </c>
      <c r="K4" s="1">
        <v>1.635965628332106E-5</v>
      </c>
      <c r="L4" s="1">
        <v>1.6359314878561691E-5</v>
      </c>
      <c r="M4" s="1">
        <v>1.6414281808222529E-5</v>
      </c>
    </row>
    <row r="5" spans="1:13" x14ac:dyDescent="0.25">
      <c r="A5" t="s">
        <v>9</v>
      </c>
      <c r="B5">
        <v>200000</v>
      </c>
      <c r="C5">
        <v>200000</v>
      </c>
      <c r="D5">
        <v>200000</v>
      </c>
      <c r="E5">
        <v>200000</v>
      </c>
      <c r="F5">
        <v>200000</v>
      </c>
      <c r="H5" s="1" t="s">
        <v>9</v>
      </c>
      <c r="I5" s="1">
        <v>0.1</v>
      </c>
      <c r="J5" s="1">
        <v>0.1</v>
      </c>
      <c r="K5" s="1">
        <v>0.1</v>
      </c>
      <c r="L5" s="1">
        <v>0.1</v>
      </c>
      <c r="M5" s="1">
        <v>0.1</v>
      </c>
    </row>
    <row r="6" spans="1:13" x14ac:dyDescent="0.25">
      <c r="A6" t="s">
        <v>11</v>
      </c>
      <c r="B6">
        <v>37.82</v>
      </c>
      <c r="C6">
        <v>36.93</v>
      </c>
      <c r="D6">
        <v>35.78</v>
      </c>
      <c r="E6">
        <v>37.220999999999997</v>
      </c>
      <c r="F6">
        <v>35.777999999999999</v>
      </c>
      <c r="H6" s="1" t="s">
        <v>11</v>
      </c>
      <c r="I6" s="1">
        <v>2.75</v>
      </c>
      <c r="J6" s="1">
        <v>1.246</v>
      </c>
      <c r="K6" s="1">
        <v>0.33600000000000002</v>
      </c>
      <c r="L6" s="1">
        <v>1.3660000000000001</v>
      </c>
      <c r="M6" s="1">
        <v>0.33600000000000002</v>
      </c>
    </row>
    <row r="7" spans="1:13" x14ac:dyDescent="0.25">
      <c r="A7" t="s">
        <v>12</v>
      </c>
      <c r="B7">
        <v>45.39</v>
      </c>
      <c r="C7">
        <v>52.23</v>
      </c>
      <c r="D7">
        <v>79.66</v>
      </c>
      <c r="E7">
        <v>71.040000000000006</v>
      </c>
      <c r="F7">
        <v>60.98</v>
      </c>
      <c r="H7" s="1" t="s">
        <v>8</v>
      </c>
      <c r="I7" s="1">
        <f>B8*SQRT(((I4/B4)^2)+((I5/B5)^2)+((I6/B6)^2))</f>
        <v>4.3167361106097398E-5</v>
      </c>
      <c r="J7" s="1">
        <f>C8*SQRT(((J4/C4)^2)+((J5/C5)^2)+((J6/C6)^2))</f>
        <v>2.4315839556799607E-5</v>
      </c>
      <c r="K7" s="1">
        <f t="shared" ref="K7:M7" si="3">D8*SQRT(((K4/D4)^2)+((K5/D5)^2)+((K6/D6)^2))</f>
        <v>4.586993218150157E-6</v>
      </c>
      <c r="L7" s="1">
        <f t="shared" si="3"/>
        <v>1.6125853939361059E-5</v>
      </c>
      <c r="M7" s="1">
        <f t="shared" si="3"/>
        <v>5.5071178966377251E-6</v>
      </c>
    </row>
    <row r="8" spans="1:13" x14ac:dyDescent="0.25">
      <c r="A8" t="s">
        <v>8</v>
      </c>
      <c r="B8">
        <f>(B3/B5)*(100/B6)*(100/B7)*(1/B4)</f>
        <v>5.9366888429604958E-4</v>
      </c>
      <c r="C8">
        <f t="shared" ref="C8:F8" si="4">(C3/C5)*(100/C6)*(100/C7)*(1/C4)</f>
        <v>7.2069304394635112E-4</v>
      </c>
      <c r="D8">
        <f t="shared" si="4"/>
        <v>4.8845720694872734E-4</v>
      </c>
      <c r="E8">
        <f t="shared" si="4"/>
        <v>4.3939983237772077E-4</v>
      </c>
      <c r="F8">
        <f t="shared" si="4"/>
        <v>5.864061571669042E-4</v>
      </c>
    </row>
    <row r="10" spans="1:13" x14ac:dyDescent="0.25">
      <c r="A10" t="s">
        <v>13</v>
      </c>
      <c r="B10">
        <f>AVERAGE(B8:F8)</f>
        <v>5.6572502494715057E-4</v>
      </c>
      <c r="D10" t="s">
        <v>16</v>
      </c>
      <c r="E10">
        <f>B10*1000</f>
        <v>0.5657250249471506</v>
      </c>
    </row>
    <row r="11" spans="1:13" x14ac:dyDescent="0.25">
      <c r="A11" t="s">
        <v>14</v>
      </c>
      <c r="B11">
        <f>STDEV(B8:F8)</f>
        <v>1.085725856209563E-4</v>
      </c>
      <c r="E11">
        <f t="shared" ref="E11:E12" si="5">B11*1000</f>
        <v>0.1085725856209563</v>
      </c>
    </row>
    <row r="12" spans="1:13" x14ac:dyDescent="0.25">
      <c r="A12" s="6" t="s">
        <v>15</v>
      </c>
      <c r="B12" s="6">
        <f>B11*2</f>
        <v>2.171451712419126E-4</v>
      </c>
      <c r="C12" s="6"/>
      <c r="D12" s="6"/>
      <c r="E12" s="6">
        <f t="shared" si="5"/>
        <v>0.2171451712419126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abSelected="1" workbookViewId="0">
      <selection activeCell="B3" sqref="B3:F3"/>
    </sheetView>
  </sheetViews>
  <sheetFormatPr defaultRowHeight="15" x14ac:dyDescent="0.25"/>
  <cols>
    <col min="1" max="1" width="17.85546875" bestFit="1" customWidth="1"/>
    <col min="8" max="8" width="17.85546875" bestFit="1" customWidth="1"/>
  </cols>
  <sheetData>
    <row r="1" spans="1:13" ht="15.75" thickBot="1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H1" s="3" t="s">
        <v>10</v>
      </c>
      <c r="I1" s="4" t="s">
        <v>0</v>
      </c>
      <c r="J1" s="4" t="s">
        <v>1</v>
      </c>
      <c r="K1" s="4" t="s">
        <v>2</v>
      </c>
      <c r="L1" s="4" t="s">
        <v>3</v>
      </c>
      <c r="M1" s="5" t="s">
        <v>4</v>
      </c>
    </row>
    <row r="2" spans="1:13" x14ac:dyDescent="0.25">
      <c r="A2" t="s">
        <v>5</v>
      </c>
      <c r="B2">
        <v>30</v>
      </c>
      <c r="C2">
        <v>30</v>
      </c>
      <c r="D2">
        <v>30</v>
      </c>
      <c r="E2">
        <v>30</v>
      </c>
      <c r="F2">
        <v>30</v>
      </c>
      <c r="H2" s="2" t="s">
        <v>5</v>
      </c>
      <c r="I2" s="2">
        <f t="shared" ref="I2:J2" si="0">SQRT(B2)</f>
        <v>5.4772255750516612</v>
      </c>
      <c r="J2" s="2">
        <f t="shared" si="0"/>
        <v>5.4772255750516612</v>
      </c>
      <c r="K2" s="2">
        <f t="shared" ref="K2" si="1">SQRT(D2)</f>
        <v>5.4772255750516612</v>
      </c>
      <c r="L2" s="2">
        <f t="shared" ref="L2" si="2">SQRT(E2)</f>
        <v>5.4772255750516612</v>
      </c>
      <c r="M2" s="2">
        <f t="shared" ref="M2" si="3">SQRT(F2)</f>
        <v>5.4772255750516612</v>
      </c>
    </row>
    <row r="3" spans="1:13" x14ac:dyDescent="0.25">
      <c r="A3" t="s">
        <v>7</v>
      </c>
      <c r="B3">
        <f>2.86+(4.78*SQRT(B2+1.36))</f>
        <v>29.628</v>
      </c>
      <c r="C3">
        <f t="shared" ref="C3:F3" si="4">2.86+(4.78*SQRT(C2+1.36))</f>
        <v>29.628</v>
      </c>
      <c r="D3">
        <f t="shared" si="4"/>
        <v>29.628</v>
      </c>
      <c r="E3">
        <f t="shared" si="4"/>
        <v>29.628</v>
      </c>
      <c r="F3">
        <f t="shared" si="4"/>
        <v>29.628</v>
      </c>
      <c r="H3" s="1" t="s">
        <v>7</v>
      </c>
      <c r="I3" s="1">
        <f t="shared" ref="I3:M3" si="5">2.86*(4.78*SQRT(I2+1.36))</f>
        <v>35.746529487984894</v>
      </c>
      <c r="J3" s="1">
        <f t="shared" si="5"/>
        <v>35.746529487984894</v>
      </c>
      <c r="K3" s="1">
        <f t="shared" si="5"/>
        <v>35.746529487984894</v>
      </c>
      <c r="L3" s="1">
        <f t="shared" si="5"/>
        <v>35.746529487984894</v>
      </c>
      <c r="M3" s="1">
        <f t="shared" si="5"/>
        <v>35.746529487984894</v>
      </c>
    </row>
    <row r="4" spans="1:13" x14ac:dyDescent="0.25">
      <c r="A4" t="s">
        <v>6</v>
      </c>
      <c r="B4">
        <v>0.50058676120526546</v>
      </c>
      <c r="C4">
        <v>0.50091302720188813</v>
      </c>
      <c r="D4">
        <v>0.50015524811295808</v>
      </c>
      <c r="E4">
        <v>0.50014472340338956</v>
      </c>
      <c r="F4">
        <v>0.50183920164391371</v>
      </c>
      <c r="H4" s="1" t="s">
        <v>6</v>
      </c>
      <c r="I4" s="1">
        <v>1.6373653929613401E-5</v>
      </c>
      <c r="J4" s="1">
        <v>1.6384237582043592E-5</v>
      </c>
      <c r="K4" s="1">
        <v>1.635965628332106E-5</v>
      </c>
      <c r="L4" s="1">
        <v>1.6359314878561691E-5</v>
      </c>
      <c r="M4" s="1">
        <v>1.6414281808222529E-5</v>
      </c>
    </row>
    <row r="5" spans="1:13" x14ac:dyDescent="0.25">
      <c r="A5" t="s">
        <v>9</v>
      </c>
      <c r="B5">
        <v>29.7</v>
      </c>
      <c r="C5">
        <v>29.7</v>
      </c>
      <c r="D5">
        <v>29.7</v>
      </c>
      <c r="E5">
        <v>29.7</v>
      </c>
      <c r="F5">
        <v>29.7</v>
      </c>
      <c r="H5" s="1" t="s">
        <v>9</v>
      </c>
      <c r="I5" s="1">
        <v>0.1</v>
      </c>
      <c r="J5" s="1">
        <v>0.1</v>
      </c>
      <c r="K5" s="1">
        <v>0.1</v>
      </c>
      <c r="L5" s="1">
        <v>0.1</v>
      </c>
      <c r="M5" s="1">
        <v>0.1</v>
      </c>
    </row>
    <row r="6" spans="1:13" x14ac:dyDescent="0.25">
      <c r="A6" t="s">
        <v>11</v>
      </c>
      <c r="B6">
        <v>72.87</v>
      </c>
      <c r="C6">
        <v>72.87</v>
      </c>
      <c r="D6">
        <v>72.87</v>
      </c>
      <c r="E6">
        <v>72.87</v>
      </c>
      <c r="F6">
        <v>72.87</v>
      </c>
      <c r="H6" s="1" t="s">
        <v>11</v>
      </c>
      <c r="I6" s="1">
        <v>2.38</v>
      </c>
      <c r="J6" s="1">
        <v>2.38</v>
      </c>
      <c r="K6" s="1">
        <v>2.38</v>
      </c>
      <c r="L6" s="1">
        <v>2.38</v>
      </c>
      <c r="M6" s="1">
        <v>2.38</v>
      </c>
    </row>
    <row r="7" spans="1:13" x14ac:dyDescent="0.25">
      <c r="A7" t="s">
        <v>12</v>
      </c>
      <c r="B7">
        <v>81.96</v>
      </c>
      <c r="C7">
        <v>83.07</v>
      </c>
      <c r="D7">
        <v>83.7</v>
      </c>
      <c r="E7">
        <v>84.59</v>
      </c>
      <c r="F7">
        <v>83.45</v>
      </c>
      <c r="H7" s="1" t="s">
        <v>8</v>
      </c>
      <c r="I7" s="1">
        <f>B8*SQRT(((I4/B4)^2)+((I5/B5)^2)+((I6/B6)^2))</f>
        <v>1.8259484565503077E-3</v>
      </c>
      <c r="J7" s="1">
        <f>C8*SQRT(((J4/C4)^2)+((J5/C5)^2)+((J6/C6)^2))</f>
        <v>1.8003762970099074E-3</v>
      </c>
      <c r="K7" s="1">
        <f t="shared" ref="K7:M7" si="6">D8*SQRT(((K4/D4)^2)+((K5/D5)^2)+((K6/D6)^2))</f>
        <v>1.7895322743766019E-3</v>
      </c>
      <c r="L7" s="1">
        <f t="shared" si="6"/>
        <v>1.7707412615686577E-3</v>
      </c>
      <c r="M7" s="1">
        <f t="shared" si="6"/>
        <v>1.7888704861606822E-3</v>
      </c>
    </row>
    <row r="8" spans="1:13" x14ac:dyDescent="0.25">
      <c r="A8" t="s">
        <v>8</v>
      </c>
      <c r="B8">
        <f>(B3/(B5*60))*(100/B6)*(100/B7)*(1/B4)</f>
        <v>5.5611493316205761E-2</v>
      </c>
      <c r="C8">
        <f t="shared" ref="C8:E8" si="7">(C3/(C5*60))*(100/C6)*(100/C7)*(1/C4)</f>
        <v>5.4832661923826784E-2</v>
      </c>
      <c r="D8">
        <f t="shared" si="7"/>
        <v>5.4502393951985355E-2</v>
      </c>
      <c r="E8">
        <f t="shared" si="7"/>
        <v>5.3930090676153779E-2</v>
      </c>
      <c r="F8">
        <f>(F3/(F5*60))*(100/F6)*(100/F7)*(1/F4)</f>
        <v>5.4482238384024786E-2</v>
      </c>
    </row>
    <row r="9" spans="1:13" x14ac:dyDescent="0.25">
      <c r="A9" t="s">
        <v>17</v>
      </c>
    </row>
    <row r="10" spans="1:13" x14ac:dyDescent="0.25">
      <c r="A10" t="s">
        <v>13</v>
      </c>
      <c r="B10">
        <f>AVERAGE(B8:F8)</f>
        <v>5.4671775650439292E-2</v>
      </c>
    </row>
    <row r="11" spans="1:13" x14ac:dyDescent="0.25">
      <c r="A11" t="s">
        <v>14</v>
      </c>
      <c r="B11">
        <f>STDEV(B8:F8)</f>
        <v>6.1718409338908391E-4</v>
      </c>
    </row>
    <row r="12" spans="1:13" x14ac:dyDescent="0.25">
      <c r="A12" s="6" t="s">
        <v>15</v>
      </c>
      <c r="B12" s="6">
        <f>B11*2</f>
        <v>1.2343681867781678E-3</v>
      </c>
      <c r="C12" s="6"/>
      <c r="D12" s="6"/>
      <c r="E12" s="6"/>
    </row>
    <row r="14" spans="1:13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x14ac:dyDescent="0.25">
      <c r="A15" s="7"/>
      <c r="B15" s="7"/>
      <c r="C15" s="7"/>
      <c r="D15" s="7"/>
      <c r="E15" s="7"/>
      <c r="F15" s="7"/>
      <c r="G15" s="7"/>
      <c r="H15" s="8"/>
      <c r="I15" s="7"/>
      <c r="J15" s="7"/>
      <c r="K15" s="7"/>
      <c r="L15" s="7"/>
      <c r="M15" s="7"/>
    </row>
    <row r="16" spans="1:13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</row>
    <row r="19" spans="1:13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</row>
    <row r="20" spans="1:13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</row>
    <row r="21" spans="1:13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13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</row>
    <row r="23" spans="1:13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</row>
    <row r="24" spans="1:13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</row>
    <row r="25" spans="1:13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</row>
    <row r="26" spans="1:13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</row>
    <row r="27" spans="1:13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</row>
    <row r="29" spans="1:13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Pu</vt:lpstr>
      <vt:lpstr>Th</vt:lpstr>
      <vt:lpstr>U</vt:lpstr>
      <vt:lpstr>Sr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Alexander Hately</dc:creator>
  <cp:lastModifiedBy>Alexander Hately</cp:lastModifiedBy>
  <dcterms:created xsi:type="dcterms:W3CDTF">2021-11-11T10:56:41Z</dcterms:created>
  <dcterms:modified xsi:type="dcterms:W3CDTF">2021-11-27T16:48:04Z</dcterms:modified>
</cp:coreProperties>
</file>