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7 weeks/"/>
    </mc:Choice>
  </mc:AlternateContent>
  <xr:revisionPtr revIDLastSave="404" documentId="8_{F3664DD4-B702-4908-B632-E63A09D03541}" xr6:coauthVersionLast="47" xr6:coauthVersionMax="47" xr10:uidLastSave="{CDAF2817-336B-42E7-8D19-DB28CC99CF30}"/>
  <bookViews>
    <workbookView minimized="1" xWindow="39675" yWindow="1395" windowWidth="14400" windowHeight="7365" activeTab="1" xr2:uid="{990E87DE-D9B6-409D-9EE0-E6B0531D9052}"/>
  </bookViews>
  <sheets>
    <sheet name="README" sheetId="1" r:id="rId1"/>
    <sheet name="G, n, 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H6" i="2"/>
  <c r="F4" i="2"/>
  <c r="L6" i="2"/>
  <c r="L5" i="2"/>
  <c r="L7" i="2"/>
  <c r="S23" i="2" l="1"/>
  <c r="R23" i="2"/>
  <c r="Q23" i="2"/>
  <c r="T22" i="2"/>
  <c r="S22" i="2"/>
  <c r="R22" i="2"/>
  <c r="Q22" i="2"/>
  <c r="T21" i="2"/>
  <c r="S21" i="2"/>
  <c r="R21" i="2"/>
  <c r="Q21" i="2"/>
  <c r="N23" i="2"/>
  <c r="M23" i="2"/>
  <c r="L23" i="2"/>
  <c r="O22" i="2"/>
  <c r="N22" i="2"/>
  <c r="M22" i="2"/>
  <c r="O21" i="2"/>
  <c r="N21" i="2"/>
  <c r="M21" i="2"/>
  <c r="L21" i="2"/>
  <c r="S15" i="2"/>
  <c r="R15" i="2"/>
  <c r="Q15" i="2"/>
  <c r="T14" i="2"/>
  <c r="S14" i="2"/>
  <c r="R14" i="2"/>
  <c r="Q14" i="2"/>
  <c r="T13" i="2"/>
  <c r="S13" i="2"/>
  <c r="R13" i="2"/>
  <c r="Q13" i="2"/>
  <c r="N15" i="2"/>
  <c r="M15" i="2"/>
  <c r="L15" i="2"/>
  <c r="O14" i="2"/>
  <c r="N14" i="2"/>
  <c r="M14" i="2"/>
  <c r="L14" i="2"/>
  <c r="O13" i="2"/>
  <c r="N13" i="2"/>
  <c r="M13" i="2"/>
  <c r="L13" i="2"/>
  <c r="T6" i="2"/>
  <c r="T5" i="2"/>
  <c r="S7" i="2"/>
  <c r="S6" i="2"/>
  <c r="N5" i="2"/>
  <c r="S5" i="2"/>
  <c r="Q7" i="2"/>
  <c r="R7" i="2"/>
  <c r="R6" i="2"/>
  <c r="R5" i="2"/>
  <c r="Q6" i="2"/>
  <c r="Q5" i="2"/>
  <c r="N7" i="2"/>
  <c r="M7" i="2"/>
  <c r="O5" i="2"/>
  <c r="O6" i="2"/>
  <c r="N6" i="2"/>
  <c r="M6" i="2"/>
  <c r="M5" i="2"/>
  <c r="G34" i="2"/>
  <c r="E34" i="2"/>
  <c r="F34" i="2" s="1"/>
  <c r="H34" i="2" s="1"/>
  <c r="H32" i="2"/>
  <c r="G32" i="2"/>
  <c r="F32" i="2"/>
  <c r="E32" i="2"/>
  <c r="H27" i="2"/>
  <c r="G27" i="2"/>
  <c r="F27" i="2"/>
  <c r="E27" i="2"/>
  <c r="H26" i="2"/>
  <c r="G26" i="2"/>
  <c r="F26" i="2"/>
  <c r="E26" i="2"/>
  <c r="H23" i="2"/>
  <c r="G23" i="2"/>
  <c r="F23" i="2"/>
  <c r="E23" i="2"/>
  <c r="H20" i="2"/>
  <c r="G20" i="2"/>
  <c r="F20" i="2"/>
  <c r="E20" i="2"/>
  <c r="H18" i="2"/>
  <c r="G18" i="2"/>
  <c r="F18" i="2"/>
  <c r="E18" i="2"/>
  <c r="H16" i="2"/>
  <c r="G16" i="2"/>
  <c r="F16" i="2"/>
  <c r="E16" i="2"/>
  <c r="H13" i="2"/>
  <c r="G13" i="2"/>
  <c r="F13" i="2"/>
  <c r="E13" i="2"/>
  <c r="H9" i="2"/>
  <c r="G9" i="2"/>
  <c r="F9" i="2"/>
  <c r="E9" i="2"/>
  <c r="H8" i="2"/>
  <c r="G8" i="2"/>
  <c r="F8" i="2"/>
  <c r="E8" i="2"/>
  <c r="H7" i="2"/>
  <c r="G7" i="2"/>
  <c r="F7" i="2"/>
  <c r="E7" i="2"/>
  <c r="G6" i="2"/>
  <c r="F6" i="2"/>
  <c r="E6" i="2"/>
  <c r="H5" i="2"/>
  <c r="G5" i="2"/>
  <c r="F5" i="2"/>
  <c r="E5" i="2"/>
  <c r="H4" i="2"/>
  <c r="G4" i="2"/>
  <c r="E4" i="2"/>
</calcChain>
</file>

<file path=xl/sharedStrings.xml><?xml version="1.0" encoding="utf-8"?>
<sst xmlns="http://schemas.openxmlformats.org/spreadsheetml/2006/main" count="104" uniqueCount="49">
  <si>
    <t>Colour</t>
  </si>
  <si>
    <t xml:space="preserve">Code </t>
  </si>
  <si>
    <t>G (Pa)</t>
  </si>
  <si>
    <t>n (Pa s)</t>
  </si>
  <si>
    <t>y (secs)</t>
  </si>
  <si>
    <t>slope of linear viscous region</t>
  </si>
  <si>
    <t>length of elastic recovery response</t>
  </si>
  <si>
    <t>Red</t>
  </si>
  <si>
    <t>10ciii</t>
  </si>
  <si>
    <t xml:space="preserve">Red </t>
  </si>
  <si>
    <t>applied stress (Pa)</t>
  </si>
  <si>
    <t>6ciii</t>
  </si>
  <si>
    <t>3ciii</t>
  </si>
  <si>
    <t>Black</t>
  </si>
  <si>
    <t>1biii</t>
  </si>
  <si>
    <t>8biii</t>
  </si>
  <si>
    <t>12biii</t>
  </si>
  <si>
    <t>White</t>
  </si>
  <si>
    <t>13aiii</t>
  </si>
  <si>
    <t>15aiii</t>
  </si>
  <si>
    <t>0.5 (rpt)</t>
  </si>
  <si>
    <t>16aiii</t>
  </si>
  <si>
    <t>red</t>
  </si>
  <si>
    <t>black</t>
  </si>
  <si>
    <t>white</t>
  </si>
  <si>
    <t>Average G</t>
  </si>
  <si>
    <t>SD G</t>
  </si>
  <si>
    <t>Average n</t>
  </si>
  <si>
    <t>Average relaxation time (secs)</t>
  </si>
  <si>
    <t>SD n</t>
  </si>
  <si>
    <t>SD time</t>
  </si>
  <si>
    <t xml:space="preserve"> </t>
  </si>
  <si>
    <t>Rheometer results from Week 7 - no outliers identified</t>
  </si>
  <si>
    <t>Data collected: October - December 2022</t>
  </si>
  <si>
    <t>Author: Alexandra Snowdon</t>
  </si>
  <si>
    <t>This workbook contains data from amplitude sweeps on marine biofilms grown on different coloured surfaces.</t>
  </si>
  <si>
    <t>Marine biofilms were grown statically on 40 mm diameter coupons in Hartlepool Marina from October to November 2022. Coupons were removed in two bacthes, one batch was remoeved after 7 weeks of fouling and the other at 8 weeks.</t>
  </si>
  <si>
    <t>This workbook contains data for coupons retrieved after 7 weeks: 23rd November</t>
  </si>
  <si>
    <t>Three different coloured surfaces were investigated: red, black and white.</t>
  </si>
  <si>
    <t>The rheometer used was a HR10 TA Instruments model, fitted with a sandblasted 40-mm diameter top-plate geometry. Biofilms were tested on the rheometer: 24th - 25th November 2022.</t>
  </si>
  <si>
    <t>A Peltier-plate was also used and set to 10 degrees as this was the temperature the biofilms had been grown at in Hartlepool Marina.</t>
  </si>
  <si>
    <t>KEY</t>
  </si>
  <si>
    <t>a = white</t>
  </si>
  <si>
    <t>b = black</t>
  </si>
  <si>
    <t>c = red</t>
  </si>
  <si>
    <t>iii = retrieved after 7weeks of testing</t>
  </si>
  <si>
    <t xml:space="preserve">To normalise for variation in biofilm thickness the biofilms were compressed to a normal force of 0.1N and this set the gap height. Creep-recovery tests were performed by applying a constant stress for 120 seconds followed by a period of relaxation (no stress) for another 120 seconds. </t>
  </si>
  <si>
    <t xml:space="preserve">Creep figures were used to gather the data presented here. </t>
  </si>
  <si>
    <t>The creep recovery tests were conducted to determine shear modulus (G),  viscosity (n) and elastic relaxation time (y) of the biofilms.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</si>
</sst>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/>
    <xf numFmtId="0" fontId="2" fillId="0" borderId="4" xfId="0" applyFont="1" applyBorder="1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73C6-8A49-4DC7-8E29-65007784E56E}">
  <dimension ref="A1:A20"/>
  <sheetViews>
    <sheetView workbookViewId="0">
      <selection activeCell="A22" sqref="A22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33</v>
      </c>
    </row>
    <row r="2" spans="1:1" x14ac:dyDescent="0.35">
      <c r="A2" t="s">
        <v>34</v>
      </c>
    </row>
    <row r="4" spans="1:1" ht="29" x14ac:dyDescent="0.35">
      <c r="A4" s="35" t="s">
        <v>35</v>
      </c>
    </row>
    <row r="5" spans="1:1" ht="43.5" x14ac:dyDescent="0.35">
      <c r="A5" s="35" t="s">
        <v>36</v>
      </c>
    </row>
    <row r="6" spans="1:1" x14ac:dyDescent="0.35">
      <c r="A6" s="35" t="s">
        <v>37</v>
      </c>
    </row>
    <row r="7" spans="1:1" x14ac:dyDescent="0.35">
      <c r="A7" s="35" t="s">
        <v>38</v>
      </c>
    </row>
    <row r="8" spans="1:1" ht="43.5" x14ac:dyDescent="0.35">
      <c r="A8" s="35" t="s">
        <v>39</v>
      </c>
    </row>
    <row r="9" spans="1:1" ht="29" x14ac:dyDescent="0.35">
      <c r="A9" s="35" t="s">
        <v>40</v>
      </c>
    </row>
    <row r="10" spans="1:1" x14ac:dyDescent="0.35">
      <c r="A10" s="35"/>
    </row>
    <row r="11" spans="1:1" x14ac:dyDescent="0.35">
      <c r="A11" s="35"/>
    </row>
    <row r="12" spans="1:1" ht="29" x14ac:dyDescent="0.35">
      <c r="A12" s="35" t="s">
        <v>48</v>
      </c>
    </row>
    <row r="13" spans="1:1" ht="58" x14ac:dyDescent="0.35">
      <c r="A13" s="35" t="s">
        <v>46</v>
      </c>
    </row>
    <row r="14" spans="1:1" x14ac:dyDescent="0.35">
      <c r="A14" s="35"/>
    </row>
    <row r="15" spans="1:1" x14ac:dyDescent="0.35">
      <c r="A15" s="35" t="s">
        <v>47</v>
      </c>
    </row>
    <row r="16" spans="1:1" x14ac:dyDescent="0.35">
      <c r="A16" s="36" t="s">
        <v>41</v>
      </c>
    </row>
    <row r="17" spans="1:1" x14ac:dyDescent="0.35">
      <c r="A17" s="35" t="s">
        <v>42</v>
      </c>
    </row>
    <row r="18" spans="1:1" x14ac:dyDescent="0.35">
      <c r="A18" s="35" t="s">
        <v>43</v>
      </c>
    </row>
    <row r="19" spans="1:1" x14ac:dyDescent="0.35">
      <c r="A19" s="35" t="s">
        <v>44</v>
      </c>
    </row>
    <row r="20" spans="1:1" x14ac:dyDescent="0.35">
      <c r="A20" s="35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E560-8C86-4AA4-9A4F-F61657916FE3}">
  <dimension ref="A1:T36"/>
  <sheetViews>
    <sheetView tabSelected="1" workbookViewId="0"/>
  </sheetViews>
  <sheetFormatPr defaultRowHeight="14.5" x14ac:dyDescent="0.35"/>
  <cols>
    <col min="1" max="2" width="8.7265625" style="2"/>
    <col min="3" max="3" width="11" style="6" customWidth="1"/>
    <col min="4" max="4" width="15.26953125" customWidth="1"/>
    <col min="5" max="5" width="17.453125" customWidth="1"/>
    <col min="6" max="6" width="8.7265625" style="5"/>
    <col min="7" max="7" width="8.7265625" style="3"/>
    <col min="8" max="8" width="8.7265625" style="4"/>
    <col min="10" max="10" width="15.54296875" customWidth="1"/>
  </cols>
  <sheetData>
    <row r="1" spans="1:20" x14ac:dyDescent="0.35">
      <c r="A1" s="2" t="s">
        <v>32</v>
      </c>
    </row>
    <row r="3" spans="1:20" s="10" customFormat="1" ht="29.5" thickBot="1" x14ac:dyDescent="0.4">
      <c r="A3" s="8" t="s">
        <v>0</v>
      </c>
      <c r="B3" s="8" t="s">
        <v>1</v>
      </c>
      <c r="C3" s="9" t="s">
        <v>10</v>
      </c>
      <c r="D3" s="10" t="s">
        <v>5</v>
      </c>
      <c r="E3" s="10" t="s">
        <v>6</v>
      </c>
      <c r="F3" s="11" t="s">
        <v>2</v>
      </c>
      <c r="G3" s="8" t="s">
        <v>3</v>
      </c>
      <c r="H3" s="12" t="s">
        <v>4</v>
      </c>
      <c r="K3" s="22"/>
      <c r="L3" s="11" t="s">
        <v>25</v>
      </c>
      <c r="M3" s="8"/>
      <c r="N3" s="8"/>
      <c r="O3" s="8"/>
      <c r="P3" s="8"/>
      <c r="Q3" s="11" t="s">
        <v>26</v>
      </c>
      <c r="T3" s="23"/>
    </row>
    <row r="4" spans="1:20" ht="15" thickTop="1" x14ac:dyDescent="0.35">
      <c r="A4" s="2" t="s">
        <v>7</v>
      </c>
      <c r="B4" s="2" t="s">
        <v>8</v>
      </c>
      <c r="C4" s="6">
        <v>0.5</v>
      </c>
      <c r="D4">
        <v>1.1526133527371837E-4</v>
      </c>
      <c r="E4">
        <f>0.039125-0.0231046</f>
        <v>1.6020400000000001E-2</v>
      </c>
      <c r="F4" s="5">
        <f>C4/E4</f>
        <v>31.210206986092732</v>
      </c>
      <c r="G4" s="3">
        <f t="shared" ref="G4:G9" si="0">C4/D4</f>
        <v>4337.9681383407406</v>
      </c>
      <c r="H4" s="4">
        <f t="shared" ref="H4:H9" si="1">G4/F4</f>
        <v>138.991969526948</v>
      </c>
      <c r="K4" s="24"/>
      <c r="L4" s="24">
        <v>0.5</v>
      </c>
      <c r="M4" s="25">
        <v>1</v>
      </c>
      <c r="N4" s="25">
        <v>2</v>
      </c>
      <c r="O4" s="25">
        <v>4</v>
      </c>
      <c r="P4" s="25"/>
      <c r="Q4" s="24">
        <v>0.5</v>
      </c>
      <c r="R4" s="25">
        <v>1</v>
      </c>
      <c r="S4" s="25">
        <v>2</v>
      </c>
      <c r="T4" s="26">
        <v>4</v>
      </c>
    </row>
    <row r="5" spans="1:20" x14ac:dyDescent="0.35">
      <c r="A5" s="2" t="s">
        <v>9</v>
      </c>
      <c r="B5" s="2" t="s">
        <v>8</v>
      </c>
      <c r="C5" s="6">
        <v>1</v>
      </c>
      <c r="D5">
        <v>4.8357456940818322E-4</v>
      </c>
      <c r="E5">
        <f>0.128108-0.0889695</f>
        <v>3.9138499999999993E-2</v>
      </c>
      <c r="F5" s="5">
        <f t="shared" ref="F5:F9" si="2">C5/E5</f>
        <v>25.550289357026973</v>
      </c>
      <c r="G5" s="3">
        <f t="shared" si="0"/>
        <v>2067.9333928246842</v>
      </c>
      <c r="H5" s="4">
        <f t="shared" si="1"/>
        <v>80.935811095068885</v>
      </c>
      <c r="K5" s="16" t="s">
        <v>22</v>
      </c>
      <c r="L5" s="16">
        <f>AVERAGE(F4,F7,F10)</f>
        <v>27.70094590880117</v>
      </c>
      <c r="M5" s="17">
        <f>AVERAGE(F5,F8,F11)</f>
        <v>26.940999186268868</v>
      </c>
      <c r="N5" s="17">
        <f>AVERAGE(F6,F9,F12)</f>
        <v>18.526389871523627</v>
      </c>
      <c r="O5" s="17">
        <f>AVERAGE(F13)</f>
        <v>19.492607428632684</v>
      </c>
      <c r="P5" s="17"/>
      <c r="Q5" s="16">
        <f>_xlfn.STDEV.P(F4,F7,F10)</f>
        <v>5.6559180438241601</v>
      </c>
      <c r="R5" s="17">
        <f>_xlfn.STDEV.P(F5,F8,F11)</f>
        <v>5.5356348552380297</v>
      </c>
      <c r="S5" s="17">
        <f>_xlfn.STDEV.P(F6,F9,F12)</f>
        <v>9.4871686908205515</v>
      </c>
      <c r="T5" s="18">
        <f>_xlfn.STDEV.P(F13)</f>
        <v>0</v>
      </c>
    </row>
    <row r="6" spans="1:20" x14ac:dyDescent="0.35">
      <c r="A6" s="2" t="s">
        <v>7</v>
      </c>
      <c r="B6" s="2" t="s">
        <v>8</v>
      </c>
      <c r="C6" s="6">
        <v>2</v>
      </c>
      <c r="D6">
        <v>6.135294507499979E-4</v>
      </c>
      <c r="E6">
        <f>0.197872-0.126478</f>
        <v>7.1393999999999985E-2</v>
      </c>
      <c r="F6" s="5">
        <f t="shared" si="2"/>
        <v>28.01355856234418</v>
      </c>
      <c r="G6" s="3">
        <f t="shared" si="0"/>
        <v>3259.8272137631475</v>
      </c>
      <c r="H6" s="4">
        <f>G6/F6</f>
        <v>116.36605204970306</v>
      </c>
      <c r="K6" s="16" t="s">
        <v>23</v>
      </c>
      <c r="L6" s="16">
        <f>AVERAGE(F15,F18,F22)</f>
        <v>29.001426078062888</v>
      </c>
      <c r="M6" s="17">
        <f>AVERAGE(F16,F19,F23)</f>
        <v>24.899212911513256</v>
      </c>
      <c r="N6" s="17">
        <f>AVERAGE(F20)</f>
        <v>47.803546545118188</v>
      </c>
      <c r="O6" s="17">
        <f>AVERAGE(F21)</f>
        <v>39.902239513192676</v>
      </c>
      <c r="P6" s="17"/>
      <c r="Q6" s="16">
        <f>_xlfn.STDEV.P(F15,F18,F22)</f>
        <v>28.699458577508778</v>
      </c>
      <c r="R6" s="17">
        <f>_xlfn.STDEV.P(F16,F19,F23)</f>
        <v>24.580882826745878</v>
      </c>
      <c r="S6" s="17">
        <f>_xlfn.STDEV.P(F20)</f>
        <v>0</v>
      </c>
      <c r="T6" s="18">
        <f>_xlfn.STDEV.P(F21)</f>
        <v>0</v>
      </c>
    </row>
    <row r="7" spans="1:20" x14ac:dyDescent="0.35">
      <c r="A7" s="2" t="s">
        <v>7</v>
      </c>
      <c r="B7" s="2" t="s">
        <v>11</v>
      </c>
      <c r="C7" s="6">
        <v>0.5</v>
      </c>
      <c r="D7">
        <v>3.3458259498324647E-4</v>
      </c>
      <c r="E7">
        <f>0.0903318-0.0649788</f>
        <v>2.5353000000000001E-2</v>
      </c>
      <c r="F7" s="5">
        <f t="shared" si="2"/>
        <v>19.721531968603319</v>
      </c>
      <c r="G7" s="3">
        <f t="shared" si="0"/>
        <v>1494.3993127467866</v>
      </c>
      <c r="H7" s="4">
        <f t="shared" si="1"/>
        <v>75.775011552138565</v>
      </c>
      <c r="K7" s="19" t="s">
        <v>24</v>
      </c>
      <c r="L7" s="19">
        <f>AVERAGE(F26,F30,F31,F34)</f>
        <v>12.127184874840708</v>
      </c>
      <c r="M7" s="20">
        <f>AVERAGE(F27,F32,F35)</f>
        <v>10.826388888328395</v>
      </c>
      <c r="N7" s="20">
        <f>AVERAGE(F28,F36)</f>
        <v>10.154308421171347</v>
      </c>
      <c r="O7" s="20"/>
      <c r="P7" s="20"/>
      <c r="Q7" s="19">
        <f>_xlfn.STDEV.P(F26,F30,F34,F31)</f>
        <v>5.2369916752591115</v>
      </c>
      <c r="R7" s="20">
        <f>_xlfn.STDEV.P(F27,F32,F35)</f>
        <v>4.2965880496122999</v>
      </c>
      <c r="S7" s="20">
        <f>_xlfn.STDEV.P(F28,F36)</f>
        <v>3.588751333652465</v>
      </c>
      <c r="T7" s="21"/>
    </row>
    <row r="8" spans="1:20" x14ac:dyDescent="0.35">
      <c r="A8" s="2" t="s">
        <v>7</v>
      </c>
      <c r="B8" s="2" t="s">
        <v>11</v>
      </c>
      <c r="C8" s="6">
        <v>1</v>
      </c>
      <c r="D8">
        <v>3.3584291151546352E-4</v>
      </c>
      <c r="E8">
        <f>0.112855-0.0651552</f>
        <v>4.7699800000000001E-2</v>
      </c>
      <c r="F8" s="5">
        <f t="shared" si="2"/>
        <v>20.96444848825362</v>
      </c>
      <c r="G8" s="3">
        <f t="shared" si="0"/>
        <v>2977.5825712312408</v>
      </c>
      <c r="H8" s="4">
        <f t="shared" si="1"/>
        <v>142.03009313121595</v>
      </c>
      <c r="K8" s="16"/>
      <c r="L8" s="16"/>
      <c r="M8" s="17"/>
      <c r="N8" s="17"/>
      <c r="O8" s="17"/>
      <c r="P8" s="17"/>
      <c r="Q8" s="16"/>
      <c r="R8" s="17"/>
      <c r="S8" s="17"/>
      <c r="T8" s="18"/>
    </row>
    <row r="9" spans="1:20" x14ac:dyDescent="0.35">
      <c r="A9" s="2" t="s">
        <v>7</v>
      </c>
      <c r="B9" s="2" t="s">
        <v>11</v>
      </c>
      <c r="C9" s="6">
        <v>2</v>
      </c>
      <c r="D9">
        <v>1.3922926422310776E-3</v>
      </c>
      <c r="E9">
        <f>0.516394-0.295136</f>
        <v>0.22125800000000001</v>
      </c>
      <c r="F9" s="5">
        <f t="shared" si="2"/>
        <v>9.0392211807030698</v>
      </c>
      <c r="G9" s="3">
        <f t="shared" si="0"/>
        <v>1436.4796159484852</v>
      </c>
      <c r="H9" s="4">
        <f t="shared" si="1"/>
        <v>158.91630343276498</v>
      </c>
      <c r="K9" s="16"/>
      <c r="L9" s="16"/>
      <c r="M9" s="17"/>
      <c r="N9" s="17"/>
      <c r="O9" s="17"/>
      <c r="P9" s="17"/>
      <c r="Q9" s="16"/>
      <c r="R9" s="17"/>
      <c r="S9" s="17"/>
      <c r="T9" s="18"/>
    </row>
    <row r="10" spans="1:20" x14ac:dyDescent="0.35">
      <c r="A10" s="2" t="s">
        <v>7</v>
      </c>
      <c r="B10" s="2" t="s">
        <v>12</v>
      </c>
      <c r="C10" s="6">
        <v>0.5</v>
      </c>
      <c r="D10">
        <v>3.3422557540291022E-4</v>
      </c>
      <c r="E10">
        <v>1.5541899999999997E-2</v>
      </c>
      <c r="F10" s="5">
        <v>32.171098771707456</v>
      </c>
      <c r="G10" s="3">
        <v>1495.9956292909305</v>
      </c>
      <c r="H10" s="4">
        <v>46.501228941753418</v>
      </c>
      <c r="K10" s="16"/>
      <c r="L10" s="16"/>
      <c r="M10" s="17"/>
      <c r="N10" s="17"/>
      <c r="O10" s="17"/>
      <c r="P10" s="17"/>
      <c r="Q10" s="16"/>
      <c r="R10" s="17"/>
      <c r="S10" s="17"/>
      <c r="T10" s="18"/>
    </row>
    <row r="11" spans="1:20" ht="15" thickBot="1" x14ac:dyDescent="0.4">
      <c r="A11" s="2" t="s">
        <v>7</v>
      </c>
      <c r="B11" s="2" t="s">
        <v>12</v>
      </c>
      <c r="C11" s="6">
        <v>1</v>
      </c>
      <c r="D11">
        <v>3.0423986221967932E-4</v>
      </c>
      <c r="E11">
        <v>2.9147500000000007E-2</v>
      </c>
      <c r="F11" s="5">
        <v>34.30825971352602</v>
      </c>
      <c r="G11" s="3">
        <v>3286.8802684309012</v>
      </c>
      <c r="H11" s="4">
        <v>95.804342624089728</v>
      </c>
      <c r="K11" s="13"/>
      <c r="L11" s="27" t="s">
        <v>27</v>
      </c>
      <c r="M11" s="28"/>
      <c r="N11" s="28"/>
      <c r="O11" s="28"/>
      <c r="P11" s="28"/>
      <c r="Q11" s="27" t="s">
        <v>29</v>
      </c>
      <c r="R11" s="28"/>
      <c r="S11" s="14"/>
      <c r="T11" s="15"/>
    </row>
    <row r="12" spans="1:20" ht="15" thickTop="1" x14ac:dyDescent="0.35">
      <c r="A12" s="2" t="s">
        <v>7</v>
      </c>
      <c r="B12" s="2" t="s">
        <v>12</v>
      </c>
      <c r="C12" s="6">
        <v>2</v>
      </c>
      <c r="K12" s="24"/>
      <c r="L12" s="24">
        <v>0.5</v>
      </c>
      <c r="M12" s="25">
        <v>1</v>
      </c>
      <c r="N12" s="25">
        <v>2</v>
      </c>
      <c r="O12" s="25">
        <v>4</v>
      </c>
      <c r="P12" s="25"/>
      <c r="Q12" s="24">
        <v>0.5</v>
      </c>
      <c r="R12" s="25">
        <v>1</v>
      </c>
      <c r="S12" s="25">
        <v>2</v>
      </c>
      <c r="T12" s="26">
        <v>4</v>
      </c>
    </row>
    <row r="13" spans="1:20" x14ac:dyDescent="0.35">
      <c r="A13" s="2" t="s">
        <v>7</v>
      </c>
      <c r="B13" s="2" t="s">
        <v>12</v>
      </c>
      <c r="C13" s="6">
        <v>4</v>
      </c>
      <c r="D13">
        <v>1.6925150058347894E-3</v>
      </c>
      <c r="E13">
        <f>0.509503-0.304297</f>
        <v>0.20520600000000006</v>
      </c>
      <c r="F13" s="5">
        <f>C13/E13</f>
        <v>19.492607428632684</v>
      </c>
      <c r="G13" s="3">
        <f>C13/D13</f>
        <v>2363.3468454993717</v>
      </c>
      <c r="H13" s="4">
        <f>G13/F13</f>
        <v>121.24323819438607</v>
      </c>
      <c r="K13" s="16" t="s">
        <v>22</v>
      </c>
      <c r="L13" s="16">
        <f>AVERAGE(G4,G7,G10)</f>
        <v>2442.787693459486</v>
      </c>
      <c r="M13" s="17">
        <f>AVERAGE(G5,G8,G11)</f>
        <v>2777.4654108289419</v>
      </c>
      <c r="N13" s="17">
        <f>AVERAGE(G6,G9,G12)</f>
        <v>2348.1534148558162</v>
      </c>
      <c r="O13" s="17">
        <f>AVERAGE(G13)</f>
        <v>2363.3468454993717</v>
      </c>
      <c r="P13" s="17"/>
      <c r="Q13" s="16">
        <f>_xlfn.STDEV.P(G4,G7,G10)</f>
        <v>1340.0951026082339</v>
      </c>
      <c r="R13" s="17">
        <f>_xlfn.STDEV.P(G5,G8,G11)</f>
        <v>517.36062844863318</v>
      </c>
      <c r="S13" s="17">
        <f>_xlfn.STDEV.P(G6,G9,G12)</f>
        <v>911.6737989073315</v>
      </c>
      <c r="T13" s="18">
        <f>_xlfn.STDEV.P(G13)</f>
        <v>0</v>
      </c>
    </row>
    <row r="14" spans="1:20" x14ac:dyDescent="0.35">
      <c r="K14" s="16" t="s">
        <v>23</v>
      </c>
      <c r="L14" s="16">
        <f>AVERAGE(G15,G18,G22)</f>
        <v>2021.2484802798983</v>
      </c>
      <c r="M14" s="17">
        <f>AVERAGE(G16,G19,G23)</f>
        <v>2600.4169638973995</v>
      </c>
      <c r="N14" s="17">
        <f>AVERAGE(G20)</f>
        <v>5925.3711431507754</v>
      </c>
      <c r="O14" s="17">
        <f>AVERAGE(G21)</f>
        <v>5533.0370490730875</v>
      </c>
      <c r="P14" s="17"/>
      <c r="Q14" s="16">
        <f>_xlfn.STDEV.P(G15,G18,G22)</f>
        <v>1808.1749530340051</v>
      </c>
      <c r="R14" s="17">
        <f>_xlfn.STDEV.P(G16,G19,G23)</f>
        <v>2317.0633743665207</v>
      </c>
      <c r="S14" s="17">
        <f>_xlfn.STDEV.P(G20)</f>
        <v>0</v>
      </c>
      <c r="T14" s="18">
        <f>_xlfn.STDEV.P(G21)</f>
        <v>0</v>
      </c>
    </row>
    <row r="15" spans="1:20" x14ac:dyDescent="0.35">
      <c r="A15" s="2" t="s">
        <v>13</v>
      </c>
      <c r="B15" s="2" t="s">
        <v>14</v>
      </c>
      <c r="C15" s="6">
        <v>0.5</v>
      </c>
      <c r="D15">
        <v>4.9025908752734707E-4</v>
      </c>
      <c r="E15">
        <v>3.9919299999999991E-2</v>
      </c>
      <c r="F15" s="5">
        <v>12.525269731683675</v>
      </c>
      <c r="G15" s="3">
        <v>1019.8689075235338</v>
      </c>
      <c r="H15" s="4">
        <v>81.424905760208389</v>
      </c>
      <c r="K15" s="19" t="s">
        <v>24</v>
      </c>
      <c r="L15" s="19">
        <f>AVERAGE(G26,G30,G31,G34)</f>
        <v>1631.9543671585113</v>
      </c>
      <c r="M15" s="20">
        <f>AVERAGE(G27,G32,G35)</f>
        <v>1708.2468781197015</v>
      </c>
      <c r="N15" s="20">
        <f>AVERAGE(G28,G36)</f>
        <v>1341.1979424691342</v>
      </c>
      <c r="O15" s="20"/>
      <c r="P15" s="20"/>
      <c r="Q15" s="19">
        <f>_xlfn.STDEV.P(G26,G30,G34,G31)</f>
        <v>1181.0764110574744</v>
      </c>
      <c r="R15" s="20">
        <f>_xlfn.STDEV.P(G27,G32,G35)</f>
        <v>995.87261749376137</v>
      </c>
      <c r="S15" s="20">
        <f>_xlfn.STDEV.P(G28,G36)</f>
        <v>1095.6128158687291</v>
      </c>
      <c r="T15" s="21"/>
    </row>
    <row r="16" spans="1:20" x14ac:dyDescent="0.35">
      <c r="A16" s="2" t="s">
        <v>13</v>
      </c>
      <c r="B16" s="2" t="s">
        <v>14</v>
      </c>
      <c r="C16" s="6">
        <v>1</v>
      </c>
      <c r="D16">
        <v>7.1608146963732331E-4</v>
      </c>
      <c r="E16">
        <f>0.237199-0.14442</f>
        <v>9.2779E-2</v>
      </c>
      <c r="F16" s="5">
        <f>C16/E16</f>
        <v>10.778301124176807</v>
      </c>
      <c r="G16" s="3">
        <f>C16/D16</f>
        <v>1396.4891459996502</v>
      </c>
      <c r="H16" s="4">
        <f>G16/F16</f>
        <v>129.56486647670155</v>
      </c>
      <c r="K16" s="16"/>
      <c r="L16" s="16"/>
      <c r="M16" s="17"/>
      <c r="N16" s="17"/>
      <c r="O16" s="17"/>
      <c r="P16" s="17"/>
      <c r="Q16" s="16"/>
      <c r="R16" s="17"/>
      <c r="S16" s="17"/>
      <c r="T16" s="18"/>
    </row>
    <row r="17" spans="1:20" x14ac:dyDescent="0.35">
      <c r="A17" s="2" t="s">
        <v>13</v>
      </c>
      <c r="B17" s="2" t="s">
        <v>14</v>
      </c>
      <c r="C17" s="6">
        <v>2</v>
      </c>
      <c r="D17" s="1"/>
      <c r="K17" s="16"/>
      <c r="L17" s="16"/>
      <c r="M17" s="17"/>
      <c r="N17" s="17"/>
      <c r="O17" s="17"/>
      <c r="P17" s="17"/>
      <c r="Q17" s="16"/>
      <c r="R17" s="17"/>
      <c r="S17" s="17"/>
      <c r="T17" s="18"/>
    </row>
    <row r="18" spans="1:20" x14ac:dyDescent="0.35">
      <c r="A18" s="29" t="s">
        <v>13</v>
      </c>
      <c r="B18" s="29" t="s">
        <v>15</v>
      </c>
      <c r="C18" s="30">
        <v>0.5</v>
      </c>
      <c r="D18" s="31">
        <v>1.09658099547349E-4</v>
      </c>
      <c r="E18" s="31">
        <f>0.026211-0.0190025</f>
        <v>7.2085000000000031E-3</v>
      </c>
      <c r="F18" s="32">
        <f>C18/E18</f>
        <v>69.362558091142375</v>
      </c>
      <c r="G18" s="33">
        <f>C18/D18</f>
        <v>4559.6267130646947</v>
      </c>
      <c r="H18" s="34">
        <f>G18/F18</f>
        <v>65.736138322253723</v>
      </c>
      <c r="K18" s="16"/>
      <c r="L18" s="16"/>
      <c r="M18" s="17"/>
      <c r="N18" s="17"/>
      <c r="O18" s="17"/>
      <c r="P18" s="17"/>
      <c r="Q18" s="16"/>
      <c r="R18" s="17"/>
      <c r="S18" s="17"/>
      <c r="T18" s="18"/>
    </row>
    <row r="19" spans="1:20" ht="15" thickBot="1" x14ac:dyDescent="0.4">
      <c r="A19" s="29" t="s">
        <v>13</v>
      </c>
      <c r="B19" s="29" t="s">
        <v>15</v>
      </c>
      <c r="C19" s="30">
        <v>1</v>
      </c>
      <c r="D19" s="31">
        <v>1.7118256349147191E-4</v>
      </c>
      <c r="E19" s="31">
        <v>1.6815399999999998E-2</v>
      </c>
      <c r="F19" s="32">
        <v>59.469296002473932</v>
      </c>
      <c r="G19" s="33">
        <v>5841.7164669333779</v>
      </c>
      <c r="H19" s="34">
        <v>98.230799078071513</v>
      </c>
      <c r="K19" s="13"/>
      <c r="L19" s="27" t="s">
        <v>28</v>
      </c>
      <c r="M19" s="28"/>
      <c r="N19" s="28"/>
      <c r="O19" s="28"/>
      <c r="P19" s="28"/>
      <c r="Q19" s="27" t="s">
        <v>30</v>
      </c>
      <c r="R19" s="28"/>
      <c r="S19" s="14"/>
      <c r="T19" s="15"/>
    </row>
    <row r="20" spans="1:20" ht="15" thickTop="1" x14ac:dyDescent="0.35">
      <c r="A20" s="29" t="s">
        <v>13</v>
      </c>
      <c r="B20" s="29" t="s">
        <v>15</v>
      </c>
      <c r="C20" s="30">
        <v>2</v>
      </c>
      <c r="D20" s="31">
        <v>3.3753159957107998E-4</v>
      </c>
      <c r="E20" s="31">
        <f>0.106415-0.0645771</f>
        <v>4.1837899999999997E-2</v>
      </c>
      <c r="F20" s="32">
        <f>C20/E20</f>
        <v>47.803546545118188</v>
      </c>
      <c r="G20" s="33">
        <f>C20/D20</f>
        <v>5925.3711431507754</v>
      </c>
      <c r="H20" s="34">
        <f>G20/F20</f>
        <v>123.9525426750139</v>
      </c>
      <c r="K20" s="24"/>
      <c r="L20" s="24">
        <v>0.5</v>
      </c>
      <c r="M20" s="25">
        <v>1</v>
      </c>
      <c r="N20" s="25">
        <v>2</v>
      </c>
      <c r="O20" s="25">
        <v>4</v>
      </c>
      <c r="P20" s="25"/>
      <c r="Q20" s="24">
        <v>0.5</v>
      </c>
      <c r="R20" s="25">
        <v>1</v>
      </c>
      <c r="S20" s="25">
        <v>2</v>
      </c>
      <c r="T20" s="26">
        <v>4</v>
      </c>
    </row>
    <row r="21" spans="1:20" x14ac:dyDescent="0.35">
      <c r="A21" s="29" t="s">
        <v>13</v>
      </c>
      <c r="B21" s="29" t="s">
        <v>15</v>
      </c>
      <c r="C21" s="30">
        <v>4</v>
      </c>
      <c r="D21" s="31">
        <v>7.2293027581843015E-4</v>
      </c>
      <c r="E21" s="31">
        <v>0.100245</v>
      </c>
      <c r="F21" s="32">
        <v>39.902239513192676</v>
      </c>
      <c r="G21" s="33">
        <v>5533.0370490730875</v>
      </c>
      <c r="H21" s="34">
        <v>138.66482474608293</v>
      </c>
      <c r="K21" s="16" t="s">
        <v>22</v>
      </c>
      <c r="L21" s="16">
        <f>AVERAGE(H4,H7,H10)</f>
        <v>87.089403340280001</v>
      </c>
      <c r="M21" s="17">
        <f>AVERAGE(H5,H8,H11)</f>
        <v>106.25674895012486</v>
      </c>
      <c r="N21" s="17">
        <f>AVERAGE(H6,H9,H12)</f>
        <v>137.641177741234</v>
      </c>
      <c r="O21" s="17">
        <f>AVERAGE(H13)</f>
        <v>121.24323819438607</v>
      </c>
      <c r="P21" s="17"/>
      <c r="Q21" s="16">
        <f>_xlfn.STDEV.P(H4,H7,H10)</f>
        <v>38.597459930683769</v>
      </c>
      <c r="R21" s="17">
        <f>_xlfn.STDEV.P(H5,H8,H11)</f>
        <v>26.013681309155672</v>
      </c>
      <c r="S21" s="17">
        <f>_xlfn.STDEV.P(H6,H9,H12)</f>
        <v>21.275125691531034</v>
      </c>
      <c r="T21" s="18">
        <f>_xlfn.STDEV.P(H13)</f>
        <v>0</v>
      </c>
    </row>
    <row r="22" spans="1:20" x14ac:dyDescent="0.35">
      <c r="A22" s="29" t="s">
        <v>13</v>
      </c>
      <c r="B22" s="29" t="s">
        <v>16</v>
      </c>
      <c r="C22" s="30">
        <v>0.5</v>
      </c>
      <c r="D22" s="31">
        <v>1.03252490571985E-3</v>
      </c>
      <c r="E22" s="31">
        <v>9.7724000000000005E-2</v>
      </c>
      <c r="F22" s="32">
        <v>5.1164504113626128</v>
      </c>
      <c r="G22" s="33">
        <v>484.24982025146676</v>
      </c>
      <c r="H22" s="34">
        <v>94.645658868508676</v>
      </c>
      <c r="K22" s="16" t="s">
        <v>23</v>
      </c>
      <c r="L22" s="16">
        <f>AVERAGE(H15,H18,H22)</f>
        <v>80.602234316990277</v>
      </c>
      <c r="M22" s="17">
        <f>AVERAGE(H16,H19,H23)</f>
        <v>118.10717048723241</v>
      </c>
      <c r="N22" s="17">
        <f>AVERAGE(H20)</f>
        <v>123.9525426750139</v>
      </c>
      <c r="O22" s="17">
        <f>AVERAGE(H21)</f>
        <v>138.66482474608293</v>
      </c>
      <c r="P22" s="17"/>
      <c r="Q22" s="16">
        <f>_xlfn.STDEV.P(H15,H18,H22)</f>
        <v>11.816589631564513</v>
      </c>
      <c r="R22" s="17">
        <f>_xlfn.STDEV.P(H16,H19,H23)</f>
        <v>14.109370805769826</v>
      </c>
      <c r="S22" s="17">
        <f>_xlfn.STDEV.P(H20)</f>
        <v>0</v>
      </c>
      <c r="T22" s="18">
        <f>_xlfn.STDEV.P(H21)</f>
        <v>0</v>
      </c>
    </row>
    <row r="23" spans="1:20" x14ac:dyDescent="0.35">
      <c r="A23" s="2" t="s">
        <v>13</v>
      </c>
      <c r="B23" s="2" t="s">
        <v>16</v>
      </c>
      <c r="C23" s="6">
        <v>1</v>
      </c>
      <c r="D23">
        <v>1.776056096596326E-3</v>
      </c>
      <c r="E23">
        <f>0.65228-0.427563</f>
        <v>0.22471699999999994</v>
      </c>
      <c r="F23" s="5">
        <f>C23/E23</f>
        <v>4.4500416078890348</v>
      </c>
      <c r="G23" s="3">
        <f>C23/D23</f>
        <v>563.04527875916904</v>
      </c>
      <c r="H23" s="4">
        <f>G23/F23</f>
        <v>126.52584590692416</v>
      </c>
      <c r="K23" s="19" t="s">
        <v>24</v>
      </c>
      <c r="L23" s="19">
        <f>AVERAGE(H26,H30,H31,H34)</f>
        <v>122.42404965258459</v>
      </c>
      <c r="M23" s="20">
        <f>AVERAGE(H27,H32,H35)</f>
        <v>149.17121277479151</v>
      </c>
      <c r="N23" s="20">
        <f>AVERAGE(H28,H36)</f>
        <v>107.35858432610198</v>
      </c>
      <c r="O23" s="20"/>
      <c r="P23" s="20"/>
      <c r="Q23" s="19">
        <f>_xlfn.STDEV.P(H26,H30,H34,H31)</f>
        <v>75.408732793831746</v>
      </c>
      <c r="R23" s="20">
        <f>_xlfn.STDEV.P(H27,H32,H35)</f>
        <v>68.332225216458482</v>
      </c>
      <c r="S23" s="20">
        <f>_xlfn.STDEV.P(H28,H36)</f>
        <v>69.953513693594289</v>
      </c>
      <c r="T23" s="21"/>
    </row>
    <row r="24" spans="1:20" x14ac:dyDescent="0.35">
      <c r="A24" s="2" t="s">
        <v>13</v>
      </c>
      <c r="B24" s="2" t="s">
        <v>16</v>
      </c>
      <c r="C24" s="6">
        <v>2</v>
      </c>
      <c r="D24" s="1"/>
    </row>
    <row r="26" spans="1:20" x14ac:dyDescent="0.35">
      <c r="A26" s="2" t="s">
        <v>17</v>
      </c>
      <c r="B26" s="2" t="s">
        <v>18</v>
      </c>
      <c r="C26" s="6">
        <v>0.5</v>
      </c>
      <c r="D26">
        <v>1.3710796530931296E-3</v>
      </c>
      <c r="E26">
        <f>0.254135-0.194548</f>
        <v>5.9587000000000001E-2</v>
      </c>
      <c r="F26" s="5">
        <f>C26/E26</f>
        <v>8.3910920167150547</v>
      </c>
      <c r="G26" s="3">
        <f>C26/D26</f>
        <v>364.67611409155518</v>
      </c>
      <c r="H26" s="4">
        <f>G26/F26</f>
        <v>43.459911220747003</v>
      </c>
    </row>
    <row r="27" spans="1:20" x14ac:dyDescent="0.35">
      <c r="A27" s="2" t="s">
        <v>17</v>
      </c>
      <c r="B27" s="2" t="s">
        <v>18</v>
      </c>
      <c r="C27" s="6">
        <v>1</v>
      </c>
      <c r="D27">
        <v>2.4262624839161855E-3</v>
      </c>
      <c r="E27">
        <f>0.579343-0.43951</f>
        <v>0.13983300000000004</v>
      </c>
      <c r="F27" s="5">
        <f>C27/E27</f>
        <v>7.1513877267883812</v>
      </c>
      <c r="G27" s="3">
        <f>C27/D27</f>
        <v>412.15656040063664</v>
      </c>
      <c r="H27" s="4">
        <f>G27/F27</f>
        <v>57.633088310502238</v>
      </c>
    </row>
    <row r="28" spans="1:20" x14ac:dyDescent="0.35">
      <c r="A28" s="2" t="s">
        <v>17</v>
      </c>
      <c r="B28" s="2" t="s">
        <v>18</v>
      </c>
      <c r="C28" s="6">
        <v>2</v>
      </c>
      <c r="D28">
        <v>8.1438156605233951E-3</v>
      </c>
      <c r="E28">
        <v>0.30461999999999989</v>
      </c>
      <c r="F28" s="5">
        <v>6.5655570875188785</v>
      </c>
      <c r="G28" s="3">
        <v>245.58512660040515</v>
      </c>
      <c r="H28" s="4">
        <v>37.405070632507694</v>
      </c>
    </row>
    <row r="29" spans="1:20" x14ac:dyDescent="0.35">
      <c r="A29" s="2" t="s">
        <v>17</v>
      </c>
      <c r="B29" s="2" t="s">
        <v>18</v>
      </c>
      <c r="C29" s="6">
        <v>4</v>
      </c>
      <c r="D29" s="1"/>
      <c r="Q29" t="s">
        <v>31</v>
      </c>
    </row>
    <row r="30" spans="1:20" x14ac:dyDescent="0.35">
      <c r="A30" s="2" t="s">
        <v>17</v>
      </c>
      <c r="B30" s="2" t="s">
        <v>19</v>
      </c>
      <c r="C30" s="6">
        <v>0.5</v>
      </c>
      <c r="D30">
        <v>9.2390526655847086E-4</v>
      </c>
      <c r="E30">
        <v>6.4936400000000019E-2</v>
      </c>
      <c r="F30" s="5">
        <v>7.6998416912548251</v>
      </c>
      <c r="G30" s="3">
        <v>541.18102591025411</v>
      </c>
      <c r="H30" s="4">
        <v>70.284695141837275</v>
      </c>
    </row>
    <row r="31" spans="1:20" x14ac:dyDescent="0.35">
      <c r="A31" s="2" t="s">
        <v>17</v>
      </c>
      <c r="B31" s="2" t="s">
        <v>19</v>
      </c>
      <c r="C31" s="7" t="s">
        <v>20</v>
      </c>
      <c r="D31">
        <v>1.8066869564658885E-4</v>
      </c>
      <c r="E31">
        <v>4.3171899999999999E-2</v>
      </c>
      <c r="F31" s="5">
        <v>11.581607480791904</v>
      </c>
      <c r="G31" s="3">
        <v>2767.4965948614813</v>
      </c>
      <c r="H31" s="4">
        <v>238.95617248740078</v>
      </c>
    </row>
    <row r="32" spans="1:20" x14ac:dyDescent="0.35">
      <c r="A32" s="2" t="s">
        <v>17</v>
      </c>
      <c r="B32" s="2" t="s">
        <v>19</v>
      </c>
      <c r="C32" s="6">
        <v>1</v>
      </c>
      <c r="D32">
        <v>5.3218258778124552E-4</v>
      </c>
      <c r="E32">
        <f>0.267705-0.149686</f>
        <v>0.11801900000000001</v>
      </c>
      <c r="F32" s="5">
        <f>C32/E32</f>
        <v>8.4732119404502662</v>
      </c>
      <c r="G32" s="3">
        <f>C32/D32</f>
        <v>1879.0543376647481</v>
      </c>
      <c r="H32" s="4">
        <f>G32/F32</f>
        <v>221.76411387685593</v>
      </c>
    </row>
    <row r="33" spans="1:8" x14ac:dyDescent="0.35">
      <c r="A33" s="2" t="s">
        <v>17</v>
      </c>
      <c r="B33" s="2" t="s">
        <v>19</v>
      </c>
      <c r="C33" s="6">
        <v>2</v>
      </c>
      <c r="D33" s="1"/>
    </row>
    <row r="34" spans="1:8" x14ac:dyDescent="0.35">
      <c r="A34" s="2" t="s">
        <v>17</v>
      </c>
      <c r="B34" s="2" t="s">
        <v>21</v>
      </c>
      <c r="C34" s="6">
        <v>0.5</v>
      </c>
      <c r="D34">
        <v>1.7516425032294898E-4</v>
      </c>
      <c r="E34">
        <f>0.0618513-0.0378546</f>
        <v>2.3996699999999996E-2</v>
      </c>
      <c r="F34" s="5">
        <f>C34/E34</f>
        <v>20.836198310601045</v>
      </c>
      <c r="G34" s="3">
        <f>C34/D34</f>
        <v>2854.4637337707545</v>
      </c>
      <c r="H34" s="4">
        <f>G34/F34</f>
        <v>136.99541976035331</v>
      </c>
    </row>
    <row r="35" spans="1:8" x14ac:dyDescent="0.35">
      <c r="A35" s="2" t="s">
        <v>17</v>
      </c>
      <c r="B35" s="2" t="s">
        <v>21</v>
      </c>
      <c r="C35" s="6">
        <v>1</v>
      </c>
      <c r="D35">
        <v>3.5291671274571064E-4</v>
      </c>
      <c r="E35">
        <v>5.9331100000000012E-2</v>
      </c>
      <c r="F35" s="5">
        <v>16.854566997746542</v>
      </c>
      <c r="G35" s="3">
        <v>2833.5297362937199</v>
      </c>
      <c r="H35" s="4">
        <v>168.11643613701636</v>
      </c>
    </row>
    <row r="36" spans="1:8" x14ac:dyDescent="0.35">
      <c r="A36" s="2" t="s">
        <v>17</v>
      </c>
      <c r="B36" s="2" t="s">
        <v>21</v>
      </c>
      <c r="C36" s="6">
        <v>2</v>
      </c>
      <c r="D36">
        <v>8.2074489910910866E-4</v>
      </c>
      <c r="E36">
        <v>0.14552799999999999</v>
      </c>
      <c r="F36" s="5">
        <v>13.743059754823815</v>
      </c>
      <c r="G36" s="3">
        <v>2436.8107583378633</v>
      </c>
      <c r="H36" s="4">
        <v>177.31209801969626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G, n,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A.</dc:creator>
  <cp:lastModifiedBy>Alexandra Snowdon</cp:lastModifiedBy>
  <dcterms:created xsi:type="dcterms:W3CDTF">2022-11-24T19:02:10Z</dcterms:created>
  <dcterms:modified xsi:type="dcterms:W3CDTF">2023-06-12T15:02:29Z</dcterms:modified>
</cp:coreProperties>
</file>