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xml" ContentType="application/vnd.openxmlformats-officedocument.drawing+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xml" ContentType="application/vnd.openxmlformats-officedocument.drawing+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xml" ContentType="application/vnd.openxmlformats-officedocument.drawing+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https://sotonac-my.sharepoint.com/personal/klh1r22_soton_ac_uk/Documents/Post-doc 2022/PPIE/Evaluating/"/>
    </mc:Choice>
  </mc:AlternateContent>
  <xr:revisionPtr revIDLastSave="335" documentId="8_{0F148404-6C28-E540-B079-8FFC0D76D0AC}" xr6:coauthVersionLast="47" xr6:coauthVersionMax="47" xr10:uidLastSave="{EA0887B4-C942-184A-A3CB-A2BF89288995}"/>
  <bookViews>
    <workbookView xWindow="0" yWindow="760" windowWidth="28800" windowHeight="15620" activeTab="4" xr2:uid="{00000000-000D-0000-FFFF-FFFF00000000}"/>
  </bookViews>
  <sheets>
    <sheet name="All RAW data" sheetId="1" r:id="rId1"/>
    <sheet name="Governance" sheetId="12" r:id="rId2"/>
    <sheet name="Likert Q - 6 Standards - counts" sheetId="18" r:id="rId3"/>
    <sheet name="Demographics" sheetId="3" r:id="rId4"/>
    <sheet name="Likert Q - 6 Standards" sheetId="2" r:id="rId5"/>
    <sheet name="Likert Q - 6 Standards part 2" sheetId="4" r:id="rId6"/>
    <sheet name="What worked well - coding" sheetId="5" r:id="rId7"/>
    <sheet name="What areas would you like to se" sheetId="6" r:id="rId8"/>
    <sheet name="ALL themes" sheetId="11" r:id="rId9"/>
    <sheet name="Increased knowledge" sheetId="13" r:id="rId10"/>
    <sheet name="Contributing to research" sheetId="14" r:id="rId11"/>
    <sheet name="Positive impact on individual" sheetId="15" r:id="rId12"/>
    <sheet name="Positive impact on others" sheetId="16" r:id="rId13"/>
    <sheet name="Running of the group" sheetId="17" r:id="rId14"/>
    <sheet name="Q30" sheetId="9" r:id="rId15"/>
    <sheet name="IMPACT" sheetId="7" r:id="rId16"/>
    <sheet name="Benefits" sheetId="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8" l="1"/>
  <c r="E18" i="18"/>
  <c r="D18" i="18"/>
  <c r="C18" i="18"/>
  <c r="E17" i="18"/>
  <c r="D17" i="18"/>
  <c r="C17" i="18"/>
  <c r="E16" i="18"/>
  <c r="D16" i="18"/>
  <c r="C16" i="18"/>
  <c r="E15" i="18"/>
  <c r="D15" i="18"/>
  <c r="C15" i="18"/>
  <c r="E14" i="18"/>
  <c r="D14" i="18"/>
  <c r="C14" i="18"/>
  <c r="E13" i="18"/>
  <c r="D13" i="18"/>
  <c r="C13" i="18"/>
  <c r="E12" i="18"/>
  <c r="D12" i="18"/>
  <c r="C12" i="18"/>
  <c r="E11" i="18"/>
  <c r="D11" i="18"/>
  <c r="C11" i="18"/>
  <c r="E10" i="18"/>
  <c r="D10" i="18"/>
  <c r="C10" i="18"/>
  <c r="D9" i="18"/>
  <c r="C9" i="18"/>
  <c r="E8" i="18"/>
  <c r="D8" i="18"/>
  <c r="C8" i="18"/>
  <c r="E7" i="18"/>
  <c r="D7" i="18"/>
  <c r="C7" i="18"/>
  <c r="E6" i="18"/>
  <c r="D6" i="18"/>
  <c r="C6" i="18"/>
  <c r="F4" i="18"/>
  <c r="M13" i="8"/>
  <c r="M12" i="8"/>
  <c r="M11" i="8"/>
  <c r="M9" i="8"/>
  <c r="M10" i="8"/>
  <c r="H17" i="8"/>
  <c r="H15" i="8"/>
  <c r="H16" i="8"/>
  <c r="H13" i="8"/>
  <c r="H14" i="8"/>
  <c r="H10" i="8"/>
  <c r="H11" i="8"/>
  <c r="H12" i="8"/>
  <c r="H9" i="8"/>
  <c r="G17" i="8"/>
  <c r="G16" i="8"/>
  <c r="G15" i="8"/>
  <c r="G14" i="8"/>
  <c r="G13" i="8"/>
  <c r="G12" i="8"/>
  <c r="G11" i="8"/>
  <c r="G10" i="8"/>
  <c r="G9" i="8"/>
  <c r="O11" i="7"/>
  <c r="O10" i="7"/>
  <c r="O9" i="7"/>
  <c r="O8" i="7"/>
  <c r="O7" i="7"/>
  <c r="J14" i="7"/>
  <c r="J8" i="7"/>
  <c r="J9" i="7"/>
  <c r="J10" i="7"/>
  <c r="J11" i="7"/>
  <c r="J12" i="7"/>
  <c r="J13" i="7"/>
  <c r="J7" i="7"/>
  <c r="I7" i="7"/>
  <c r="I10" i="7"/>
  <c r="I13" i="7"/>
  <c r="I12" i="7"/>
  <c r="I11" i="7"/>
  <c r="I9" i="7"/>
  <c r="I8" i="7"/>
  <c r="I7" i="6"/>
  <c r="I8" i="6"/>
  <c r="I9" i="6"/>
  <c r="I10" i="6"/>
  <c r="I11" i="6"/>
  <c r="I12" i="6"/>
  <c r="I13" i="6"/>
  <c r="I14" i="6"/>
  <c r="I15" i="6"/>
  <c r="I6" i="6"/>
  <c r="M10" i="5"/>
  <c r="M9" i="5"/>
  <c r="I18" i="5"/>
  <c r="M14" i="5"/>
  <c r="M13" i="5"/>
  <c r="M11" i="5"/>
  <c r="M12" i="5"/>
  <c r="H19" i="5"/>
  <c r="H18" i="5"/>
  <c r="H17" i="5"/>
  <c r="H16" i="5"/>
  <c r="H15" i="5"/>
  <c r="H14" i="5"/>
  <c r="H13" i="5"/>
  <c r="H12" i="5"/>
  <c r="H11" i="5"/>
  <c r="H10" i="5"/>
  <c r="H9" i="5"/>
  <c r="F18" i="4"/>
  <c r="E6" i="4"/>
  <c r="D6" i="4"/>
  <c r="D7" i="4"/>
  <c r="E7" i="4"/>
  <c r="E8" i="4"/>
  <c r="D8" i="4"/>
  <c r="E18" i="4"/>
  <c r="D18" i="4"/>
  <c r="C18" i="4"/>
  <c r="E17" i="4"/>
  <c r="D17" i="4"/>
  <c r="C17" i="4"/>
  <c r="E16" i="4"/>
  <c r="D16" i="4"/>
  <c r="C16" i="4"/>
  <c r="E15" i="4"/>
  <c r="D15" i="4"/>
  <c r="C15" i="4"/>
  <c r="E14" i="4"/>
  <c r="D14" i="4"/>
  <c r="C14" i="4"/>
  <c r="C13" i="4"/>
  <c r="D13" i="4"/>
  <c r="E13" i="4"/>
  <c r="E12" i="4"/>
  <c r="D12" i="4"/>
  <c r="C12" i="4"/>
  <c r="E11" i="4"/>
  <c r="D11" i="4"/>
  <c r="C11" i="4"/>
  <c r="E10" i="4"/>
  <c r="D9" i="4"/>
  <c r="D10" i="4"/>
  <c r="C10" i="4"/>
  <c r="C9" i="4"/>
  <c r="C8" i="4"/>
  <c r="C7" i="4"/>
  <c r="C6" i="4"/>
  <c r="E5" i="4"/>
  <c r="F4" i="4"/>
  <c r="E4" i="4"/>
  <c r="D5" i="4"/>
  <c r="C5" i="4"/>
  <c r="C4" i="4"/>
  <c r="D4" i="4"/>
  <c r="D3" i="4"/>
  <c r="C3" i="4"/>
  <c r="G2" i="4"/>
  <c r="F2" i="4"/>
  <c r="E2" i="4"/>
  <c r="D2" i="4"/>
  <c r="C2" i="4"/>
  <c r="E18" i="3"/>
  <c r="E17" i="3"/>
  <c r="E16" i="3"/>
  <c r="E15" i="3"/>
  <c r="E9" i="3"/>
  <c r="E8" i="3"/>
  <c r="I16" i="6" l="1"/>
  <c r="I14" i="7"/>
  <c r="H20" i="5"/>
  <c r="I15" i="5" s="1"/>
  <c r="J12" i="6" l="1"/>
  <c r="N9" i="6" s="1"/>
  <c r="J9" i="6"/>
  <c r="J15" i="6"/>
  <c r="J8" i="6"/>
  <c r="J6" i="6"/>
  <c r="N6" i="6" s="1"/>
  <c r="J14" i="6"/>
  <c r="N8" i="6" s="1"/>
  <c r="J11" i="6"/>
  <c r="J13" i="6"/>
  <c r="J10" i="6"/>
  <c r="N10" i="6" s="1"/>
  <c r="J7" i="6"/>
  <c r="I16" i="5"/>
  <c r="I13" i="5"/>
  <c r="I9" i="5"/>
  <c r="I14" i="5"/>
  <c r="I12" i="5"/>
  <c r="I11" i="5"/>
  <c r="I19" i="5"/>
  <c r="I10" i="5"/>
  <c r="I17" i="5"/>
  <c r="J16" i="6" l="1"/>
  <c r="N7" i="6"/>
  <c r="N11" i="6" s="1"/>
  <c r="I20" i="5"/>
</calcChain>
</file>

<file path=xl/sharedStrings.xml><?xml version="1.0" encoding="utf-8"?>
<sst xmlns="http://schemas.openxmlformats.org/spreadsheetml/2006/main" count="1041" uniqueCount="476">
  <si>
    <t>ID</t>
  </si>
  <si>
    <t>Start time</t>
  </si>
  <si>
    <t>Completion time</t>
  </si>
  <si>
    <t>Email</t>
  </si>
  <si>
    <t>Name</t>
  </si>
  <si>
    <t xml:space="preserve">You are happy to participate in this research.
</t>
  </si>
  <si>
    <t xml:space="preserve">You are happy for the data collected to be used for evaluation of ALL_EARS@UoS PPIE group.
</t>
  </si>
  <si>
    <t>You are happy for the fully anonymous data collected to be shared through publications, social media and with other clinical centres.
Note - As this is an anonymous questionnaire, it is not possi...</t>
  </si>
  <si>
    <t>Which category below includes your age?</t>
  </si>
  <si>
    <t>What is your gender?</t>
  </si>
  <si>
    <t>If you selected Other, please specify below.</t>
  </si>
  <si>
    <t>Ethnicity - What is your ethnic group?  Choose one option that best describes your ethnic group or background.</t>
  </si>
  <si>
    <t>Employment - Which of the following categories best describes your employment status?</t>
  </si>
  <si>
    <t xml:space="preserve">If you are a combination of the above categories, please list the categories below. </t>
  </si>
  <si>
    <t xml:space="preserve">What is your primary/native language? </t>
  </si>
  <si>
    <t>Prior to having hearing loss (or a family member, partner or relative having hearing loss) did you have any prior knowledge of deafness or the deaf community?</t>
  </si>
  <si>
    <t xml:space="preserve">There are clear and informative communications about upcoming meetings, written work, and activities. </t>
  </si>
  <si>
    <t>There are regular opportunities to offer feedback about meetings, project ideas and activities.</t>
  </si>
  <si>
    <t xml:space="preserve">My feedback is gathered, acted on and shared back to the group. </t>
  </si>
  <si>
    <t xml:space="preserve">Group member’s voices are heard, valued, and respected in decision making. </t>
  </si>
  <si>
    <t>As we are still in fairly early stages of this group, we are still building the aspects of the Governance standard. These are the types of questions we would like to ask in the future.
·      Pub...</t>
  </si>
  <si>
    <t xml:space="preserve">Group members are involved in deciding how the impact of their involvement should be assessed (I.e., Group members are involved in deciding how to evaluate the progress and impact of the group).  </t>
  </si>
  <si>
    <t xml:space="preserve">Time and activities such as meetings are allocated to reflect and evaluate the patient and public involvement.  </t>
  </si>
  <si>
    <t xml:space="preserve">My involvement has an impact on research. </t>
  </si>
  <si>
    <t xml:space="preserve">The aims and purpose of the group have been jointly agreed and defined by the group. 
</t>
  </si>
  <si>
    <t xml:space="preserve">I feel valued and able to share ideas freely without restriction. 
</t>
  </si>
  <si>
    <t xml:space="preserve"> The practical arrangements, preferences, and requirements for working together have been discussed, addressed, and agreed as a group. 
</t>
  </si>
  <si>
    <t xml:space="preserve">In activities, the team are clear about objectives, how to achieve them and how to present the results. 
</t>
  </si>
  <si>
    <t xml:space="preserve">There are opportunities to improve one’s skill set to enable more involvement.  
</t>
  </si>
  <si>
    <t xml:space="preserve">Patient and public group members are involved in the research from the earliest stages.
</t>
  </si>
  <si>
    <t xml:space="preserve">Barriers to involvement such as payment or accessibility have been identified and addressed. 
</t>
  </si>
  <si>
    <t xml:space="preserve">Information about activities is shared widely in ways that are accessible and appeal to different communities. 
</t>
  </si>
  <si>
    <t xml:space="preserve">There is choice and flexibility in the opportunities offered. 
</t>
  </si>
  <si>
    <t xml:space="preserve">The group is a true representation of the Deaf or hard of hearing community.
</t>
  </si>
  <si>
    <t>If you would like to add comments to clarify your answers on the questions above, please write your comments here and indicate which questions you are referring to. </t>
  </si>
  <si>
    <t>What has worked well?</t>
  </si>
  <si>
    <t>What areas would you like to see improvements in?</t>
  </si>
  <si>
    <t>What do you see as the impact of being involved within this group? 
You can comment on the impact on you, impact on others with hearing loss, impact on the research community and impact on wide...</t>
  </si>
  <si>
    <t xml:space="preserve">Describe any benefits of being part of ALL_EARS. </t>
  </si>
  <si>
    <t>Do you think you are likely to be involved in a year’s time?</t>
  </si>
  <si>
    <t xml:space="preserve"> On a scale of 1 to five, how much do you feel you have contributed to the group?
1 is low contribution, 5 is greatest contribution. </t>
  </si>
  <si>
    <t>anonymous</t>
  </si>
  <si>
    <t>Yes</t>
  </si>
  <si>
    <t>50 - 69</t>
  </si>
  <si>
    <t>Male</t>
  </si>
  <si>
    <t>English</t>
  </si>
  <si>
    <t>No</t>
  </si>
  <si>
    <t>Agree</t>
  </si>
  <si>
    <t>Neither agree nor disagree</t>
  </si>
  <si>
    <t>N/A new member</t>
  </si>
  <si>
    <t>30 - 49</t>
  </si>
  <si>
    <t>Female</t>
  </si>
  <si>
    <t>Employed, part-time </t>
  </si>
  <si>
    <t xml:space="preserve">I think all of the above is fine </t>
  </si>
  <si>
    <t>Strongly agree</t>
  </si>
  <si>
    <t>I hope so time permitting</t>
  </si>
  <si>
    <t>Confirm</t>
  </si>
  <si>
    <t>Employed, full-time</t>
  </si>
  <si>
    <t>Yes.</t>
  </si>
  <si>
    <t>yes</t>
  </si>
  <si>
    <t>80 or older </t>
  </si>
  <si>
    <t>Communication</t>
  </si>
  <si>
    <t>70 - 79</t>
  </si>
  <si>
    <t>all good</t>
  </si>
  <si>
    <t>Disagree</t>
  </si>
  <si>
    <t>Severely deaf people appear absent. Until they are included we are not a true representation of the deaf community.</t>
  </si>
  <si>
    <t>If I'm here, yes.</t>
  </si>
  <si>
    <t>confirm</t>
  </si>
  <si>
    <t>no</t>
  </si>
  <si>
    <t xml:space="preserve">Yes as I’ve been deaf all my life
</t>
  </si>
  <si>
    <t xml:space="preserve">Are we considered to "public" and if not who would be classified as public for aspects of Governance? 
</t>
  </si>
  <si>
    <t xml:space="preserve">Appears you have good governance
</t>
  </si>
  <si>
    <t xml:space="preserve">Where members have been or are being involved, it would be good for others to get feedback on how things are going and where things have changed as a result.
</t>
  </si>
  <si>
    <t xml:space="preserve">The arranging of meetings and communications about what the targets for the meeting are done professionally. 
The "Welcome Feeling" on arrival at meetings, is very strong.  Possible activities in which you may wish to become involves, are well described.
</t>
  </si>
  <si>
    <t xml:space="preserve">Being able to suggest changes to formal documents to better reflect the lived experience. 
 To offer to the academic members suggestions for the thrust of their work.
</t>
  </si>
  <si>
    <t xml:space="preserve">Stimulates my thinking as an older person; 
 the social contact outside my normal ambit and contact with others seeking volunteer 
</t>
  </si>
  <si>
    <t xml:space="preserve">Probably.  It depends on my need to support my wife as a carer.
</t>
  </si>
  <si>
    <t xml:space="preserve">There are various communities you are not reaching yet 
</t>
  </si>
  <si>
    <t xml:space="preserve">The meeting I attended was very well structured
</t>
  </si>
  <si>
    <t xml:space="preserve">Parking at University is a nightmare. Dont know if you can provide permits??
</t>
  </si>
  <si>
    <t xml:space="preserve">Make a difference in my community and encourage people to get involved. 
There is a lot not known out there
</t>
  </si>
  <si>
    <t xml:space="preserve">Learnt a lot at my first meeting. 
Important information for my community
</t>
  </si>
  <si>
    <t xml:space="preserve">Yes but depends on my availability. I am involved in several other projects 
</t>
  </si>
  <si>
    <t xml:space="preserve">I don't know if the group is , as yet, a true representation of the Deaf and hard of hearing community. 
 I don't know if members feel that answering a questionnaire or taking part in a Teams meeting or online discussion is a useful activity to which they should take part in if possible to give the widest possible array of responses or whether access/ concerns about IT are particular problems and if paper questionnaires which could be completed as an annex to a meeting should be considered. 
It could be helpful to say how many people came forward to fill in a questonairre. Others might realise that this is something that everyone should be prepared to spend time on rather than the same few. Helen also showed how difficult it can be to get enough participants in experiments. 
I feel that, in line with so many other things, people wish to voice concerns for other people to do something about rather than wishing to be part of the solution themselves.
 Perhaps there is a place for more specific labeled praise. At the last meeting there was a good example.  When complaints were raised about doctors, Tracey empathised and talked about training of medical students to be aware of implants from the beginning of their careers. There were several examples in the discussion. Perhaps it could always be mentioned that when people raise issues that 'this is something we need to think about' or 'thank you for raising this issue, this is what is being done to date. ' This might help give practical examples of what has been useful. 
</t>
  </si>
  <si>
    <t xml:space="preserve">The discussion groups have worked well where we go into small groups and then bring out ideas together at the end. It’s also useful talking to other people about their journey of hearing loss and a cochlear implant. 
</t>
  </si>
  <si>
    <t xml:space="preserve">All the preparation work, and keeping patient involvement in that, has given us all a sense of belonging and an aim of making the Group a success. 
</t>
  </si>
  <si>
    <t xml:space="preserve">It is important for participants to be able to tell their story, be listened to and supported in a safe and inclusive environment. Many deaf individuals are reluctant to speak out and converse as those around them may not understand the constraints and feelings that deaf people endure. To be in a group of your peers with researchers who are very understanding and encouraging is very fulfilling. 
</t>
  </si>
  <si>
    <t xml:space="preserve">The meetings to be more accessible for people who work. This could also increase the number involved in the group. 
</t>
  </si>
  <si>
    <t xml:space="preserve">From my perspective, I'd like to have some meetings scheduled in the calendar for the coming year. Even if we only booked in say 3, at least we'd have that framework there and people would know.  
I'd also like a rough overview of what we're aiming to work on over the coming year and are there any targets that we're aiming to achieve that would influence our work. I do appreciate though that it's not always possible to know what projects, as sometimes money appears from nowhere in the middle of the year!  
</t>
  </si>
  <si>
    <t xml:space="preserve">Impact on me - increased my understanding of research and how it all works, raised my awareness of the barriers some people face in terms of getting a cochlear implant, improved my confidence in terms of getting involved with things. 
Other impacts - difficult to know but I'd like to think that the work we've done collectively has helped in terms of creating research projects which in turn will have an impact on those with hearing loss, and also our work has raised awareness of hearing issues within wider society 
</t>
  </si>
  <si>
    <t xml:space="preserve">Following my cochlear implant, I wanted to give something back and be part of changing things for the future, and feel that the group provides that opportunity. 
</t>
  </si>
  <si>
    <t xml:space="preserve">I learn new things about cochlear implants and hearing loss whilst helping to raise awareness. 
</t>
  </si>
  <si>
    <t xml:space="preserve">Raising awareness of hearing loss so people have a better understanding of it and take into consideration how it can affect people. 
</t>
  </si>
  <si>
    <t xml:space="preserve">An extra half hour added to the meetings so the agenda isn't so rushed at the end. 
</t>
  </si>
  <si>
    <t xml:space="preserve">The opportunity to contribute to research topics which will, in turn, benefit wider society. 
</t>
  </si>
  <si>
    <t xml:space="preserve">The opportunity to shape the future of hearing services, medical studies and outcomes. 
</t>
  </si>
  <si>
    <t xml:space="preserve">Understanding the practical difficulties of being hard of hearing, and elderly. 
</t>
  </si>
  <si>
    <t xml:space="preserve">Improvement via training in awareness for services, such as shops restaurants, travelling, theatre , cinema etc.  Also to help people understand the problems  that are faced by the deaf community 
</t>
  </si>
  <si>
    <t xml:space="preserve">To learn what help is being offered and pass on to others.  
</t>
  </si>
  <si>
    <t xml:space="preserve">Reaching out to deaf people and parents of deaf children who know little or nothing of cochlear implants and their availability. 
</t>
  </si>
  <si>
    <t xml:space="preserve">Encouragement to speak out and listen, using my implant to its full ability. The confidence to participate in discussions after many years of being mostly excluded from conversation. 
</t>
  </si>
  <si>
    <t xml:space="preserve">Nothing comes to mind at present. 
</t>
  </si>
  <si>
    <t xml:space="preserve">Explaining signal processing aspects of deafness. There is a gap between biology and understanding noises which I think needs to be bridged. Without more conventional ISVR skills I cannot see that happening. 
</t>
  </si>
  <si>
    <t xml:space="preserve">I have had a lifetime of involvement with severely deaf people, throughout which I have seen well-intentioned but sub-optimal efforts to educate them and care for their welfare. I hope that and my technical skills can be used to improve their lot and help those who will become deaf in the future. 
</t>
  </si>
  <si>
    <t xml:space="preserve">The company and interactions of people with similar or complementary wishes for the deaf community. 
</t>
  </si>
  <si>
    <t xml:space="preserve">Getting people from different backgrounds to work together. 
</t>
  </si>
  <si>
    <t xml:space="preserve">Possibility to create smaller sub groups to focus on specific things.
We talked at the beginning about meeting times and whether in person or video. I may be the only person who has missed a couple of meetings but would like to ensure I can be present so I contribute effectively. 
More opportunities to collaborate and share outputs, data and insight from the work to educate and drive continuous improvement in this field. 
</t>
  </si>
  <si>
    <t xml:space="preserve">I hope our impact will develop as we provide opportunities to further education on hearing loss (US Science Open Day and Winchester Science Centre); learn from each other, provide data and insight for a wide variety of uses including manufacturers, public bodies, health and Audiology professionals. 
</t>
  </si>
  <si>
    <t xml:space="preserve">Supporting research and development opportunities to find solutions that help patients who haven't yet got cochlear implants and support those who do I c family, friends and colleagues. 
</t>
  </si>
  <si>
    <t xml:space="preserve">Education opportunities, reviewing research project opportunities and group collaboration.  
</t>
  </si>
  <si>
    <t xml:space="preserve">I'm not sure I have enough information to answer some of these questions and would probably not expect to have that information, but trust that those running the programme can assess the characteristics and attributes of those involved and identify any gaps. 
</t>
  </si>
  <si>
    <t xml:space="preserve">getting a wider diversity of people involved.  
spreading the word about implants particularly to older people through going out to groups. 
</t>
  </si>
  <si>
    <t xml:space="preserve">a broad range of people to fully represent those with hearing loss. (This may have happened as I don't know who is involved through correspondence. ) 
It wold be helpful if more people were prepared to come to more meetings so people can develop confidence in working as a group. I quite understand it is early days for this at present. 
Those who attend the group, in whatever way, being prepared to respond to requests to be involved in research eg through questionnaires, structured interviews etc. as well as discussion. I can quite understand that being involved in being a lay responder to research funding requests might well be too daunting for many. 
</t>
  </si>
  <si>
    <t xml:space="preserve">I have been thrilled to be treated as someone who has a brain and can make a useful contribution This is something that so often disappears when one is deaf.
I have enjoyed thinking about many of the issues raised. 
It has been helpful to find out more for my chats to others with hearing loss as part of the bigger picture. 
It has been stimulating to be visited by members of the research community eg Tracey and Helen and invited to comment on and add to their plans. I enjoyed responding to a research funding request (albeit before the group was set up but this is part of its remit. 
There is certainly scope for the group to have more impact on wider society as it develops in numbers and confidence. 
</t>
  </si>
  <si>
    <t xml:space="preserve">Personally see point 1 above! I hope others feel the same. 
It is good to meet with others to work towards  common goals. 
</t>
  </si>
  <si>
    <t xml:space="preserve">It's been a fantastic opportunity to meet with others in the group and to hear their experiences and to work directly with staff/researchers from Soton Uni.  
I've been losing my hearing for 20+ years and this is the first time anyone has asked me for my opinion. It genuinely feels like we're listened to and our comments are valued and appreciated. It feels like the group is building momentum, and going forward has the capacity to have an impact and make a difference. 
There are lots of opportunities to get involved in different research projects. 
I really enjoyed being involved in the Soton Uni Science Day - the activities were good, we worked well as a team, we raised awareness amongst a lot of people. 
</t>
  </si>
  <si>
    <t xml:space="preserve">It would be useful if we could get more younger people involved in the group. Even parents who have children with hearing loss. 
</t>
  </si>
  <si>
    <t xml:space="preserve">Looking at the development of the membership of All Ears it is obvious that great efforts have been made to involve a broader range of people eg visiting hearing groups, providing a taxi to get a broader range of ethnicities to the meetings. There has been discussion about Corresponding members: parents and working people will particularly need to be involved through meaningful correspondence. There was a very popular table at the University STEM day to help publicise the group and its work. Kate Hough has been allocated time and money to drive the project forward. 
</t>
  </si>
  <si>
    <t xml:space="preserve">The group is organised and led by an excellent research fellow who makes sure everyone is well informed, listened to and made to feel valued and included. 
</t>
  </si>
  <si>
    <t xml:space="preserve">Very Important to hear from the hard of hearing and deaf commmunity.
</t>
  </si>
  <si>
    <t xml:space="preserve">These are good questions. 
</t>
  </si>
  <si>
    <t xml:space="preserve">Do we have any kind of targets for how many of the public we're aiming to involve with the various projects? E.g. some activities for smaller groups might reach 20 but something like the Science Fair might reach hundreds.  Linked to that, do we have an idea of what resources are available to support the various projects?  Is there a process of justifying money/staff/time versus the number of people the project is likely to reach?  
</t>
  </si>
  <si>
    <t xml:space="preserve">My background is in corporate goverance and of the delivery of business and transformational change. Many organisations confuse bureaucracy with governance, more is almost invariably not better. They key is to remember the need to be effective (doing the right job) while considering efficiency (doing the job right). Most governance is commonsense but it is important to remember that policies and procedures do not overrule any legal obligations. If we choose to comply with a set of guidelines or standards we should say so and should note that we do this because it makes the research more effective (this may be as simple as making the findings more acceptable to the intended audience). Happy to discuss further. 
</t>
  </si>
  <si>
    <t xml:space="preserve">I am arelatively new member and have not yet been able to attend any sessions. 
</t>
  </si>
  <si>
    <t xml:space="preserve">Overcomin barriers associated with hearing loss 
</t>
  </si>
  <si>
    <t xml:space="preserve">I have been uncertain as to where All_Ears sits in relation to PPI in other branches of The University and the Southampton Hospital/Medical School. 
 Thus I am uncertain where the thrust to promote the approach is coming from.  Is it from University senior managers and academics or from those more at the working level.
At the All_Ears level, there is a great feeling that finance and resources are being put into genuine PPI 
</t>
  </si>
  <si>
    <t xml:space="preserve">Retired, with several community commitments e.g. All_Ears, member of school or other community board
</t>
  </si>
  <si>
    <t xml:space="preserve">Retired, with several community commitments e.g. All_Ears, member of school or other community board 
</t>
  </si>
  <si>
    <t xml:space="preserve">Retired, with several community commitments e.g. All_Ears, member of school or other community board 
</t>
  </si>
  <si>
    <t xml:space="preserve">full time carer. ( have to arrange Care when I am out of the house.) Retired with several community commitments 
</t>
  </si>
  <si>
    <t xml:space="preserve">Engage in various community projects 
</t>
  </si>
  <si>
    <t xml:space="preserve">Retired – one community commitment e.g. All_Ears 
</t>
  </si>
  <si>
    <t xml:space="preserve">Retired, with several community commitments e.g. All_Ears, member of school or other community board 
</t>
  </si>
  <si>
    <t xml:space="preserve">Retired – one community commitment e.g. All_Ears  
</t>
  </si>
  <si>
    <t xml:space="preserve">White (English, Welsh, Scottish, Northern Irish or British, Irish, Gypsy or Irish Traveller, Roma, any other White background)  
</t>
  </si>
  <si>
    <t xml:space="preserve">White (English, Welsh, Scottish, Northern Irish or British, Irish, Gypsy or Irish Traveller, Roma, any other White background) 
</t>
  </si>
  <si>
    <t xml:space="preserve">White (English, Welsh, Scottish, Northern Irish or British, Irish, Gypsy or Irish Traveller, Roma, any other White background) 
</t>
  </si>
  <si>
    <t xml:space="preserve">White (English, Welsh, Scottish, Northern Irish or British, Irish, Gypsy or Irish Traveller, Roma, any other White background) 
</t>
  </si>
  <si>
    <t xml:space="preserve">White (English, Welsh, Scottish, Northern Irish or British, Irish, Gypsy or Irish Traveller, Roma, any other White background) 
</t>
  </si>
  <si>
    <t xml:space="preserve">White (English, Welsh, Scottish, Northern Irish or British, Irish, Gypsy or Irish Traveller, Roma, any other White background) 
</t>
  </si>
  <si>
    <t xml:space="preserve">White (English, Welsh, Scottish, Northern Irish or British, Irish, Gypsy or Irish Traveller, Roma, any other White background) 
</t>
  </si>
  <si>
    <t xml:space="preserve">Black, Black British, Caribbean or African (Caribbean, African, Any other Black, Black British, Caribbean or African) 
</t>
  </si>
  <si>
    <t xml:space="preserve">White (English, Welsh, Scottish, Northern Irish or British, Irish, Gypsy or Irish Traveller, Roma, any other White background) 
</t>
  </si>
  <si>
    <t xml:space="preserve">Communication 
</t>
  </si>
  <si>
    <t xml:space="preserve">Neither agree nor disagree
</t>
  </si>
  <si>
    <t xml:space="preserve">Disagree
</t>
  </si>
  <si>
    <t xml:space="preserve">Strongly Disagree 
</t>
  </si>
  <si>
    <t xml:space="preserve">Agree
</t>
  </si>
  <si>
    <t xml:space="preserve">Strongly agree
</t>
  </si>
  <si>
    <t xml:space="preserve">There are regular opportunities to offer feedback about meetings, project ideas and activities. 
</t>
  </si>
  <si>
    <t xml:space="preserve">My feedback is gathered, acted on and shared back to the group. 
</t>
  </si>
  <si>
    <t xml:space="preserve">Governance 
</t>
  </si>
  <si>
    <t xml:space="preserve">Group member’s voices are heard, valued, and respected in decision making. 
</t>
  </si>
  <si>
    <t xml:space="preserve">Impact </t>
  </si>
  <si>
    <t xml:space="preserve">
Group members are involved in deciding how the impact of their involvement should be assessed (I.e., Group members are involved in deciding how to evaluate the progress and impact of the group). 
</t>
  </si>
  <si>
    <t xml:space="preserve">Time and activities such as meetings are allocated to reflect and evaluate the patient and public involvement. 
</t>
  </si>
  <si>
    <t xml:space="preserve">My involvement has an impact on research. 
</t>
  </si>
  <si>
    <t xml:space="preserve">Working together </t>
  </si>
  <si>
    <t xml:space="preserve">The practical arrangements, preferences, and requirements for working together have been discussed, addressed, and agreed as a group. 
</t>
  </si>
  <si>
    <t>Support and learning</t>
  </si>
  <si>
    <t xml:space="preserve">There are opportunities to improve one’s skill set to enable more involvement. 
</t>
  </si>
  <si>
    <t xml:space="preserve">Inclusive opportunities </t>
  </si>
  <si>
    <t xml:space="preserve">Patient and public group members are involved in the research from the earliest stages. 
</t>
  </si>
  <si>
    <t xml:space="preserve">The group is a true representation of the Deaf or hard of hearing community. 
</t>
  </si>
  <si>
    <r>
      <rPr>
        <i/>
        <sz val="16"/>
        <color rgb="FF212121"/>
        <rFont val="Calibri (Body)"/>
      </rPr>
      <t xml:space="preserve">There are clear and informative communications about upcoming meetings, written work, and activities. </t>
    </r>
    <r>
      <rPr>
        <i/>
        <sz val="16"/>
        <color rgb="FF212121"/>
        <rFont val="Helvetica Neue"/>
        <family val="2"/>
      </rPr>
      <t xml:space="preserve">
</t>
    </r>
  </si>
  <si>
    <t>Demographics</t>
  </si>
  <si>
    <t xml:space="preserve">Male </t>
  </si>
  <si>
    <t>Gender</t>
  </si>
  <si>
    <t>Age</t>
  </si>
  <si>
    <t xml:space="preserve">50 - 69 </t>
  </si>
  <si>
    <t xml:space="preserve">70 - 79 </t>
  </si>
  <si>
    <t xml:space="preserve">80 or older </t>
  </si>
  <si>
    <t xml:space="preserve">18 - 29 </t>
  </si>
  <si>
    <t xml:space="preserve">17 or younger </t>
  </si>
  <si>
    <t xml:space="preserve">n </t>
  </si>
  <si>
    <t>%</t>
  </si>
  <si>
    <t>Ethnicity</t>
  </si>
  <si>
    <t xml:space="preserve">White (English, Welsh, Scottish, Northern Irish or British, Irish, Gypsy or Irish Traveller, Roma, any other White background) 
</t>
  </si>
  <si>
    <t xml:space="preserve">Black, Black British, Caribbean or African (Caribbean, African, Any other Black, Black British, Caribbean or African) 
</t>
  </si>
  <si>
    <t xml:space="preserve">Asian or Asian British (Indian, Pakistani, Bangladeshi, Chinese, Any other Asian background) 
</t>
  </si>
  <si>
    <t xml:space="preserve">Mixed or multiple ethnic groups (White and Black Caribbean, White and Black African, White and Asian, Any other Mixed or multiple ethnic background) 
</t>
  </si>
  <si>
    <t xml:space="preserve">Other ethnic group (Arab, Any other ethnic group) 
</t>
  </si>
  <si>
    <t>Employment</t>
  </si>
  <si>
    <t xml:space="preserve">Employed, full time 
</t>
  </si>
  <si>
    <t xml:space="preserve">Employed, part-time 
</t>
  </si>
  <si>
    <t xml:space="preserve">Full time carer
</t>
  </si>
  <si>
    <t xml:space="preserve">Not employed, looking for work 
</t>
  </si>
  <si>
    <t xml:space="preserve">Not employed, NOT looking for work 
</t>
  </si>
  <si>
    <t xml:space="preserve">Retired – with several community commitments e.g. All_Ears, member of school or other community board 
</t>
  </si>
  <si>
    <t xml:space="preserve">Retired – community commitment All_Ears 
</t>
  </si>
  <si>
    <t xml:space="preserve">Disabled, not able to work
</t>
  </si>
  <si>
    <t xml:space="preserve">None of the above </t>
  </si>
  <si>
    <t>Score (a)</t>
  </si>
  <si>
    <t xml:space="preserve">Score (b) </t>
  </si>
  <si>
    <t>A</t>
  </si>
  <si>
    <t xml:space="preserve">B
</t>
  </si>
  <si>
    <t>Respondants</t>
  </si>
  <si>
    <t>Responseas</t>
  </si>
  <si>
    <t xml:space="preserve">N/A new member
</t>
  </si>
  <si>
    <t xml:space="preserve">It's been a fantastic opportunity to meet with others in the group and to hear their experiences and to work directly with staff/researchers from Soton Uni.  
</t>
  </si>
  <si>
    <t xml:space="preserve">Getting people from different backgrounds to work together. 
</t>
  </si>
  <si>
    <t xml:space="preserve">Education opportunities, reviewing research project opportunities and group collaboration.  
</t>
  </si>
  <si>
    <t xml:space="preserve">The meeting I attended was very well structured
</t>
  </si>
  <si>
    <t>Codes</t>
  </si>
  <si>
    <t xml:space="preserve">The discussion groups have worked well where we go into small groups and then bring out ideas together at the end.
</t>
  </si>
  <si>
    <t xml:space="preserve"> It’s also useful talking to other people about their journey of hearing loss and a cochlear implant. 
</t>
  </si>
  <si>
    <t xml:space="preserve">group work </t>
  </si>
  <si>
    <t xml:space="preserve">talking to others about their experiences </t>
  </si>
  <si>
    <t xml:space="preserve">comments are valued </t>
  </si>
  <si>
    <t xml:space="preserve">opportunities to get involved </t>
  </si>
  <si>
    <t>raising awareness</t>
  </si>
  <si>
    <t xml:space="preserve">sense of belonging </t>
  </si>
  <si>
    <t>G</t>
  </si>
  <si>
    <t>T</t>
  </si>
  <si>
    <t>C</t>
  </si>
  <si>
    <t>O</t>
  </si>
  <si>
    <t>R</t>
  </si>
  <si>
    <t>S</t>
  </si>
  <si>
    <t>L</t>
  </si>
  <si>
    <t>W</t>
  </si>
  <si>
    <t>OM</t>
  </si>
  <si>
    <t>We</t>
  </si>
  <si>
    <t xml:space="preserve">listened to </t>
  </si>
  <si>
    <t xml:space="preserve">getting a wider diversity of people involved.  
</t>
  </si>
  <si>
    <t xml:space="preserve">spreading the word about implants particularly to older people through going out to groups. 
</t>
  </si>
  <si>
    <t xml:space="preserve">The arranging of meetings and communications about what the targets for the meeting are done professionally. 
</t>
  </si>
  <si>
    <t xml:space="preserve">The "Welcome Feeling" on arrival at meetings, is very strong.  
</t>
  </si>
  <si>
    <t xml:space="preserve">Possible activities in which you may wish to become involves, are well described.
</t>
  </si>
  <si>
    <t>CV</t>
  </si>
  <si>
    <r>
      <t>I've been losing my hearing for 20+ years and this is the first time anyone has asked me for my opinion. It genuinely feels like we're listened to and o</t>
    </r>
    <r>
      <rPr>
        <b/>
        <sz val="11"/>
        <color theme="1"/>
        <rFont val="Calibri"/>
        <family val="2"/>
        <scheme val="minor"/>
      </rPr>
      <t>ur comments are valued</t>
    </r>
    <r>
      <rPr>
        <sz val="11"/>
        <color theme="1"/>
        <rFont val="Calibri"/>
        <family val="2"/>
        <scheme val="minor"/>
      </rPr>
      <t xml:space="preserve"> and appreciated. It feels like the group is building momentum, and going forward has the capacity to have an impact and make a difference. 
</t>
    </r>
  </si>
  <si>
    <t xml:space="preserve">we're listened to </t>
  </si>
  <si>
    <t>we raised awareness amongst a lot of people.</t>
  </si>
  <si>
    <r>
      <t>All the preparation work, and keeping patient involvement in that, has given us all a</t>
    </r>
    <r>
      <rPr>
        <b/>
        <sz val="11"/>
        <color theme="1"/>
        <rFont val="Calibri"/>
        <family val="2"/>
        <scheme val="minor"/>
      </rPr>
      <t xml:space="preserve"> sense of belonging</t>
    </r>
    <r>
      <rPr>
        <sz val="11"/>
        <color theme="1"/>
        <rFont val="Calibri"/>
        <family val="2"/>
        <scheme val="minor"/>
      </rPr>
      <t xml:space="preserve"> and an aim of making the Group a success. 
</t>
    </r>
  </si>
  <si>
    <t xml:space="preserve">welcoming / understanding </t>
  </si>
  <si>
    <r>
      <t xml:space="preserve">It is important for participants to be able to tell their story, </t>
    </r>
    <r>
      <rPr>
        <b/>
        <sz val="11"/>
        <color theme="1"/>
        <rFont val="Calibri"/>
        <family val="2"/>
        <scheme val="minor"/>
      </rPr>
      <t>be listened to</t>
    </r>
    <r>
      <rPr>
        <sz val="11"/>
        <color theme="1"/>
        <rFont val="Calibri"/>
        <family val="2"/>
        <scheme val="minor"/>
      </rPr>
      <t xml:space="preserve"> and supported in a safe and inclusive environment. Many deaf individuals are reluctant to speak out and converse as those around them may not understand the constraints and feelings that deaf people endure. </t>
    </r>
  </si>
  <si>
    <r>
      <t>To be in a group of your peers with researchers who are v</t>
    </r>
    <r>
      <rPr>
        <b/>
        <sz val="11"/>
        <color theme="1"/>
        <rFont val="Calibri"/>
        <family val="2"/>
        <scheme val="minor"/>
      </rPr>
      <t>ery understanding and encouraging</t>
    </r>
    <r>
      <rPr>
        <sz val="11"/>
        <color theme="1"/>
        <rFont val="Calibri"/>
        <family val="2"/>
        <scheme val="minor"/>
      </rPr>
      <t xml:space="preserve"> is very fulfilling. 
</t>
    </r>
  </si>
  <si>
    <r>
      <t xml:space="preserve">There are </t>
    </r>
    <r>
      <rPr>
        <b/>
        <sz val="11"/>
        <color theme="1"/>
        <rFont val="Calibri"/>
        <family val="2"/>
        <scheme val="minor"/>
      </rPr>
      <t xml:space="preserve">lots of opportunities </t>
    </r>
    <r>
      <rPr>
        <sz val="11"/>
        <color theme="1"/>
        <rFont val="Calibri"/>
        <family val="2"/>
        <scheme val="minor"/>
      </rPr>
      <t xml:space="preserve">to get involved in different research projects. I really enjoyed being involved in the Soton Uni Science Day - the activities were good, </t>
    </r>
  </si>
  <si>
    <t xml:space="preserve">working together with different backgrounds
</t>
  </si>
  <si>
    <t>Frequency</t>
  </si>
  <si>
    <t>Proportion</t>
  </si>
  <si>
    <t>TOTAL</t>
  </si>
  <si>
    <t>Themes</t>
  </si>
  <si>
    <t xml:space="preserve">Opportunities </t>
  </si>
  <si>
    <t xml:space="preserve">How the meetings are run
</t>
  </si>
  <si>
    <t xml:space="preserve">talking to others about their experiences;working togeteht with different backgrounds 
</t>
  </si>
  <si>
    <t xml:space="preserve">comments are valued; sense of belonging;listened to;welcoming/understanding
</t>
  </si>
  <si>
    <t xml:space="preserve">Group work;organised/professional meetings/communication
</t>
  </si>
  <si>
    <t>Raising awareness</t>
  </si>
  <si>
    <t xml:space="preserve">communication
</t>
  </si>
  <si>
    <t xml:space="preserve">organised/professional meetings
</t>
  </si>
  <si>
    <t>Responses</t>
  </si>
  <si>
    <t xml:space="preserve">From my perspective, I'd like to have some meetings scheduled in the calendar for the coming year. Even if we only booked in say 3, at least we'd have that framework there and people would know.  
</t>
  </si>
  <si>
    <t xml:space="preserve">I'd also like a rough overview of what we're aiming to work on over the coming year and are there any targets that we're aiming to achieve that would influence our work. I do appreciate though that it's not always possible to know what projects, as sometimes money appears from nowhere in the middle of the year!  
</t>
  </si>
  <si>
    <t xml:space="preserve">a broad range of people to fully represent those with hearing loss. (This may have happened as I don't know who is involved through correspondence. ) 
</t>
  </si>
  <si>
    <t xml:space="preserve">It wold be helpful if more people were prepared to come to more meetings so people can develop confidence in working as a group. I quite understand it is early days for this at present. 
</t>
  </si>
  <si>
    <t xml:space="preserve">Those who attend the group, in whatever way, being prepared to respond to requests to be involved in research eg through questionnaires, structured interviews etc. as well as discussion. I can quite understand that being involved in being a lay responder to research funding requests might well be too daunting for many. 
</t>
  </si>
  <si>
    <t xml:space="preserve">Where members have been or are being involved, it would be good for others to get feedback on how things are going and where things have changed as a result.
</t>
  </si>
  <si>
    <t xml:space="preserve">Understanding the practical difficulties of being hard of hearing, and elderly. 
</t>
  </si>
  <si>
    <t xml:space="preserve">Nothing comes to mind at present. 
</t>
  </si>
  <si>
    <t xml:space="preserve">Explaining signal processing aspects of deafness. There is a gap between biology and understanding noises which I think needs to be bridged. Without more conventional ISVR skills I cannot see that happening. 
</t>
  </si>
  <si>
    <t xml:space="preserve">Possibility to create smaller sub groups to focus on specific things.
</t>
  </si>
  <si>
    <t xml:space="preserve">We talked at the beginning about meeting times and whether in person or video. I may be the only person who has missed a couple of meetings but would like to ensure I can be present so I contribute effectively. 
</t>
  </si>
  <si>
    <t xml:space="preserve">More opportunities to collaborate and share outputs, data and insight from the work to educate and drive continuous improvement in this field. 
</t>
  </si>
  <si>
    <t xml:space="preserve">more accessible
</t>
  </si>
  <si>
    <t xml:space="preserve">better organisation
</t>
  </si>
  <si>
    <t xml:space="preserve">clear aims/targets
</t>
  </si>
  <si>
    <t xml:space="preserve">more time
</t>
  </si>
  <si>
    <t xml:space="preserve">create sub groups 
</t>
  </si>
  <si>
    <t xml:space="preserve">more opportunities
</t>
  </si>
  <si>
    <t xml:space="preserve">more diversity 
</t>
  </si>
  <si>
    <t xml:space="preserve">better engagement 
</t>
  </si>
  <si>
    <t xml:space="preserve">feedback
</t>
  </si>
  <si>
    <t>MA</t>
  </si>
  <si>
    <t>BO</t>
  </si>
  <si>
    <t>CA</t>
  </si>
  <si>
    <t>MT</t>
  </si>
  <si>
    <t>IU</t>
  </si>
  <si>
    <t>CS</t>
  </si>
  <si>
    <t>MO</t>
  </si>
  <si>
    <t>MD</t>
  </si>
  <si>
    <t>BE</t>
  </si>
  <si>
    <t>F</t>
  </si>
  <si>
    <t xml:space="preserve">improved understanding/knowledge
</t>
  </si>
  <si>
    <t xml:space="preserve">better engagement from group
</t>
  </si>
  <si>
    <t xml:space="preserve">more accesible;more diversity
</t>
  </si>
  <si>
    <t xml:space="preserve">More opportunities
</t>
  </si>
  <si>
    <t xml:space="preserve">better organisation;clear aims/targets;more time;create sub groups;feedback
</t>
  </si>
  <si>
    <t xml:space="preserve">Includes which codes
</t>
  </si>
  <si>
    <t>Includes which codes</t>
  </si>
  <si>
    <t>Total</t>
  </si>
  <si>
    <t xml:space="preserve">I have had a lifetime of involvement with severely deaf people, throughout which I have seen well-intentioned but sub-optimal efforts to educate them and care for their welfare. I hope that and my technical skills can be used to improve their lot and help those who will become deaf in the future. 
</t>
  </si>
  <si>
    <t xml:space="preserve">It has been stimulating to be visited by members of the research community eg Tracey and Helen and invited to comment on and add to their plans. I enjoyed responding to a research funding request (albeit before the group was set up but this is part of its remit. 
</t>
  </si>
  <si>
    <t xml:space="preserve">It has been helpful to find out more for my chats to others with hearing loss as part of the bigger picture. 
</t>
  </si>
  <si>
    <t xml:space="preserve">I have enjoyed thinking about many of the issues raised. 
</t>
  </si>
  <si>
    <t xml:space="preserve">I have been thrilled to be treated as someone who has a brain and can make a useful contribution This is something that so often disappears when one is deaf.
</t>
  </si>
  <si>
    <t xml:space="preserve">There is certainly scope for the group to have more impact on wider society as it develops in numbers and confidence. 
</t>
  </si>
  <si>
    <t xml:space="preserve">Being able to suggest changes to formal documents to better reflect the lived experience. 
</t>
  </si>
  <si>
    <t xml:space="preserve"> To offer to the academic members suggestions for the thrust of their work. 
</t>
  </si>
  <si>
    <t xml:space="preserve">Raising awareness of hearing loss so people have a better understanding of it and take into consideration how it can affect people. 
</t>
  </si>
  <si>
    <t xml:space="preserve">Impact on me - increased my understanding of research and how it all works, 
</t>
  </si>
  <si>
    <t xml:space="preserve">raised my awareness of the barriers some people face in terms of getting a cochlear implant,
</t>
  </si>
  <si>
    <t xml:space="preserve"> improved my confidence in terms of getting involved with things. 
</t>
  </si>
  <si>
    <t xml:space="preserve">Other impacts - difficult to know but I'd like to think that the work we've done collectively has helped in terms of creating research projects which in turn will have an impact on those with hearing loss,
</t>
  </si>
  <si>
    <t xml:space="preserve">and also our work has raised awareness of hearing issues within wider society 
</t>
  </si>
  <si>
    <t xml:space="preserve">The opportunity to contribute to research topics which will, in turn, benefit wider society. 
</t>
  </si>
  <si>
    <t xml:space="preserve">Improvement via training in awareness for services, such as shops restaurants, travelling, theatre , cinema etc.
</t>
  </si>
  <si>
    <t xml:space="preserve">Also to help people understand the problems  that are faced by the deaf community 
</t>
  </si>
  <si>
    <t xml:space="preserve">Reaching out to deaf people and parents of deaf children who know little or nothing of cochlear implants and their availability. 
</t>
  </si>
  <si>
    <t xml:space="preserve">Responses
</t>
  </si>
  <si>
    <t xml:space="preserve">Overcoming barriers associated with hearing loss 
</t>
  </si>
  <si>
    <t xml:space="preserve">raising awareness of hearing loss in society 
</t>
  </si>
  <si>
    <t xml:space="preserve">increased knowledge/understanding to myself or wider society
</t>
  </si>
  <si>
    <t xml:space="preserve">contributing to more relevant academic research 
</t>
  </si>
  <si>
    <t xml:space="preserve">help people in the future/make a difference
</t>
  </si>
  <si>
    <t xml:space="preserve">raising awareness (for myself)
</t>
  </si>
  <si>
    <t>RAS</t>
  </si>
  <si>
    <t>RAM</t>
  </si>
  <si>
    <t>IKU</t>
  </si>
  <si>
    <t>IC</t>
  </si>
  <si>
    <t>CMR</t>
  </si>
  <si>
    <t>HP</t>
  </si>
  <si>
    <t xml:space="preserve">improved confidence/reducing barriers 
</t>
  </si>
  <si>
    <t xml:space="preserve">I hope our impact will develop as we provide opportunities to further education on hearing loss (US Science Open Day and Winchester Science Centre); 
</t>
  </si>
  <si>
    <t xml:space="preserve">learn from each other, </t>
  </si>
  <si>
    <t xml:space="preserve">provide data and insight for a wide variety of uses including manufacturers, public bodies, health and Audiology professionals. 
</t>
  </si>
  <si>
    <t>Enjoyment</t>
  </si>
  <si>
    <t>E</t>
  </si>
  <si>
    <t xml:space="preserve">Includes which codes
</t>
  </si>
  <si>
    <t xml:space="preserve">Helping people 
</t>
  </si>
  <si>
    <t xml:space="preserve">Personal positive benefit/gain
</t>
  </si>
  <si>
    <t xml:space="preserve">improved confidence/reducing barriers; Enjoyment
</t>
  </si>
  <si>
    <t xml:space="preserve">raising awareness of hearing loss in society; raising awareness (for myself); increased knowledge/understanding to myself or wider society
</t>
  </si>
  <si>
    <t xml:space="preserve">Contributing to research
</t>
  </si>
  <si>
    <t>Describe any benefits of being part of ALL_EARS</t>
  </si>
  <si>
    <t xml:space="preserve">Personally see point 1 above! I hope others feel the same. It is good to meet with others to work towards  common goals.
</t>
  </si>
  <si>
    <t xml:space="preserve">Encouragement to speak out and listen, using my implant to its full ability. The confidence to participate in discussions after many years of being mostly excluded from conversation. 
</t>
  </si>
  <si>
    <t xml:space="preserve">The company and interactions of people with similar or complementary wishes for the deaf community. 
</t>
  </si>
  <si>
    <t xml:space="preserve">Learnt a lot at my first meeting.  Important information for my community
</t>
  </si>
  <si>
    <t xml:space="preserve">Stimulates my thinking as an older person; 
</t>
  </si>
  <si>
    <t xml:space="preserve"> the social contact outside my normal ambit and contact with others seeking volunteer 
</t>
  </si>
  <si>
    <t xml:space="preserve">learn new things </t>
  </si>
  <si>
    <t xml:space="preserve">raise awareness </t>
  </si>
  <si>
    <t xml:space="preserve">Able to give something back
</t>
  </si>
  <si>
    <t xml:space="preserve">make a difference/shape the future
</t>
  </si>
  <si>
    <t xml:space="preserve">interacting with like-minded people
</t>
  </si>
  <si>
    <t xml:space="preserve">Supporting research </t>
  </si>
  <si>
    <t xml:space="preserve">increasing my confidence/ to speak out
</t>
  </si>
  <si>
    <t>LNT</t>
  </si>
  <si>
    <t>RW</t>
  </si>
  <si>
    <t>GSB</t>
  </si>
  <si>
    <t>ILMP</t>
  </si>
  <si>
    <t>SR</t>
  </si>
  <si>
    <t xml:space="preserve">I learn new things about cochlear implants and hearing loss </t>
  </si>
  <si>
    <t xml:space="preserve">whilst helping to raise awareness. </t>
  </si>
  <si>
    <t xml:space="preserve">Following my cochlear implant, I wanted to give something back 
</t>
  </si>
  <si>
    <t xml:space="preserve">and be part of changing things for the future, and feel that the group provides that opportunity. 
</t>
  </si>
  <si>
    <t xml:space="preserve">To learn what help is being offered 
</t>
  </si>
  <si>
    <t xml:space="preserve">and pass on to others.  </t>
  </si>
  <si>
    <t xml:space="preserve">Supporting research and development opportunities 
</t>
  </si>
  <si>
    <t xml:space="preserve">to find solutions that help patients who haven't yet got cochlear implants and support those who do I c family, friends and colleagues. 
</t>
  </si>
  <si>
    <t xml:space="preserve">Social contact </t>
  </si>
  <si>
    <t>SC</t>
  </si>
  <si>
    <t xml:space="preserve">Cognitive or emotional positive benefit
</t>
  </si>
  <si>
    <t xml:space="preserve">Supporting research
</t>
  </si>
  <si>
    <t xml:space="preserve">Supporting research 
</t>
  </si>
  <si>
    <t xml:space="preserve">Increased knowledge and awareness
</t>
  </si>
  <si>
    <t xml:space="preserve">learn new things; raising awareness
</t>
  </si>
  <si>
    <t xml:space="preserve">increasing my confidence/ to speak out; Social contact; interacting with like-minded people ; Able to give something back
</t>
  </si>
  <si>
    <t>Working with people and sharing experiences</t>
  </si>
  <si>
    <t xml:space="preserve">Individual positive feeling
</t>
  </si>
  <si>
    <t xml:space="preserve">Make a difference for the future 
</t>
  </si>
  <si>
    <t>Improved knowledge/understanding</t>
  </si>
  <si>
    <t xml:space="preserve">Better organisation
</t>
  </si>
  <si>
    <t xml:space="preserve">Better engagement from group members
</t>
  </si>
  <si>
    <t xml:space="preserve">More accesible, inclusive, diverse
</t>
  </si>
  <si>
    <t xml:space="preserve">Raising awareness
</t>
  </si>
  <si>
    <t xml:space="preserve">There are various communities you are not reaching yet </t>
  </si>
  <si>
    <t xml:space="preserve"> Perhaps there is a place for more specific labeled praise. At the last meeting there was a good example.  When complaints were raised about doctors, Tracey empathised and talked about training of medical students to be aware of implants from the beginning of their careers. There were several examples in the discussion. Perhaps it could always be mentioned that when people raise issues that 'this is something we need to think about' or 'thank you for raising this issue, this is what is being done to date. ' This might help give practical examples of what has been useful. </t>
  </si>
  <si>
    <t xml:space="preserve">I am arelatively new member and have not yet been able to attend any sessions. 
</t>
  </si>
  <si>
    <t xml:space="preserve">It would be useful if we could get more younger people involved in the group. Even parents who have children with hearing loss. 
</t>
  </si>
  <si>
    <t xml:space="preserve">Question 29 - in the question, I think this should have said 'Deaf/deaf or hard of hearing' - I'm not Deaf from birth, I'm not hard of hearing, but I am deaf! 
</t>
  </si>
  <si>
    <t xml:space="preserve">Severely deaf people appear absent. Until they are included we are not a true representation of the deaf community.
</t>
  </si>
  <si>
    <t xml:space="preserve">I'm not sure I have enough information to answer some of these questions and would probably not expect to have that information, but trust that those running the programme can assess the characteristics and attributes of those involved and identify any gaps. 
</t>
  </si>
  <si>
    <t xml:space="preserve">Refined themes </t>
  </si>
  <si>
    <t xml:space="preserve">Raising awareness; Improved knowledge/understanding; Raising awareness; Increased knowledge and awareness
</t>
  </si>
  <si>
    <t xml:space="preserve">raising awareness; improved understanding/knowledge; raising awareness of hearing loss in society; raising awareness (for myself); increased knowledge/understanding to myself or wider society; learn new things; raising awareness
</t>
  </si>
  <si>
    <t xml:space="preserve">contributing to more relevant academic research; Supporting research
</t>
  </si>
  <si>
    <t xml:space="preserve">Contributing to research; Supporting research
</t>
  </si>
  <si>
    <t xml:space="preserve">Contributing to and improving research
</t>
  </si>
  <si>
    <t xml:space="preserve">Positive impact on the individual 
</t>
  </si>
  <si>
    <t xml:space="preserve">Positive impact on others 
</t>
  </si>
  <si>
    <t xml:space="preserve">Helping people ; Make a difference for the future; </t>
  </si>
  <si>
    <t>help people in the future/make a difference; make a difference/shape the future</t>
  </si>
  <si>
    <t xml:space="preserve">Running of the group/ group organisation </t>
  </si>
  <si>
    <t xml:space="preserve">Miscellaneous </t>
  </si>
  <si>
    <t>Includes which themes from above</t>
  </si>
  <si>
    <t xml:space="preserve">I don't know if the group is , as yet, a true representation of the Deaf and hard of hearing community. 
</t>
  </si>
  <si>
    <t xml:space="preserve">It could be helpful to say how many people came forward to fill in a questonairre. Others might realise that this is something that everyone should be prepared to spend time on rather than the same few. Helen also showed how difficult it can be to get enough participants in experiments. 
I feel that, in line with so many other things, people wish to voice concerns for other people to do something about rather than wishing to be part of the solution themselves.
</t>
  </si>
  <si>
    <t xml:space="preserve"> I don't know if members feel that answering a questionnaire or taking part in a Teams meeting or online discussion is a useful activity to which they should take part in if possible to give the widest possible array of responses or whether access/ concerns about IT are particular problems and if paper questionnaires which could be completed as an annex to a meeting should be considered. 
</t>
  </si>
  <si>
    <t xml:space="preserve">more diversity/ better representation 
</t>
  </si>
  <si>
    <t xml:space="preserve">correct use of language
</t>
  </si>
  <si>
    <t xml:space="preserve">Need better engagement from group members
</t>
  </si>
  <si>
    <t>CUL</t>
  </si>
  <si>
    <t>NBE</t>
  </si>
  <si>
    <t>Feedback</t>
  </si>
  <si>
    <t xml:space="preserve">Themes </t>
  </si>
  <si>
    <t xml:space="preserve">more diversity/ better representation ; correct use of language; Need better engagement from group members; Feedback
</t>
  </si>
  <si>
    <t xml:space="preserve">Individual positive feeling; Personal positive benefit/gain; Cognitive or emotional positive benefit; Opportunities 
</t>
  </si>
  <si>
    <t xml:space="preserve">comments are valued; sense of belonging;listened to;welcoming/understanding; improved confidence/reducing barriers; Enjoyment; increasing my confidence/ to speak out; Social contact; interacting with like-minded people ; Able to give something back; opportunities to get involved 
</t>
  </si>
  <si>
    <t xml:space="preserve">How the meetings are run; Better organisation; More accesible, inclusive, diverse; Better engagement from group members; More opportunities
</t>
  </si>
  <si>
    <t xml:space="preserve">Group work; organised/professional meetings/communication; better organisation ;clear aims/targets ; more time; create sub groups; feedback; more accesible;more diversity; better engagement from group; More opportunities
</t>
  </si>
  <si>
    <t xml:space="preserve">Do we have any kind of targets for how many of the public we're aiming to involve with the various projects? E.g. some activities for smaller groups might reach 20 but something like the Science Fair might reach hundreds.  Linked to that, do we have an idea of what resources are available to support the various projects?  Is there a process of justifying money/staff/time versus the number of people the project is likely to reach?  
</t>
  </si>
  <si>
    <t xml:space="preserve">These are good questions. </t>
  </si>
  <si>
    <t xml:space="preserve">Looking at the development of the membership of All Ears it is obvious that great efforts have been made to involve a broader range of people eg visiting hearing groups, providing a taxi to get a broader range of ethnicities to the meetings. There has been discussion about Corresponding members: parents and working people will particularly need to be involved through meaningful correspondence. There was a very popular table at the University STEM day to help publicise the group and its work. Kate Hough has been allocated time and money to drive the project forward. 
</t>
  </si>
  <si>
    <t xml:space="preserve">Are we considered to "public" and if not who would be classified as public for aspects of Governance?
</t>
  </si>
  <si>
    <t xml:space="preserve">The group is organised and led by an excellent research fellow who makes sure everyone is well informed, listened to and made to feel valued and included. 
</t>
  </si>
  <si>
    <t xml:space="preserve">Very Important to hear from the hard of hearing and deaf commmunity.
</t>
  </si>
  <si>
    <t>Appears you have good governance</t>
  </si>
  <si>
    <t xml:space="preserve">I have been uncertain as to where All_Ears sits in relation to PPI in other branches of The University and the Southampton Hospital/Medical School. 
 Thus I am uncertain where the thrust to promote the approach is coming from.  Is it from University senior managers and academics or from those more at the working level.
At the All_Ears level, there is a great feeling that finance and resources are being put into genuine PPI 
</t>
  </si>
  <si>
    <t>Increased knowledge and awareness</t>
  </si>
  <si>
    <t>Quote</t>
  </si>
  <si>
    <t xml:space="preserve">what worked well </t>
  </si>
  <si>
    <t xml:space="preserve">What areas would you like to see  improved
</t>
  </si>
  <si>
    <t>Impact</t>
  </si>
  <si>
    <t>Benefits</t>
  </si>
  <si>
    <t xml:space="preserve">Includes which themes from above 
</t>
  </si>
  <si>
    <t>Contributing to and improving research</t>
  </si>
  <si>
    <t xml:space="preserve">Other impacts - difficult to know but I'd like to think that the work we've done collectively has helped in terms of creating research projects which in turn will have an impact on those with hearing loss, 
</t>
  </si>
  <si>
    <t>IMPACT</t>
  </si>
  <si>
    <t xml:space="preserve">Benefits </t>
  </si>
  <si>
    <t xml:space="preserve">number of responses </t>
  </si>
  <si>
    <t xml:space="preserve">Number of responses 
</t>
  </si>
  <si>
    <t>what worked well?</t>
  </si>
  <si>
    <t>Benefit</t>
  </si>
  <si>
    <t>12 responses</t>
  </si>
  <si>
    <t xml:space="preserve">Positive impact on the individual 
</t>
  </si>
  <si>
    <t xml:space="preserve">Positive impact on the individual 
</t>
  </si>
  <si>
    <t>Positive impact on others</t>
  </si>
  <si>
    <t xml:space="preserve">Helping people ; Make a difference for the future; 
</t>
  </si>
  <si>
    <t xml:space="preserve">help people in the future/make a difference; make a difference/shape the future 
</t>
  </si>
  <si>
    <t xml:space="preserve">What has worked well? 
</t>
  </si>
  <si>
    <t xml:space="preserve">Running of the group/ group organisation   </t>
  </si>
  <si>
    <t xml:space="preserve">Running of the group/ group organisation 
</t>
  </si>
  <si>
    <t xml:space="preserve">what worked well? 
</t>
  </si>
  <si>
    <t xml:space="preserve">Communication
</t>
  </si>
  <si>
    <t xml:space="preserve">what areas would you like to see improved?
</t>
  </si>
  <si>
    <r>
      <rPr>
        <sz val="11"/>
        <color rgb="FFFF0000"/>
        <rFont val="Calibri (Body)"/>
      </rPr>
      <t xml:space="preserve">Impact on me - increased my understanding of research and how it all works, </t>
    </r>
    <r>
      <rPr>
        <sz val="11"/>
        <color theme="1"/>
        <rFont val="Calibri"/>
        <family val="2"/>
        <scheme val="minor"/>
      </rPr>
      <t xml:space="preserve">
</t>
    </r>
  </si>
  <si>
    <r>
      <rPr>
        <sz val="11"/>
        <color rgb="FFFF0000"/>
        <rFont val="Calibri (Body)"/>
      </rPr>
      <t>Learnt a lot at my first meeting.  Important information for my community</t>
    </r>
    <r>
      <rPr>
        <sz val="11"/>
        <color theme="1"/>
        <rFont val="Calibri"/>
        <family val="2"/>
        <scheme val="minor"/>
      </rPr>
      <t xml:space="preserve">
</t>
    </r>
  </si>
  <si>
    <r>
      <t xml:space="preserve">and also </t>
    </r>
    <r>
      <rPr>
        <sz val="11"/>
        <color rgb="FFFF0000"/>
        <rFont val="Calibri (Body)"/>
      </rPr>
      <t xml:space="preserve">our work has raised awareness of hearing issues within wider society </t>
    </r>
    <r>
      <rPr>
        <sz val="11"/>
        <color theme="1"/>
        <rFont val="Calibri"/>
        <family val="2"/>
        <scheme val="minor"/>
      </rPr>
      <t xml:space="preserve">
</t>
    </r>
  </si>
  <si>
    <r>
      <rPr>
        <sz val="11"/>
        <color rgb="FFFF0000"/>
        <rFont val="Calibri (Body)"/>
      </rPr>
      <t xml:space="preserve">Also to help people understand the problems  that are faced by the deaf community </t>
    </r>
    <r>
      <rPr>
        <sz val="11"/>
        <color theme="1"/>
        <rFont val="Calibri"/>
        <family val="2"/>
        <scheme val="minor"/>
      </rPr>
      <t xml:space="preserve">
</t>
    </r>
  </si>
  <si>
    <r>
      <rPr>
        <sz val="11"/>
        <color rgb="FFFF0000"/>
        <rFont val="Calibri (Body)"/>
      </rPr>
      <t xml:space="preserve">It has been helpful to find out more for my chats to others with hearing loss as part of the bigger picture. </t>
    </r>
    <r>
      <rPr>
        <sz val="11"/>
        <color theme="1"/>
        <rFont val="Calibri"/>
        <family val="2"/>
        <scheme val="minor"/>
      </rPr>
      <t xml:space="preserve">
</t>
    </r>
  </si>
  <si>
    <r>
      <rPr>
        <sz val="11"/>
        <color rgb="FFFF0000"/>
        <rFont val="Calibri (Body)"/>
      </rPr>
      <t>raised my awareness of the barriers some people face in terms of getting a cochlear implant,</t>
    </r>
    <r>
      <rPr>
        <sz val="11"/>
        <color theme="1"/>
        <rFont val="Calibri"/>
        <family val="2"/>
        <scheme val="minor"/>
      </rPr>
      <t xml:space="preserve">
</t>
    </r>
  </si>
  <si>
    <r>
      <rPr>
        <sz val="11"/>
        <color rgb="FFFF0000"/>
        <rFont val="Calibri (Body)"/>
      </rPr>
      <t xml:space="preserve">I hope our impact will develop as we provide opportunities to further education on hearing loss (US Science Open Day and Winchester Science Centre); </t>
    </r>
    <r>
      <rPr>
        <sz val="11"/>
        <color theme="1"/>
        <rFont val="Calibri"/>
        <family val="2"/>
        <scheme val="minor"/>
      </rPr>
      <t xml:space="preserve">
</t>
    </r>
  </si>
  <si>
    <r>
      <rPr>
        <sz val="11"/>
        <color rgb="FFFF0000"/>
        <rFont val="Calibri (Body)"/>
      </rPr>
      <t xml:space="preserve">Reaching out to deaf people and parents of deaf children who know little or nothing of cochlear implants and their availability. </t>
    </r>
    <r>
      <rPr>
        <sz val="11"/>
        <color theme="1"/>
        <rFont val="Calibri"/>
        <family val="2"/>
        <scheme val="minor"/>
      </rPr>
      <t xml:space="preserve">
</t>
    </r>
  </si>
  <si>
    <t xml:space="preserve">new title: supporting research </t>
  </si>
  <si>
    <r>
      <rPr>
        <sz val="11"/>
        <color rgb="FFFF0000"/>
        <rFont val="Calibri (Body)"/>
      </rPr>
      <t xml:space="preserve">The opportunity to contribute to research topics which will, in turn, benefit wider society. </t>
    </r>
    <r>
      <rPr>
        <sz val="11"/>
        <color rgb="FF000000"/>
        <rFont val="Calibri"/>
        <family val="2"/>
        <scheme val="minor"/>
      </rPr>
      <t xml:space="preserve">
</t>
    </r>
  </si>
  <si>
    <r>
      <rPr>
        <sz val="11"/>
        <color rgb="FFFF0000"/>
        <rFont val="Calibri (Body)"/>
      </rPr>
      <t>I've been losing my hearing for 20+ years and this is the first time anyone has asked me for my opinion. It genuinely feels like we're listened to and o</t>
    </r>
    <r>
      <rPr>
        <b/>
        <sz val="11"/>
        <color rgb="FFFF0000"/>
        <rFont val="Calibri (Body)"/>
      </rPr>
      <t>ur comments are valued</t>
    </r>
    <r>
      <rPr>
        <sz val="11"/>
        <color rgb="FFFF0000"/>
        <rFont val="Calibri (Body)"/>
      </rPr>
      <t xml:space="preserve"> and appreciated. It feels like the group is building momentum, and going forward has the capacity to have an impact and make a difference. </t>
    </r>
    <r>
      <rPr>
        <sz val="11"/>
        <color theme="1"/>
        <rFont val="Calibri"/>
        <family val="2"/>
        <scheme val="minor"/>
      </rPr>
      <t xml:space="preserve">
</t>
    </r>
  </si>
  <si>
    <r>
      <rPr>
        <sz val="11"/>
        <color rgb="FFFF0000"/>
        <rFont val="Calibri (Body)"/>
      </rPr>
      <t xml:space="preserve">The company and interactions of people with similar or complementary wishes for the deaf community. </t>
    </r>
    <r>
      <rPr>
        <sz val="11"/>
        <color theme="1"/>
        <rFont val="Calibri"/>
        <family val="2"/>
        <scheme val="minor"/>
      </rPr>
      <t xml:space="preserve">
</t>
    </r>
  </si>
  <si>
    <r>
      <t>To be in a group of your peers with researchers who are v</t>
    </r>
    <r>
      <rPr>
        <b/>
        <sz val="11"/>
        <color rgb="FFFF0000"/>
        <rFont val="Calibri"/>
        <family val="2"/>
        <scheme val="minor"/>
      </rPr>
      <t>ery understanding and encouraging</t>
    </r>
    <r>
      <rPr>
        <sz val="11"/>
        <color rgb="FFFF0000"/>
        <rFont val="Calibri"/>
        <family val="2"/>
        <scheme val="minor"/>
      </rPr>
      <t xml:space="preserve"> is very fulfilling. 
</t>
    </r>
  </si>
  <si>
    <r>
      <t>All the preparation work, and keeping patient involvement in that, has given us all a</t>
    </r>
    <r>
      <rPr>
        <b/>
        <sz val="11"/>
        <color rgb="FFFF0000"/>
        <rFont val="Calibri"/>
        <family val="2"/>
        <scheme val="minor"/>
      </rPr>
      <t xml:space="preserve"> sense of belonging</t>
    </r>
    <r>
      <rPr>
        <sz val="11"/>
        <color rgb="FFFF0000"/>
        <rFont val="Calibri"/>
        <family val="2"/>
        <scheme val="minor"/>
      </rPr>
      <t xml:space="preserve"> and an aim of making the Group a success. 
</t>
    </r>
  </si>
  <si>
    <r>
      <t>Personally see point 1 above! I hope others feel the same.</t>
    </r>
    <r>
      <rPr>
        <sz val="11"/>
        <color rgb="FFFF0000"/>
        <rFont val="Calibri (Body)"/>
      </rPr>
      <t xml:space="preserve"> It is good to meet with others to work towards  common goals.</t>
    </r>
    <r>
      <rPr>
        <sz val="11"/>
        <color theme="1"/>
        <rFont val="Calibri"/>
        <family val="2"/>
        <scheme val="minor"/>
      </rPr>
      <t xml:space="preserve">
</t>
    </r>
  </si>
  <si>
    <r>
      <rPr>
        <sz val="11"/>
        <color rgb="FFFF0000"/>
        <rFont val="Calibri (Body)"/>
      </rPr>
      <t>Following my cochlear implant, I wanted to give something back (move to positive impact on others?)</t>
    </r>
    <r>
      <rPr>
        <sz val="11"/>
        <color theme="1"/>
        <rFont val="Calibri"/>
        <family val="2"/>
        <scheme val="minor"/>
      </rPr>
      <t xml:space="preserve">
</t>
    </r>
  </si>
  <si>
    <r>
      <rPr>
        <sz val="11"/>
        <color rgb="FFFF0000"/>
        <rFont val="Calibri (Body)"/>
      </rPr>
      <t xml:space="preserve">Make a difference in my community and encourage people to get involved. </t>
    </r>
    <r>
      <rPr>
        <sz val="11"/>
        <color rgb="FFFF0000"/>
        <rFont val="Calibri"/>
        <family val="2"/>
        <scheme val="minor"/>
      </rPr>
      <t xml:space="preserve">
There is a lot not known out there
</t>
    </r>
  </si>
  <si>
    <r>
      <rPr>
        <sz val="11"/>
        <color rgb="FFFF0000"/>
        <rFont val="Calibri (Body)"/>
      </rPr>
      <t xml:space="preserve">An extra half hour added to the meetings so the agenda isn't so rushed at the end. </t>
    </r>
    <r>
      <rPr>
        <sz val="11"/>
        <color theme="1"/>
        <rFont val="Calibri"/>
        <family val="2"/>
        <scheme val="minor"/>
      </rPr>
      <t xml:space="preserve">
</t>
    </r>
  </si>
  <si>
    <r>
      <rPr>
        <sz val="11"/>
        <color rgb="FFFF0000"/>
        <rFont val="Calibri (Body)"/>
      </rPr>
      <t>We talked at the beginning about meeting times and whether in person or video. I may be the only person who has missed a couple of meetings but would like to ensure I can be present so I contribute effectively.</t>
    </r>
    <r>
      <rPr>
        <sz val="11"/>
        <color theme="1"/>
        <rFont val="Calibri"/>
        <family val="2"/>
        <scheme val="minor"/>
      </rPr>
      <t xml:space="preserve"> 
</t>
    </r>
  </si>
  <si>
    <r>
      <rPr>
        <sz val="11"/>
        <color rgb="FFFF0000"/>
        <rFont val="Calibri (Body)"/>
      </rPr>
      <t xml:space="preserve">Those who attend the group, in whatever way, being prepared to respond to requests to be involved in research eg through questionnaires, structured interviews etc. as well as discussion. I can quite understand that being involved in being a lay responder to research funding requests might well be too daunting for many. </t>
    </r>
    <r>
      <rPr>
        <sz val="11"/>
        <color theme="1"/>
        <rFont val="Calibri"/>
        <family val="2"/>
        <scheme val="minor"/>
      </rPr>
      <t xml:space="preserve">
</t>
    </r>
  </si>
  <si>
    <r>
      <rPr>
        <sz val="11"/>
        <color rgb="FFFF0000"/>
        <rFont val="Calibri (Body)"/>
      </rPr>
      <t xml:space="preserve">It wold be helpful if more people were prepared to come to more meetings so people can develop confidence in working as a group. I quite understand it is early days for this at present. </t>
    </r>
    <r>
      <rPr>
        <sz val="11"/>
        <color theme="1"/>
        <rFont val="Calibri"/>
        <family val="2"/>
        <scheme val="minor"/>
      </rPr>
      <t xml:space="preserve">
</t>
    </r>
  </si>
  <si>
    <r>
      <rPr>
        <sz val="11"/>
        <color rgb="FFFF0000"/>
        <rFont val="Calibri (Body)"/>
      </rPr>
      <t>Where members have been or are being involved, it would be good for others to get feedback on how things are going and where things have changed as a result.</t>
    </r>
    <r>
      <rPr>
        <sz val="11"/>
        <color theme="1"/>
        <rFont val="Calibri"/>
        <family val="2"/>
        <scheme val="minor"/>
      </rPr>
      <t xml:space="preserve">
</t>
    </r>
  </si>
  <si>
    <t xml:space="preserve">note - 'working together with different backgreounds' could go under running of the group assibility and inclusivity. </t>
  </si>
  <si>
    <r>
      <t xml:space="preserve">Individual positive feeling; Personal positive benefit/gain; Cognitive or emotional positive benefit; Opportunities ;  </t>
    </r>
    <r>
      <rPr>
        <sz val="11"/>
        <rFont val="Calibri (Body)"/>
      </rPr>
      <t>Working with people and sharing experiences</t>
    </r>
    <r>
      <rPr>
        <sz val="11"/>
        <rFont val="Calibri"/>
        <family val="2"/>
        <scheme val="minor"/>
      </rPr>
      <t xml:space="preserve">
</t>
    </r>
  </si>
  <si>
    <r>
      <t>comments are valued; sense of belonging;listened to;welcoming/understanding; improved confidence/reducing barriers; Enjoyment; increasing my confidence/ to speak out; Social contact; interacting with like-minded people ; Able to give something back; opportunities to get involved ;</t>
    </r>
    <r>
      <rPr>
        <sz val="11"/>
        <rFont val="Calibri (Body)"/>
      </rPr>
      <t xml:space="preserve"> talking to others about their experiences;working togeteht with different backgrounds </t>
    </r>
    <r>
      <rPr>
        <sz val="11"/>
        <rFont val="Calibri"/>
        <family val="2"/>
        <scheme val="minor"/>
      </rPr>
      <t xml:space="preserve">
</t>
    </r>
  </si>
  <si>
    <r>
      <rPr>
        <sz val="11"/>
        <color rgb="FFFF0000"/>
        <rFont val="Calibri (Body)"/>
      </rPr>
      <t xml:space="preserve">Being able to suggest changes to formal documents to better reflect the lived experience. </t>
    </r>
    <r>
      <rPr>
        <sz val="11"/>
        <color theme="1"/>
        <rFont val="Calibri"/>
        <family val="2"/>
        <scheme val="minor"/>
      </rPr>
      <t xml:space="preserve">
</t>
    </r>
  </si>
  <si>
    <r>
      <rPr>
        <sz val="11"/>
        <color rgb="FFFF0000"/>
        <rFont val="Calibri (Body)"/>
      </rPr>
      <t xml:space="preserve">It has been stimulating to be visited by members of the research community eg Tracey and Helen and invited to comment on and add to their plans. </t>
    </r>
    <r>
      <rPr>
        <sz val="11"/>
        <color theme="1"/>
        <rFont val="Calibri"/>
        <family val="2"/>
        <scheme val="minor"/>
      </rPr>
      <t xml:space="preserve">I enjoyed responding to a research funding request (albeit before the group was set up but this is part of its remit. 
</t>
    </r>
  </si>
  <si>
    <r>
      <t xml:space="preserve">(what worked well) </t>
    </r>
    <r>
      <rPr>
        <sz val="11"/>
        <color rgb="FFFF0000"/>
        <rFont val="Calibri (Body)"/>
      </rPr>
      <t xml:space="preserve">getting a wider diversity of people involved.  </t>
    </r>
    <r>
      <rPr>
        <sz val="11"/>
        <color theme="1"/>
        <rFont val="Calibri"/>
        <family val="2"/>
        <scheme val="minor"/>
      </rPr>
      <t xml:space="preserve">
</t>
    </r>
  </si>
  <si>
    <r>
      <t xml:space="preserve"> It’s also useful </t>
    </r>
    <r>
      <rPr>
        <sz val="11"/>
        <color rgb="FFFF0000"/>
        <rFont val="Calibri (Body)"/>
      </rPr>
      <t xml:space="preserve">talking to other people about their journey of hearing loss and a cochlear implant. </t>
    </r>
    <r>
      <rPr>
        <sz val="11"/>
        <color theme="1"/>
        <rFont val="Calibri"/>
        <family val="2"/>
        <scheme val="minor"/>
      </rPr>
      <t xml:space="preserve">
</t>
    </r>
  </si>
  <si>
    <t xml:space="preserve">Group work;organised/professional meetings/communication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</si>
</sst>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23" x14ac:knownFonts="1">
    <font>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6"/>
      <color theme="1"/>
      <name val="Calibri"/>
      <family val="2"/>
      <scheme val="minor"/>
    </font>
    <font>
      <i/>
      <sz val="16"/>
      <color rgb="FF212121"/>
      <name val="Helvetica Neue"/>
      <family val="2"/>
    </font>
    <font>
      <i/>
      <sz val="16"/>
      <color rgb="FF212121"/>
      <name val="Calibri (Body)"/>
    </font>
    <font>
      <sz val="16"/>
      <color theme="1"/>
      <name val="Calibri"/>
      <family val="2"/>
      <scheme val="minor"/>
    </font>
    <font>
      <i/>
      <sz val="16"/>
      <color theme="1"/>
      <name val="Calibri"/>
      <family val="2"/>
      <scheme val="minor"/>
    </font>
    <font>
      <sz val="11"/>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sz val="14"/>
      <color rgb="FFFF0000"/>
      <name val="Calibri"/>
      <family val="2"/>
      <scheme val="minor"/>
    </font>
    <font>
      <sz val="11"/>
      <color rgb="FFFF0000"/>
      <name val="Calibri"/>
      <family val="2"/>
      <scheme val="minor"/>
    </font>
    <font>
      <b/>
      <sz val="14"/>
      <color theme="1"/>
      <name val="Calibri (Body)"/>
    </font>
    <font>
      <b/>
      <sz val="11"/>
      <color rgb="FF000000"/>
      <name val="Calibri"/>
      <family val="2"/>
      <scheme val="minor"/>
    </font>
    <font>
      <sz val="11"/>
      <color rgb="FF000000"/>
      <name val="Calibri"/>
      <family val="2"/>
      <scheme val="minor"/>
    </font>
    <font>
      <sz val="11"/>
      <color rgb="FFFF0000"/>
      <name val="Calibri (Body)"/>
    </font>
    <font>
      <b/>
      <sz val="11"/>
      <color rgb="FFFF0000"/>
      <name val="Calibri (Body)"/>
    </font>
    <font>
      <b/>
      <sz val="11"/>
      <color rgb="FFFF0000"/>
      <name val="Calibri"/>
      <family val="2"/>
      <scheme val="minor"/>
    </font>
    <font>
      <sz val="11"/>
      <name val="Calibri"/>
      <family val="2"/>
      <scheme val="minor"/>
    </font>
    <font>
      <sz val="11"/>
      <name val="Calibri (Body)"/>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8D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rgb="FF000000"/>
      </patternFill>
    </fill>
  </fills>
  <borders count="2">
    <border>
      <left/>
      <right/>
      <top/>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164" fontId="0" fillId="0" borderId="0" xfId="0" applyNumberFormat="1"/>
    <xf numFmtId="0" fontId="0" fillId="0" borderId="0" xfId="0" applyAlignment="1">
      <alignment wrapText="1"/>
    </xf>
    <xf numFmtId="0" fontId="2" fillId="2" borderId="0" xfId="0" applyFont="1" applyFill="1" applyAlignment="1">
      <alignment wrapText="1"/>
    </xf>
    <xf numFmtId="0" fontId="2" fillId="3" borderId="0" xfId="0" applyFont="1" applyFill="1" applyAlignment="1">
      <alignment wrapText="1"/>
    </xf>
    <xf numFmtId="0" fontId="2" fillId="4" borderId="0" xfId="0" applyFont="1" applyFill="1" applyAlignment="1">
      <alignment wrapText="1"/>
    </xf>
    <xf numFmtId="0" fontId="2" fillId="5" borderId="0" xfId="0" applyFont="1" applyFill="1" applyAlignment="1">
      <alignment wrapText="1"/>
    </xf>
    <xf numFmtId="0" fontId="2" fillId="6" borderId="0" xfId="0" applyFont="1" applyFill="1" applyAlignment="1">
      <alignment wrapText="1"/>
    </xf>
    <xf numFmtId="0" fontId="3" fillId="2" borderId="0" xfId="0" applyFont="1" applyFill="1"/>
    <xf numFmtId="0" fontId="3" fillId="3" borderId="0" xfId="0" applyFont="1" applyFill="1"/>
    <xf numFmtId="0" fontId="3" fillId="0" borderId="0" xfId="0" applyFont="1"/>
    <xf numFmtId="0" fontId="3" fillId="5" borderId="0" xfId="0" applyFont="1" applyFill="1"/>
    <xf numFmtId="0" fontId="3" fillId="6" borderId="0" xfId="0" applyFont="1" applyFill="1"/>
    <xf numFmtId="0" fontId="4" fillId="0" borderId="0" xfId="0" applyFont="1" applyAlignment="1">
      <alignment wrapText="1"/>
    </xf>
    <xf numFmtId="0" fontId="5" fillId="0" borderId="0" xfId="0" applyFont="1" applyAlignment="1">
      <alignment wrapText="1"/>
    </xf>
    <xf numFmtId="0" fontId="7" fillId="0" borderId="0" xfId="0" applyFont="1"/>
    <xf numFmtId="0" fontId="8" fillId="0" borderId="0" xfId="0" applyFont="1" applyAlignment="1">
      <alignment vertical="center" wrapText="1"/>
    </xf>
    <xf numFmtId="0" fontId="7" fillId="0" borderId="0" xfId="0" applyFont="1" applyAlignment="1">
      <alignment wrapText="1"/>
    </xf>
    <xf numFmtId="0" fontId="4" fillId="0" borderId="0" xfId="0" applyFont="1"/>
    <xf numFmtId="0" fontId="8" fillId="0" borderId="0" xfId="0" applyFont="1" applyAlignment="1">
      <alignment wrapText="1"/>
    </xf>
    <xf numFmtId="0" fontId="2" fillId="0" borderId="0" xfId="0" applyFont="1"/>
    <xf numFmtId="0" fontId="4" fillId="0" borderId="0" xfId="0" applyFont="1" applyAlignment="1">
      <alignment vertical="center" wrapText="1"/>
    </xf>
    <xf numFmtId="0" fontId="7" fillId="0" borderId="0" xfId="0" applyFont="1" applyAlignment="1">
      <alignment vertical="center" wrapText="1"/>
    </xf>
    <xf numFmtId="10" fontId="3" fillId="2" borderId="0" xfId="0" applyNumberFormat="1" applyFont="1" applyFill="1"/>
    <xf numFmtId="0" fontId="11" fillId="7" borderId="1" xfId="0" applyFont="1" applyFill="1" applyBorder="1"/>
    <xf numFmtId="0" fontId="0" fillId="8" borderId="1" xfId="0" applyFill="1" applyBorder="1"/>
    <xf numFmtId="0" fontId="0" fillId="0" borderId="1" xfId="0" applyBorder="1"/>
    <xf numFmtId="0" fontId="12" fillId="0" borderId="0" xfId="0" applyFont="1"/>
    <xf numFmtId="0" fontId="10" fillId="0" borderId="0" xfId="0" applyFont="1"/>
    <xf numFmtId="0" fontId="1" fillId="0" borderId="0" xfId="0" applyFont="1"/>
    <xf numFmtId="0" fontId="10" fillId="10" borderId="0" xfId="0" applyFont="1" applyFill="1"/>
    <xf numFmtId="0" fontId="0" fillId="10" borderId="0" xfId="0" applyFill="1"/>
    <xf numFmtId="0" fontId="12" fillId="10" borderId="0" xfId="0" applyFont="1" applyFill="1"/>
    <xf numFmtId="9" fontId="0" fillId="10" borderId="0" xfId="1" applyFont="1" applyFill="1"/>
    <xf numFmtId="0" fontId="0" fillId="10" borderId="0" xfId="0" applyFill="1" applyAlignment="1">
      <alignment wrapText="1"/>
    </xf>
    <xf numFmtId="9" fontId="0" fillId="10" borderId="0" xfId="0" applyNumberFormat="1" applyFill="1"/>
    <xf numFmtId="0" fontId="12" fillId="11" borderId="0" xfId="0" applyFont="1" applyFill="1"/>
    <xf numFmtId="0" fontId="0" fillId="11" borderId="0" xfId="0" applyFill="1"/>
    <xf numFmtId="0" fontId="0" fillId="11" borderId="0" xfId="0" applyFill="1" applyAlignment="1">
      <alignment wrapText="1"/>
    </xf>
    <xf numFmtId="9" fontId="0" fillId="11" borderId="0" xfId="0" applyNumberFormat="1" applyFill="1"/>
    <xf numFmtId="0" fontId="12" fillId="11" borderId="0" xfId="0" applyFont="1" applyFill="1" applyAlignment="1">
      <alignment wrapText="1"/>
    </xf>
    <xf numFmtId="0" fontId="12" fillId="10" borderId="0" xfId="0" applyFont="1" applyFill="1" applyAlignment="1">
      <alignment wrapText="1"/>
    </xf>
    <xf numFmtId="0" fontId="13" fillId="0" borderId="0" xfId="0" applyFont="1"/>
    <xf numFmtId="0" fontId="12" fillId="9" borderId="0" xfId="0" applyFont="1" applyFill="1" applyAlignment="1">
      <alignment wrapText="1"/>
    </xf>
    <xf numFmtId="0" fontId="0" fillId="12" borderId="0" xfId="0" applyFill="1" applyAlignment="1">
      <alignment wrapText="1"/>
    </xf>
    <xf numFmtId="0" fontId="0" fillId="12" borderId="0" xfId="0" applyFill="1"/>
    <xf numFmtId="9" fontId="0" fillId="12" borderId="0" xfId="1" applyFont="1" applyFill="1"/>
    <xf numFmtId="0" fontId="12" fillId="12" borderId="0" xfId="0" applyFont="1" applyFill="1" applyAlignment="1">
      <alignment wrapText="1"/>
    </xf>
    <xf numFmtId="9" fontId="0" fillId="12" borderId="0" xfId="0" applyNumberFormat="1" applyFill="1"/>
    <xf numFmtId="0" fontId="0" fillId="8" borderId="0" xfId="0" applyFill="1"/>
    <xf numFmtId="0" fontId="10" fillId="12" borderId="0" xfId="0" applyFont="1" applyFill="1"/>
    <xf numFmtId="0" fontId="12" fillId="12" borderId="0" xfId="0" applyFont="1" applyFill="1"/>
    <xf numFmtId="9" fontId="12" fillId="11" borderId="0" xfId="0" applyNumberFormat="1" applyFont="1" applyFill="1"/>
    <xf numFmtId="0" fontId="14" fillId="11" borderId="0" xfId="0" applyFont="1" applyFill="1" applyAlignment="1">
      <alignment wrapText="1"/>
    </xf>
    <xf numFmtId="9" fontId="14" fillId="11" borderId="0" xfId="0" applyNumberFormat="1" applyFont="1" applyFill="1"/>
    <xf numFmtId="0" fontId="14" fillId="0" borderId="0" xfId="0" applyFont="1"/>
    <xf numFmtId="0" fontId="2" fillId="3" borderId="0" xfId="0" applyFont="1" applyFill="1"/>
    <xf numFmtId="0" fontId="12" fillId="3" borderId="0" xfId="0" applyFont="1" applyFill="1" applyAlignment="1">
      <alignment wrapText="1"/>
    </xf>
    <xf numFmtId="0" fontId="0" fillId="3" borderId="0" xfId="0" applyFill="1"/>
    <xf numFmtId="0" fontId="14" fillId="11" borderId="0" xfId="0" applyFont="1" applyFill="1"/>
    <xf numFmtId="0" fontId="12" fillId="0" borderId="0" xfId="0" applyFont="1" applyAlignment="1">
      <alignment wrapText="1"/>
    </xf>
    <xf numFmtId="0" fontId="15" fillId="0" borderId="0" xfId="0" applyFont="1"/>
    <xf numFmtId="0" fontId="16" fillId="13" borderId="0" xfId="0" applyFont="1" applyFill="1" applyAlignment="1">
      <alignment wrapText="1"/>
    </xf>
    <xf numFmtId="0" fontId="17" fillId="0" borderId="0" xfId="0" applyFont="1" applyAlignment="1">
      <alignment wrapText="1"/>
    </xf>
    <xf numFmtId="0" fontId="10" fillId="0" borderId="0" xfId="0" applyFont="1" applyAlignment="1">
      <alignment wrapText="1"/>
    </xf>
    <xf numFmtId="10" fontId="3" fillId="3" borderId="0" xfId="0" applyNumberFormat="1" applyFont="1" applyFill="1"/>
    <xf numFmtId="10" fontId="3" fillId="0" borderId="0" xfId="0" applyNumberFormat="1" applyFont="1"/>
    <xf numFmtId="10" fontId="3" fillId="5" borderId="0" xfId="0" applyNumberFormat="1" applyFont="1" applyFill="1"/>
    <xf numFmtId="10" fontId="3" fillId="6" borderId="0" xfId="0" applyNumberFormat="1" applyFont="1" applyFill="1"/>
    <xf numFmtId="0" fontId="14" fillId="0" borderId="0" xfId="0" applyFont="1" applyAlignment="1">
      <alignment wrapText="1"/>
    </xf>
    <xf numFmtId="0" fontId="0" fillId="3" borderId="0" xfId="0" applyFill="1" applyAlignment="1">
      <alignment wrapText="1"/>
    </xf>
    <xf numFmtId="0" fontId="18" fillId="0" borderId="0" xfId="0" applyFont="1" applyAlignment="1">
      <alignment wrapText="1"/>
    </xf>
    <xf numFmtId="0" fontId="21" fillId="0" borderId="0" xfId="0" applyFont="1" applyAlignment="1">
      <alignment wrapText="1"/>
    </xf>
  </cellXfs>
  <cellStyles count="2">
    <cellStyle name="Normal" xfId="0" builtinId="0"/>
    <cellStyle name="Percent" xfId="1" builtinId="5"/>
  </cellStyles>
  <dxfs count="4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m/d/yy\ h:mm:ss"/>
    </dxf>
    <dxf>
      <numFmt numFmtId="164" formatCode="m/d/yy\ h:mm:ss"/>
    </dxf>
    <dxf>
      <numFmt numFmtId="0" formatCode="General"/>
    </dxf>
  </dxfs>
  <tableStyles count="0" defaultTableStyle="TableStyleMedium2" defaultPivotStyle="PivotStyleLight16"/>
  <colors>
    <mruColors>
      <color rgb="FFFF8D00"/>
      <color rgb="FFFA7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5"/>
          <c:order val="0"/>
          <c:tx>
            <c:strRef>
              <c:f>'Likert Q - 6 Standards - counts'!$C$1</c:f>
              <c:strCache>
                <c:ptCount val="1"/>
                <c:pt idx="0">
                  <c:v>Strongly agree
</c:v>
                </c:pt>
              </c:strCache>
            </c:strRef>
          </c:tx>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counts'!$C$2:$C$18</c:f>
              <c:numCache>
                <c:formatCode>General</c:formatCode>
                <c:ptCount val="17"/>
                <c:pt idx="0">
                  <c:v>6</c:v>
                </c:pt>
                <c:pt idx="1">
                  <c:v>5</c:v>
                </c:pt>
                <c:pt idx="2">
                  <c:v>4</c:v>
                </c:pt>
                <c:pt idx="3">
                  <c:v>4</c:v>
                </c:pt>
                <c:pt idx="4" formatCode="0.00%">
                  <c:v>0.36363636363636365</c:v>
                </c:pt>
                <c:pt idx="5" formatCode="0.00%">
                  <c:v>0.36363636363636365</c:v>
                </c:pt>
                <c:pt idx="6" formatCode="0.00%">
                  <c:v>0.36363636363636365</c:v>
                </c:pt>
                <c:pt idx="7" formatCode="0.00%">
                  <c:v>0.45454545454545453</c:v>
                </c:pt>
                <c:pt idx="8" formatCode="0.00%">
                  <c:v>0.54545454545454541</c:v>
                </c:pt>
                <c:pt idx="9" formatCode="0.00%">
                  <c:v>0.36363636363636365</c:v>
                </c:pt>
                <c:pt idx="10" formatCode="0.00%">
                  <c:v>0.18181818181818182</c:v>
                </c:pt>
                <c:pt idx="11" formatCode="0.00%">
                  <c:v>0.36363636363636365</c:v>
                </c:pt>
                <c:pt idx="12" formatCode="0.00%">
                  <c:v>0.45454545454545453</c:v>
                </c:pt>
                <c:pt idx="13" formatCode="0.00%">
                  <c:v>0.45454545454545453</c:v>
                </c:pt>
                <c:pt idx="14" formatCode="0.00%">
                  <c:v>0.27272727272727271</c:v>
                </c:pt>
                <c:pt idx="15" formatCode="0.00%">
                  <c:v>0.45454545454545453</c:v>
                </c:pt>
                <c:pt idx="16" formatCode="0.00%">
                  <c:v>0.18181818181818182</c:v>
                </c:pt>
              </c:numCache>
            </c:numRef>
          </c:val>
          <c:extLst>
            <c:ext xmlns:c16="http://schemas.microsoft.com/office/drawing/2014/chart" uri="{C3380CC4-5D6E-409C-BE32-E72D297353CC}">
              <c16:uniqueId val="{00000000-94F0-254F-9620-5C521C9CCBFE}"/>
            </c:ext>
          </c:extLst>
        </c:ser>
        <c:ser>
          <c:idx val="6"/>
          <c:order val="1"/>
          <c:tx>
            <c:strRef>
              <c:f>'Likert Q - 6 Standards - counts'!$D$1</c:f>
              <c:strCache>
                <c:ptCount val="1"/>
                <c:pt idx="0">
                  <c:v>Agree
</c:v>
                </c:pt>
              </c:strCache>
            </c:strRef>
          </c:tx>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counts'!$D$2:$D$18</c:f>
              <c:numCache>
                <c:formatCode>General</c:formatCode>
                <c:ptCount val="17"/>
                <c:pt idx="0">
                  <c:v>5</c:v>
                </c:pt>
                <c:pt idx="1">
                  <c:v>6</c:v>
                </c:pt>
                <c:pt idx="2">
                  <c:v>5</c:v>
                </c:pt>
                <c:pt idx="3">
                  <c:v>6</c:v>
                </c:pt>
                <c:pt idx="4" formatCode="0.00%">
                  <c:v>0.45454545454545453</c:v>
                </c:pt>
                <c:pt idx="5" formatCode="0.00%">
                  <c:v>0.45454545454545453</c:v>
                </c:pt>
                <c:pt idx="6" formatCode="0.00%">
                  <c:v>0.18181818181818182</c:v>
                </c:pt>
                <c:pt idx="7" formatCode="0.00%">
                  <c:v>0.54545454545454541</c:v>
                </c:pt>
                <c:pt idx="8" formatCode="0.00%">
                  <c:v>0.36363636363636365</c:v>
                </c:pt>
                <c:pt idx="9" formatCode="0.00%">
                  <c:v>0.45454545454545453</c:v>
                </c:pt>
                <c:pt idx="10" formatCode="0.00%">
                  <c:v>0.72727272727272729</c:v>
                </c:pt>
                <c:pt idx="11" formatCode="0.00%">
                  <c:v>0.54545454545454541</c:v>
                </c:pt>
                <c:pt idx="12" formatCode="0.00%">
                  <c:v>0.27272727272727271</c:v>
                </c:pt>
                <c:pt idx="13" formatCode="0.00%">
                  <c:v>0.36363636363636365</c:v>
                </c:pt>
                <c:pt idx="14" formatCode="0.00%">
                  <c:v>0.54545454545454541</c:v>
                </c:pt>
                <c:pt idx="15" formatCode="0.00%">
                  <c:v>0.36363636363636365</c:v>
                </c:pt>
                <c:pt idx="16" formatCode="0.00%">
                  <c:v>0.27272727272727271</c:v>
                </c:pt>
              </c:numCache>
            </c:numRef>
          </c:val>
          <c:extLst>
            <c:ext xmlns:c16="http://schemas.microsoft.com/office/drawing/2014/chart" uri="{C3380CC4-5D6E-409C-BE32-E72D297353CC}">
              <c16:uniqueId val="{00000001-94F0-254F-9620-5C521C9CCBFE}"/>
            </c:ext>
          </c:extLst>
        </c:ser>
        <c:ser>
          <c:idx val="7"/>
          <c:order val="2"/>
          <c:tx>
            <c:strRef>
              <c:f>'Likert Q - 6 Standards - counts'!$E$1</c:f>
              <c:strCache>
                <c:ptCount val="1"/>
                <c:pt idx="0">
                  <c:v>Neither agree nor disagree
</c:v>
                </c:pt>
              </c:strCache>
            </c:strRef>
          </c:tx>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counts'!$E$2:$E$18</c:f>
              <c:numCache>
                <c:formatCode>General</c:formatCode>
                <c:ptCount val="17"/>
                <c:pt idx="0">
                  <c:v>0</c:v>
                </c:pt>
                <c:pt idx="1">
                  <c:v>0</c:v>
                </c:pt>
                <c:pt idx="2">
                  <c:v>2</c:v>
                </c:pt>
                <c:pt idx="3">
                  <c:v>1</c:v>
                </c:pt>
                <c:pt idx="4" formatCode="0.00%">
                  <c:v>0.18181818181818182</c:v>
                </c:pt>
                <c:pt idx="5" formatCode="0.00%">
                  <c:v>0.18181818181818182</c:v>
                </c:pt>
                <c:pt idx="6" formatCode="0.00%">
                  <c:v>0.45454545454545453</c:v>
                </c:pt>
                <c:pt idx="7" formatCode="0.00%">
                  <c:v>0</c:v>
                </c:pt>
                <c:pt idx="8" formatCode="0.00%">
                  <c:v>9.0909090909090912E-2</c:v>
                </c:pt>
                <c:pt idx="9" formatCode="0.00%">
                  <c:v>0.18181818181818182</c:v>
                </c:pt>
                <c:pt idx="10" formatCode="0.00%">
                  <c:v>9.0909090909090912E-2</c:v>
                </c:pt>
                <c:pt idx="11" formatCode="0.00%">
                  <c:v>9.0909090909090912E-2</c:v>
                </c:pt>
                <c:pt idx="12" formatCode="0.00%">
                  <c:v>0.27272727272727271</c:v>
                </c:pt>
                <c:pt idx="13" formatCode="0.00%">
                  <c:v>0.18181818181818182</c:v>
                </c:pt>
                <c:pt idx="14" formatCode="0.00%">
                  <c:v>0.18181818181818182</c:v>
                </c:pt>
                <c:pt idx="15" formatCode="0.00%">
                  <c:v>0.18181818181818182</c:v>
                </c:pt>
                <c:pt idx="16" formatCode="0.00%">
                  <c:v>0.36363636363636365</c:v>
                </c:pt>
              </c:numCache>
            </c:numRef>
          </c:val>
          <c:extLst>
            <c:ext xmlns:c16="http://schemas.microsoft.com/office/drawing/2014/chart" uri="{C3380CC4-5D6E-409C-BE32-E72D297353CC}">
              <c16:uniqueId val="{00000002-94F0-254F-9620-5C521C9CCBFE}"/>
            </c:ext>
          </c:extLst>
        </c:ser>
        <c:ser>
          <c:idx val="8"/>
          <c:order val="3"/>
          <c:tx>
            <c:strRef>
              <c:f>'Likert Q - 6 Standards - counts'!$F$1</c:f>
              <c:strCache>
                <c:ptCount val="1"/>
                <c:pt idx="0">
                  <c:v>Disagree
</c:v>
                </c:pt>
              </c:strCache>
            </c:strRef>
          </c:tx>
          <c:spPr>
            <a:solidFill>
              <a:srgbClr val="FF8D00"/>
            </a:solidFill>
          </c:spPr>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counts'!$F$2:$F$18</c:f>
              <c:numCache>
                <c:formatCode>General</c:formatCode>
                <c:ptCount val="17"/>
                <c:pt idx="0">
                  <c:v>0</c:v>
                </c:pt>
                <c:pt idx="1">
                  <c:v>0</c:v>
                </c:pt>
                <c:pt idx="2">
                  <c:v>0</c:v>
                </c:pt>
                <c:pt idx="3">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0.18181818181818182</c:v>
                </c:pt>
              </c:numCache>
            </c:numRef>
          </c:val>
          <c:extLst>
            <c:ext xmlns:c16="http://schemas.microsoft.com/office/drawing/2014/chart" uri="{C3380CC4-5D6E-409C-BE32-E72D297353CC}">
              <c16:uniqueId val="{00000003-94F0-254F-9620-5C521C9CCBFE}"/>
            </c:ext>
          </c:extLst>
        </c:ser>
        <c:ser>
          <c:idx val="9"/>
          <c:order val="4"/>
          <c:tx>
            <c:strRef>
              <c:f>'Likert Q - 6 Standards - counts'!$G$1</c:f>
              <c:strCache>
                <c:ptCount val="1"/>
                <c:pt idx="0">
                  <c:v>Strongly Disagree 
</c:v>
                </c:pt>
              </c:strCache>
            </c:strRef>
          </c:tx>
          <c:spPr>
            <a:solidFill>
              <a:srgbClr val="FF0000"/>
            </a:solidFill>
          </c:spPr>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94F0-254F-9620-5C521C9CCBFE}"/>
            </c:ext>
          </c:extLst>
        </c:ser>
        <c:ser>
          <c:idx val="0"/>
          <c:order val="5"/>
          <c:tx>
            <c:strRef>
              <c:f>'Likert Q - 6 Standards - counts'!$C$1</c:f>
              <c:strCache>
                <c:ptCount val="1"/>
                <c:pt idx="0">
                  <c:v>Strongly agree
</c:v>
                </c:pt>
              </c:strCache>
            </c:strRef>
          </c:tx>
          <c:spPr>
            <a:solidFill>
              <a:schemeClr val="accent6"/>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counts'!$C$2:$C$18</c:f>
              <c:numCache>
                <c:formatCode>General</c:formatCode>
                <c:ptCount val="17"/>
                <c:pt idx="0">
                  <c:v>6</c:v>
                </c:pt>
                <c:pt idx="1">
                  <c:v>5</c:v>
                </c:pt>
                <c:pt idx="2">
                  <c:v>4</c:v>
                </c:pt>
                <c:pt idx="3">
                  <c:v>4</c:v>
                </c:pt>
                <c:pt idx="4" formatCode="0.00%">
                  <c:v>0.36363636363636365</c:v>
                </c:pt>
                <c:pt idx="5" formatCode="0.00%">
                  <c:v>0.36363636363636365</c:v>
                </c:pt>
                <c:pt idx="6" formatCode="0.00%">
                  <c:v>0.36363636363636365</c:v>
                </c:pt>
                <c:pt idx="7" formatCode="0.00%">
                  <c:v>0.45454545454545453</c:v>
                </c:pt>
                <c:pt idx="8" formatCode="0.00%">
                  <c:v>0.54545454545454541</c:v>
                </c:pt>
                <c:pt idx="9" formatCode="0.00%">
                  <c:v>0.36363636363636365</c:v>
                </c:pt>
                <c:pt idx="10" formatCode="0.00%">
                  <c:v>0.18181818181818182</c:v>
                </c:pt>
                <c:pt idx="11" formatCode="0.00%">
                  <c:v>0.36363636363636365</c:v>
                </c:pt>
                <c:pt idx="12" formatCode="0.00%">
                  <c:v>0.45454545454545453</c:v>
                </c:pt>
                <c:pt idx="13" formatCode="0.00%">
                  <c:v>0.45454545454545453</c:v>
                </c:pt>
                <c:pt idx="14" formatCode="0.00%">
                  <c:v>0.27272727272727271</c:v>
                </c:pt>
                <c:pt idx="15" formatCode="0.00%">
                  <c:v>0.45454545454545453</c:v>
                </c:pt>
                <c:pt idx="16" formatCode="0.00%">
                  <c:v>0.18181818181818182</c:v>
                </c:pt>
              </c:numCache>
            </c:numRef>
          </c:val>
          <c:extLst>
            <c:ext xmlns:c16="http://schemas.microsoft.com/office/drawing/2014/chart" uri="{C3380CC4-5D6E-409C-BE32-E72D297353CC}">
              <c16:uniqueId val="{00000005-94F0-254F-9620-5C521C9CCBFE}"/>
            </c:ext>
          </c:extLst>
        </c:ser>
        <c:ser>
          <c:idx val="1"/>
          <c:order val="6"/>
          <c:tx>
            <c:strRef>
              <c:f>'Likert Q - 6 Standards - counts'!$D$1</c:f>
              <c:strCache>
                <c:ptCount val="1"/>
                <c:pt idx="0">
                  <c:v>Agree
</c:v>
                </c:pt>
              </c:strCache>
            </c:strRef>
          </c:tx>
          <c:spPr>
            <a:solidFill>
              <a:schemeClr val="accent5"/>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counts'!$D$2:$D$18</c:f>
              <c:numCache>
                <c:formatCode>General</c:formatCode>
                <c:ptCount val="17"/>
                <c:pt idx="0">
                  <c:v>5</c:v>
                </c:pt>
                <c:pt idx="1">
                  <c:v>6</c:v>
                </c:pt>
                <c:pt idx="2">
                  <c:v>5</c:v>
                </c:pt>
                <c:pt idx="3">
                  <c:v>6</c:v>
                </c:pt>
                <c:pt idx="4" formatCode="0.00%">
                  <c:v>0.45454545454545453</c:v>
                </c:pt>
                <c:pt idx="5" formatCode="0.00%">
                  <c:v>0.45454545454545453</c:v>
                </c:pt>
                <c:pt idx="6" formatCode="0.00%">
                  <c:v>0.18181818181818182</c:v>
                </c:pt>
                <c:pt idx="7" formatCode="0.00%">
                  <c:v>0.54545454545454541</c:v>
                </c:pt>
                <c:pt idx="8" formatCode="0.00%">
                  <c:v>0.36363636363636365</c:v>
                </c:pt>
                <c:pt idx="9" formatCode="0.00%">
                  <c:v>0.45454545454545453</c:v>
                </c:pt>
                <c:pt idx="10" formatCode="0.00%">
                  <c:v>0.72727272727272729</c:v>
                </c:pt>
                <c:pt idx="11" formatCode="0.00%">
                  <c:v>0.54545454545454541</c:v>
                </c:pt>
                <c:pt idx="12" formatCode="0.00%">
                  <c:v>0.27272727272727271</c:v>
                </c:pt>
                <c:pt idx="13" formatCode="0.00%">
                  <c:v>0.36363636363636365</c:v>
                </c:pt>
                <c:pt idx="14" formatCode="0.00%">
                  <c:v>0.54545454545454541</c:v>
                </c:pt>
                <c:pt idx="15" formatCode="0.00%">
                  <c:v>0.36363636363636365</c:v>
                </c:pt>
                <c:pt idx="16" formatCode="0.00%">
                  <c:v>0.27272727272727271</c:v>
                </c:pt>
              </c:numCache>
            </c:numRef>
          </c:val>
          <c:extLst>
            <c:ext xmlns:c16="http://schemas.microsoft.com/office/drawing/2014/chart" uri="{C3380CC4-5D6E-409C-BE32-E72D297353CC}">
              <c16:uniqueId val="{00000006-94F0-254F-9620-5C521C9CCBFE}"/>
            </c:ext>
          </c:extLst>
        </c:ser>
        <c:ser>
          <c:idx val="2"/>
          <c:order val="7"/>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counts'!$E$2:$E$18</c:f>
              <c:numCache>
                <c:formatCode>General</c:formatCode>
                <c:ptCount val="17"/>
                <c:pt idx="0">
                  <c:v>0</c:v>
                </c:pt>
                <c:pt idx="1">
                  <c:v>0</c:v>
                </c:pt>
                <c:pt idx="2">
                  <c:v>2</c:v>
                </c:pt>
                <c:pt idx="3">
                  <c:v>1</c:v>
                </c:pt>
                <c:pt idx="4" formatCode="0.00%">
                  <c:v>0.18181818181818182</c:v>
                </c:pt>
                <c:pt idx="5" formatCode="0.00%">
                  <c:v>0.18181818181818182</c:v>
                </c:pt>
                <c:pt idx="6" formatCode="0.00%">
                  <c:v>0.45454545454545453</c:v>
                </c:pt>
                <c:pt idx="7" formatCode="0.00%">
                  <c:v>0</c:v>
                </c:pt>
                <c:pt idx="8" formatCode="0.00%">
                  <c:v>9.0909090909090912E-2</c:v>
                </c:pt>
                <c:pt idx="9" formatCode="0.00%">
                  <c:v>0.18181818181818182</c:v>
                </c:pt>
                <c:pt idx="10" formatCode="0.00%">
                  <c:v>9.0909090909090912E-2</c:v>
                </c:pt>
                <c:pt idx="11" formatCode="0.00%">
                  <c:v>9.0909090909090912E-2</c:v>
                </c:pt>
                <c:pt idx="12" formatCode="0.00%">
                  <c:v>0.27272727272727271</c:v>
                </c:pt>
                <c:pt idx="13" formatCode="0.00%">
                  <c:v>0.18181818181818182</c:v>
                </c:pt>
                <c:pt idx="14" formatCode="0.00%">
                  <c:v>0.18181818181818182</c:v>
                </c:pt>
                <c:pt idx="15" formatCode="0.00%">
                  <c:v>0.18181818181818182</c:v>
                </c:pt>
                <c:pt idx="16" formatCode="0.00%">
                  <c:v>0.36363636363636365</c:v>
                </c:pt>
              </c:numCache>
            </c:numRef>
          </c:val>
          <c:extLst>
            <c:ext xmlns:c16="http://schemas.microsoft.com/office/drawing/2014/chart" uri="{C3380CC4-5D6E-409C-BE32-E72D297353CC}">
              <c16:uniqueId val="{00000007-94F0-254F-9620-5C521C9CCBFE}"/>
            </c:ext>
          </c:extLst>
        </c:ser>
        <c:ser>
          <c:idx val="3"/>
          <c:order val="8"/>
          <c:tx>
            <c:strRef>
              <c:f>'Likert Q - 6 Standards - counts'!$F$1</c:f>
              <c:strCache>
                <c:ptCount val="1"/>
                <c:pt idx="0">
                  <c:v>Disagree
</c:v>
                </c:pt>
              </c:strCache>
            </c:strRef>
          </c:tx>
          <c:spPr>
            <a:solidFill>
              <a:srgbClr val="FF8D00"/>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counts'!$F$2:$F$18</c:f>
              <c:numCache>
                <c:formatCode>General</c:formatCode>
                <c:ptCount val="17"/>
                <c:pt idx="0">
                  <c:v>0</c:v>
                </c:pt>
                <c:pt idx="1">
                  <c:v>0</c:v>
                </c:pt>
                <c:pt idx="2">
                  <c:v>0</c:v>
                </c:pt>
                <c:pt idx="3">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0.18181818181818182</c:v>
                </c:pt>
              </c:numCache>
            </c:numRef>
          </c:val>
          <c:extLst>
            <c:ext xmlns:c16="http://schemas.microsoft.com/office/drawing/2014/chart" uri="{C3380CC4-5D6E-409C-BE32-E72D297353CC}">
              <c16:uniqueId val="{00000008-94F0-254F-9620-5C521C9CCBFE}"/>
            </c:ext>
          </c:extLst>
        </c:ser>
        <c:ser>
          <c:idx val="4"/>
          <c:order val="9"/>
          <c:tx>
            <c:strRef>
              <c:f>'Likert Q - 6 Standards - counts'!$G$1</c:f>
              <c:strCache>
                <c:ptCount val="1"/>
                <c:pt idx="0">
                  <c:v>Strongly Disagree 
</c:v>
                </c:pt>
              </c:strCache>
            </c:strRef>
          </c:tx>
          <c:spPr>
            <a:solidFill>
              <a:srgbClr val="FF0000"/>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9-94F0-254F-9620-5C521C9CCBFE}"/>
            </c:ext>
          </c:extLst>
        </c:ser>
        <c:dLbls>
          <c:showLegendKey val="0"/>
          <c:showVal val="0"/>
          <c:showCatName val="0"/>
          <c:showSerName val="0"/>
          <c:showPercent val="0"/>
          <c:showBubbleSize val="0"/>
        </c:dLbls>
        <c:gapWidth val="150"/>
        <c:overlap val="100"/>
        <c:axId val="793827375"/>
        <c:axId val="794073567"/>
      </c:barChart>
      <c:catAx>
        <c:axId val="793827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001"/>
          </a:p>
        </c:txPr>
        <c:crossAx val="794073567"/>
        <c:crosses val="autoZero"/>
        <c:auto val="1"/>
        <c:lblAlgn val="ctr"/>
        <c:lblOffset val="100"/>
        <c:noMultiLvlLbl val="0"/>
      </c:catAx>
      <c:valAx>
        <c:axId val="794073567"/>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793827375"/>
        <c:crosses val="autoZero"/>
        <c:crossBetween val="between"/>
      </c:valAx>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txPr>
    <a:bodyPr/>
    <a:lstStyle/>
    <a:p>
      <a:pPr>
        <a:defRPr/>
      </a:pPr>
      <a:endParaRPr lang="en-001"/>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 Governance</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001"/>
        </a:p>
      </c:txPr>
    </c:title>
    <c:autoTitleDeleted val="0"/>
    <c:plotArea>
      <c:layout/>
      <c:barChart>
        <c:barDir val="bar"/>
        <c:grouping val="percentStack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counts'!$G$5:$G$6</c:f>
              <c:numCache>
                <c:formatCode>General</c:formatCode>
                <c:ptCount val="2"/>
                <c:pt idx="0">
                  <c:v>0</c:v>
                </c:pt>
                <c:pt idx="1">
                  <c:v>0</c:v>
                </c:pt>
              </c:numCache>
            </c:numRef>
          </c:val>
          <c:extLst>
            <c:ext xmlns:c16="http://schemas.microsoft.com/office/drawing/2014/chart" uri="{C3380CC4-5D6E-409C-BE32-E72D297353CC}">
              <c16:uniqueId val="{00000000-8C84-1A45-9537-F927D22F916E}"/>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counts'!$F$5:$F$6</c:f>
              <c:numCache>
                <c:formatCode>0.00%</c:formatCode>
                <c:ptCount val="2"/>
                <c:pt idx="0" formatCode="General">
                  <c:v>0</c:v>
                </c:pt>
                <c:pt idx="1">
                  <c:v>0</c:v>
                </c:pt>
              </c:numCache>
            </c:numRef>
          </c:val>
          <c:extLst>
            <c:ext xmlns:c16="http://schemas.microsoft.com/office/drawing/2014/chart" uri="{C3380CC4-5D6E-409C-BE32-E72D297353CC}">
              <c16:uniqueId val="{00000001-8C84-1A45-9537-F927D22F916E}"/>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counts'!$E$5:$E$6</c:f>
              <c:numCache>
                <c:formatCode>0.00%</c:formatCode>
                <c:ptCount val="2"/>
                <c:pt idx="0" formatCode="General">
                  <c:v>1</c:v>
                </c:pt>
                <c:pt idx="1">
                  <c:v>0.18181818181818182</c:v>
                </c:pt>
              </c:numCache>
            </c:numRef>
          </c:val>
          <c:extLst>
            <c:ext xmlns:c16="http://schemas.microsoft.com/office/drawing/2014/chart" uri="{C3380CC4-5D6E-409C-BE32-E72D297353CC}">
              <c16:uniqueId val="{00000002-8C84-1A45-9537-F927D22F916E}"/>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counts'!$D$5:$D$6</c:f>
              <c:numCache>
                <c:formatCode>0.00%</c:formatCode>
                <c:ptCount val="2"/>
                <c:pt idx="0" formatCode="General">
                  <c:v>6</c:v>
                </c:pt>
                <c:pt idx="1">
                  <c:v>0.45454545454545453</c:v>
                </c:pt>
              </c:numCache>
            </c:numRef>
          </c:val>
          <c:extLst>
            <c:ext xmlns:c16="http://schemas.microsoft.com/office/drawing/2014/chart" uri="{C3380CC4-5D6E-409C-BE32-E72D297353CC}">
              <c16:uniqueId val="{00000003-8C84-1A45-9537-F927D22F916E}"/>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counts'!$C$5:$C$6</c:f>
              <c:numCache>
                <c:formatCode>0.00%</c:formatCode>
                <c:ptCount val="2"/>
                <c:pt idx="0" formatCode="General">
                  <c:v>4</c:v>
                </c:pt>
                <c:pt idx="1">
                  <c:v>0.36363636363636365</c:v>
                </c:pt>
              </c:numCache>
            </c:numRef>
          </c:val>
          <c:extLst>
            <c:ext xmlns:c16="http://schemas.microsoft.com/office/drawing/2014/chart" uri="{C3380CC4-5D6E-409C-BE32-E72D297353CC}">
              <c16:uniqueId val="{00000004-8C84-1A45-9537-F927D22F916E}"/>
            </c:ext>
          </c:extLst>
        </c:ser>
        <c:dLbls>
          <c:showLegendKey val="0"/>
          <c:showVal val="0"/>
          <c:showCatName val="0"/>
          <c:showSerName val="0"/>
          <c:showPercent val="0"/>
          <c:showBubbleSize val="0"/>
        </c:dLbls>
        <c:gapWidth val="182"/>
        <c:overlap val="100"/>
        <c:axId val="2105708256"/>
        <c:axId val="2106178704"/>
      </c:barChart>
      <c:catAx>
        <c:axId val="2105708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06178704"/>
        <c:crosses val="autoZero"/>
        <c:auto val="1"/>
        <c:lblAlgn val="ctr"/>
        <c:lblOffset val="100"/>
        <c:noMultiLvlLbl val="0"/>
      </c:catAx>
      <c:valAx>
        <c:axId val="210617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0570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Communication</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001"/>
        </a:p>
      </c:txPr>
    </c:title>
    <c:autoTitleDeleted val="0"/>
    <c:plotArea>
      <c:layout/>
      <c:barChart>
        <c:barDir val="bar"/>
        <c:grouping val="percentStack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counts'!$G$2:$G$4</c:f>
              <c:numCache>
                <c:formatCode>General</c:formatCode>
                <c:ptCount val="3"/>
                <c:pt idx="0">
                  <c:v>0</c:v>
                </c:pt>
                <c:pt idx="1">
                  <c:v>0</c:v>
                </c:pt>
                <c:pt idx="2">
                  <c:v>0</c:v>
                </c:pt>
              </c:numCache>
            </c:numRef>
          </c:val>
          <c:extLst>
            <c:ext xmlns:c16="http://schemas.microsoft.com/office/drawing/2014/chart" uri="{C3380CC4-5D6E-409C-BE32-E72D297353CC}">
              <c16:uniqueId val="{00000000-763E-A54F-A646-50CBED2E4BEE}"/>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counts'!$F$2:$F$4</c:f>
              <c:numCache>
                <c:formatCode>General</c:formatCode>
                <c:ptCount val="3"/>
                <c:pt idx="0">
                  <c:v>0</c:v>
                </c:pt>
                <c:pt idx="1">
                  <c:v>0</c:v>
                </c:pt>
                <c:pt idx="2">
                  <c:v>0</c:v>
                </c:pt>
              </c:numCache>
            </c:numRef>
          </c:val>
          <c:extLst>
            <c:ext xmlns:c16="http://schemas.microsoft.com/office/drawing/2014/chart" uri="{C3380CC4-5D6E-409C-BE32-E72D297353CC}">
              <c16:uniqueId val="{00000001-763E-A54F-A646-50CBED2E4BEE}"/>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counts'!$E$2:$E$4</c:f>
              <c:numCache>
                <c:formatCode>General</c:formatCode>
                <c:ptCount val="3"/>
                <c:pt idx="0">
                  <c:v>0</c:v>
                </c:pt>
                <c:pt idx="1">
                  <c:v>0</c:v>
                </c:pt>
                <c:pt idx="2">
                  <c:v>2</c:v>
                </c:pt>
              </c:numCache>
            </c:numRef>
          </c:val>
          <c:extLst>
            <c:ext xmlns:c16="http://schemas.microsoft.com/office/drawing/2014/chart" uri="{C3380CC4-5D6E-409C-BE32-E72D297353CC}">
              <c16:uniqueId val="{00000002-763E-A54F-A646-50CBED2E4BEE}"/>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counts'!$D$2:$D$4</c:f>
              <c:numCache>
                <c:formatCode>General</c:formatCode>
                <c:ptCount val="3"/>
                <c:pt idx="0">
                  <c:v>5</c:v>
                </c:pt>
                <c:pt idx="1">
                  <c:v>6</c:v>
                </c:pt>
                <c:pt idx="2">
                  <c:v>5</c:v>
                </c:pt>
              </c:numCache>
            </c:numRef>
          </c:val>
          <c:extLst>
            <c:ext xmlns:c16="http://schemas.microsoft.com/office/drawing/2014/chart" uri="{C3380CC4-5D6E-409C-BE32-E72D297353CC}">
              <c16:uniqueId val="{00000003-763E-A54F-A646-50CBED2E4BEE}"/>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counts'!$C$2:$C$4</c:f>
              <c:numCache>
                <c:formatCode>General</c:formatCode>
                <c:ptCount val="3"/>
                <c:pt idx="0">
                  <c:v>6</c:v>
                </c:pt>
                <c:pt idx="1">
                  <c:v>5</c:v>
                </c:pt>
                <c:pt idx="2">
                  <c:v>4</c:v>
                </c:pt>
              </c:numCache>
            </c:numRef>
          </c:val>
          <c:extLst>
            <c:ext xmlns:c16="http://schemas.microsoft.com/office/drawing/2014/chart" uri="{C3380CC4-5D6E-409C-BE32-E72D297353CC}">
              <c16:uniqueId val="{00000004-763E-A54F-A646-50CBED2E4BEE}"/>
            </c:ext>
          </c:extLst>
        </c:ser>
        <c:dLbls>
          <c:showLegendKey val="0"/>
          <c:showVal val="0"/>
          <c:showCatName val="0"/>
          <c:showSerName val="0"/>
          <c:showPercent val="0"/>
          <c:showBubbleSize val="0"/>
        </c:dLbls>
        <c:gapWidth val="182"/>
        <c:overlap val="100"/>
        <c:axId val="2126271664"/>
        <c:axId val="2126116896"/>
      </c:barChart>
      <c:catAx>
        <c:axId val="2126271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6116896"/>
        <c:crosses val="autoZero"/>
        <c:auto val="1"/>
        <c:lblAlgn val="ctr"/>
        <c:lblOffset val="100"/>
        <c:noMultiLvlLbl val="0"/>
      </c:catAx>
      <c:valAx>
        <c:axId val="2126116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627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Working together</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001"/>
        </a:p>
      </c:txPr>
    </c:title>
    <c:autoTitleDeleted val="0"/>
    <c:plotArea>
      <c:layout/>
      <c:barChart>
        <c:barDir val="bar"/>
        <c:grouping val="percentStack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counts'!$G$9:$G$12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C9A-F84F-8456-913B77153ADC}"/>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counts'!$F$9:$F$12</c:f>
              <c:numCache>
                <c:formatCode>0.00%</c:formatCode>
                <c:ptCount val="4"/>
                <c:pt idx="0">
                  <c:v>0</c:v>
                </c:pt>
                <c:pt idx="1">
                  <c:v>0</c:v>
                </c:pt>
                <c:pt idx="2">
                  <c:v>0</c:v>
                </c:pt>
                <c:pt idx="3">
                  <c:v>0</c:v>
                </c:pt>
              </c:numCache>
            </c:numRef>
          </c:val>
          <c:extLst>
            <c:ext xmlns:c16="http://schemas.microsoft.com/office/drawing/2014/chart" uri="{C3380CC4-5D6E-409C-BE32-E72D297353CC}">
              <c16:uniqueId val="{00000001-EC9A-F84F-8456-913B77153ADC}"/>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counts'!$E$9:$E$12</c:f>
              <c:numCache>
                <c:formatCode>0.00%</c:formatCode>
                <c:ptCount val="4"/>
                <c:pt idx="0">
                  <c:v>0</c:v>
                </c:pt>
                <c:pt idx="1">
                  <c:v>9.0909090909090912E-2</c:v>
                </c:pt>
                <c:pt idx="2">
                  <c:v>0.18181818181818182</c:v>
                </c:pt>
                <c:pt idx="3">
                  <c:v>9.0909090909090912E-2</c:v>
                </c:pt>
              </c:numCache>
            </c:numRef>
          </c:val>
          <c:extLst>
            <c:ext xmlns:c16="http://schemas.microsoft.com/office/drawing/2014/chart" uri="{C3380CC4-5D6E-409C-BE32-E72D297353CC}">
              <c16:uniqueId val="{00000002-EC9A-F84F-8456-913B77153ADC}"/>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counts'!$D$9:$D$12</c:f>
              <c:numCache>
                <c:formatCode>0.00%</c:formatCode>
                <c:ptCount val="4"/>
                <c:pt idx="0">
                  <c:v>0.54545454545454541</c:v>
                </c:pt>
                <c:pt idx="1">
                  <c:v>0.36363636363636365</c:v>
                </c:pt>
                <c:pt idx="2">
                  <c:v>0.45454545454545453</c:v>
                </c:pt>
                <c:pt idx="3">
                  <c:v>0.72727272727272729</c:v>
                </c:pt>
              </c:numCache>
            </c:numRef>
          </c:val>
          <c:extLst>
            <c:ext xmlns:c16="http://schemas.microsoft.com/office/drawing/2014/chart" uri="{C3380CC4-5D6E-409C-BE32-E72D297353CC}">
              <c16:uniqueId val="{00000003-EC9A-F84F-8456-913B77153ADC}"/>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counts'!$C$9:$C$12</c:f>
              <c:numCache>
                <c:formatCode>0.00%</c:formatCode>
                <c:ptCount val="4"/>
                <c:pt idx="0">
                  <c:v>0.45454545454545453</c:v>
                </c:pt>
                <c:pt idx="1">
                  <c:v>0.54545454545454541</c:v>
                </c:pt>
                <c:pt idx="2">
                  <c:v>0.36363636363636365</c:v>
                </c:pt>
                <c:pt idx="3">
                  <c:v>0.18181818181818182</c:v>
                </c:pt>
              </c:numCache>
            </c:numRef>
          </c:val>
          <c:extLst>
            <c:ext xmlns:c16="http://schemas.microsoft.com/office/drawing/2014/chart" uri="{C3380CC4-5D6E-409C-BE32-E72D297353CC}">
              <c16:uniqueId val="{00000004-EC9A-F84F-8456-913B77153ADC}"/>
            </c:ext>
          </c:extLst>
        </c:ser>
        <c:dLbls>
          <c:showLegendKey val="0"/>
          <c:showVal val="0"/>
          <c:showCatName val="0"/>
          <c:showSerName val="0"/>
          <c:showPercent val="0"/>
          <c:showBubbleSize val="0"/>
        </c:dLbls>
        <c:gapWidth val="182"/>
        <c:overlap val="100"/>
        <c:axId val="2127714256"/>
        <c:axId val="2134639872"/>
      </c:barChart>
      <c:catAx>
        <c:axId val="2127714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34639872"/>
        <c:crosses val="autoZero"/>
        <c:auto val="1"/>
        <c:lblAlgn val="ctr"/>
        <c:lblOffset val="100"/>
        <c:noMultiLvlLbl val="0"/>
      </c:catAx>
      <c:valAx>
        <c:axId val="21346398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771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Support and learning</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001"/>
        </a:p>
      </c:txPr>
    </c:title>
    <c:autoTitleDeleted val="0"/>
    <c:plotArea>
      <c:layout/>
      <c:barChart>
        <c:barDir val="bar"/>
        <c:grouping val="percentStack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counts'!$G$13</c:f>
              <c:numCache>
                <c:formatCode>General</c:formatCode>
                <c:ptCount val="1"/>
                <c:pt idx="0">
                  <c:v>0</c:v>
                </c:pt>
              </c:numCache>
            </c:numRef>
          </c:val>
          <c:extLst>
            <c:ext xmlns:c16="http://schemas.microsoft.com/office/drawing/2014/chart" uri="{C3380CC4-5D6E-409C-BE32-E72D297353CC}">
              <c16:uniqueId val="{00000000-5B2C-AD43-807D-21F4C92EB8B8}"/>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counts'!$F$13</c:f>
              <c:numCache>
                <c:formatCode>0.00%</c:formatCode>
                <c:ptCount val="1"/>
                <c:pt idx="0">
                  <c:v>0</c:v>
                </c:pt>
              </c:numCache>
            </c:numRef>
          </c:val>
          <c:extLst>
            <c:ext xmlns:c16="http://schemas.microsoft.com/office/drawing/2014/chart" uri="{C3380CC4-5D6E-409C-BE32-E72D297353CC}">
              <c16:uniqueId val="{00000001-5B2C-AD43-807D-21F4C92EB8B8}"/>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counts'!$E$13</c:f>
              <c:numCache>
                <c:formatCode>0.00%</c:formatCode>
                <c:ptCount val="1"/>
                <c:pt idx="0">
                  <c:v>9.0909090909090912E-2</c:v>
                </c:pt>
              </c:numCache>
            </c:numRef>
          </c:val>
          <c:extLst>
            <c:ext xmlns:c16="http://schemas.microsoft.com/office/drawing/2014/chart" uri="{C3380CC4-5D6E-409C-BE32-E72D297353CC}">
              <c16:uniqueId val="{00000002-5B2C-AD43-807D-21F4C92EB8B8}"/>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counts'!$D$13</c:f>
              <c:numCache>
                <c:formatCode>0.00%</c:formatCode>
                <c:ptCount val="1"/>
                <c:pt idx="0">
                  <c:v>0.54545454545454541</c:v>
                </c:pt>
              </c:numCache>
            </c:numRef>
          </c:val>
          <c:extLst>
            <c:ext xmlns:c16="http://schemas.microsoft.com/office/drawing/2014/chart" uri="{C3380CC4-5D6E-409C-BE32-E72D297353CC}">
              <c16:uniqueId val="{00000003-5B2C-AD43-807D-21F4C92EB8B8}"/>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counts'!$C$13</c:f>
              <c:numCache>
                <c:formatCode>0.00%</c:formatCode>
                <c:ptCount val="1"/>
                <c:pt idx="0">
                  <c:v>0.36363636363636365</c:v>
                </c:pt>
              </c:numCache>
            </c:numRef>
          </c:val>
          <c:extLst>
            <c:ext xmlns:c16="http://schemas.microsoft.com/office/drawing/2014/chart" uri="{C3380CC4-5D6E-409C-BE32-E72D297353CC}">
              <c16:uniqueId val="{00000004-5B2C-AD43-807D-21F4C92EB8B8}"/>
            </c:ext>
          </c:extLst>
        </c:ser>
        <c:dLbls>
          <c:showLegendKey val="0"/>
          <c:showVal val="0"/>
          <c:showCatName val="0"/>
          <c:showSerName val="0"/>
          <c:showPercent val="0"/>
          <c:showBubbleSize val="0"/>
        </c:dLbls>
        <c:gapWidth val="182"/>
        <c:overlap val="100"/>
        <c:axId val="7544127"/>
        <c:axId val="29859999"/>
      </c:barChart>
      <c:catAx>
        <c:axId val="75441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9859999"/>
        <c:crosses val="autoZero"/>
        <c:auto val="1"/>
        <c:lblAlgn val="ctr"/>
        <c:lblOffset val="100"/>
        <c:noMultiLvlLbl val="0"/>
      </c:catAx>
      <c:valAx>
        <c:axId val="298599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7544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Inclusive opportunities </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001"/>
        </a:p>
      </c:txPr>
    </c:title>
    <c:autoTitleDeleted val="0"/>
    <c:plotArea>
      <c:layout/>
      <c:barChart>
        <c:barDir val="bar"/>
        <c:grouping val="percentStack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counts'!$G$14:$G$18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74F-D949-B370-572524F5FD4E}"/>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counts'!$F$14:$F$18</c:f>
              <c:numCache>
                <c:formatCode>0.00%</c:formatCode>
                <c:ptCount val="5"/>
                <c:pt idx="0">
                  <c:v>0</c:v>
                </c:pt>
                <c:pt idx="1">
                  <c:v>0</c:v>
                </c:pt>
                <c:pt idx="2">
                  <c:v>0</c:v>
                </c:pt>
                <c:pt idx="3">
                  <c:v>0</c:v>
                </c:pt>
                <c:pt idx="4">
                  <c:v>0.18181818181818182</c:v>
                </c:pt>
              </c:numCache>
            </c:numRef>
          </c:val>
          <c:extLst>
            <c:ext xmlns:c16="http://schemas.microsoft.com/office/drawing/2014/chart" uri="{C3380CC4-5D6E-409C-BE32-E72D297353CC}">
              <c16:uniqueId val="{00000001-174F-D949-B370-572524F5FD4E}"/>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counts'!$E$14:$E$18</c:f>
              <c:numCache>
                <c:formatCode>0.00%</c:formatCode>
                <c:ptCount val="5"/>
                <c:pt idx="0">
                  <c:v>0.27272727272727271</c:v>
                </c:pt>
                <c:pt idx="1">
                  <c:v>0.18181818181818182</c:v>
                </c:pt>
                <c:pt idx="2">
                  <c:v>0.18181818181818182</c:v>
                </c:pt>
                <c:pt idx="3">
                  <c:v>0.18181818181818182</c:v>
                </c:pt>
                <c:pt idx="4">
                  <c:v>0.36363636363636365</c:v>
                </c:pt>
              </c:numCache>
            </c:numRef>
          </c:val>
          <c:extLst>
            <c:ext xmlns:c16="http://schemas.microsoft.com/office/drawing/2014/chart" uri="{C3380CC4-5D6E-409C-BE32-E72D297353CC}">
              <c16:uniqueId val="{00000002-174F-D949-B370-572524F5FD4E}"/>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counts'!$D$14:$D$18</c:f>
              <c:numCache>
                <c:formatCode>0.00%</c:formatCode>
                <c:ptCount val="5"/>
                <c:pt idx="0">
                  <c:v>0.27272727272727271</c:v>
                </c:pt>
                <c:pt idx="1">
                  <c:v>0.36363636363636365</c:v>
                </c:pt>
                <c:pt idx="2">
                  <c:v>0.54545454545454541</c:v>
                </c:pt>
                <c:pt idx="3">
                  <c:v>0.36363636363636365</c:v>
                </c:pt>
                <c:pt idx="4">
                  <c:v>0.27272727272727271</c:v>
                </c:pt>
              </c:numCache>
            </c:numRef>
          </c:val>
          <c:extLst>
            <c:ext xmlns:c16="http://schemas.microsoft.com/office/drawing/2014/chart" uri="{C3380CC4-5D6E-409C-BE32-E72D297353CC}">
              <c16:uniqueId val="{00000003-174F-D949-B370-572524F5FD4E}"/>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counts'!$C$14:$C$18</c:f>
              <c:numCache>
                <c:formatCode>0.00%</c:formatCode>
                <c:ptCount val="5"/>
                <c:pt idx="0">
                  <c:v>0.45454545454545453</c:v>
                </c:pt>
                <c:pt idx="1">
                  <c:v>0.45454545454545453</c:v>
                </c:pt>
                <c:pt idx="2">
                  <c:v>0.27272727272727271</c:v>
                </c:pt>
                <c:pt idx="3">
                  <c:v>0.45454545454545453</c:v>
                </c:pt>
                <c:pt idx="4">
                  <c:v>0.18181818181818182</c:v>
                </c:pt>
              </c:numCache>
            </c:numRef>
          </c:val>
          <c:extLst>
            <c:ext xmlns:c16="http://schemas.microsoft.com/office/drawing/2014/chart" uri="{C3380CC4-5D6E-409C-BE32-E72D297353CC}">
              <c16:uniqueId val="{00000004-174F-D949-B370-572524F5FD4E}"/>
            </c:ext>
          </c:extLst>
        </c:ser>
        <c:dLbls>
          <c:showLegendKey val="0"/>
          <c:showVal val="0"/>
          <c:showCatName val="0"/>
          <c:showSerName val="0"/>
          <c:showPercent val="0"/>
          <c:showBubbleSize val="0"/>
        </c:dLbls>
        <c:gapWidth val="182"/>
        <c:overlap val="100"/>
        <c:axId val="41794911"/>
        <c:axId val="41871727"/>
      </c:barChart>
      <c:catAx>
        <c:axId val="41794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41871727"/>
        <c:crosses val="autoZero"/>
        <c:auto val="1"/>
        <c:lblAlgn val="ctr"/>
        <c:lblOffset val="100"/>
        <c:noMultiLvlLbl val="0"/>
      </c:catAx>
      <c:valAx>
        <c:axId val="418717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41794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'Likert Q - 6 Standards - counts'!$C$1</c:f>
              <c:strCache>
                <c:ptCount val="1"/>
                <c:pt idx="0">
                  <c:v>Strongly agree
</c:v>
                </c:pt>
              </c:strCache>
            </c:strRef>
          </c:tx>
          <c:spPr>
            <a:solidFill>
              <a:schemeClr val="accent6"/>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counts'!$C$2:$C$4</c:f>
              <c:numCache>
                <c:formatCode>General</c:formatCode>
                <c:ptCount val="3"/>
                <c:pt idx="0">
                  <c:v>6</c:v>
                </c:pt>
                <c:pt idx="1">
                  <c:v>5</c:v>
                </c:pt>
                <c:pt idx="2">
                  <c:v>4</c:v>
                </c:pt>
              </c:numCache>
            </c:numRef>
          </c:val>
          <c:extLst>
            <c:ext xmlns:c16="http://schemas.microsoft.com/office/drawing/2014/chart" uri="{C3380CC4-5D6E-409C-BE32-E72D297353CC}">
              <c16:uniqueId val="{00000000-76CA-724B-9362-5A4FA33F15D3}"/>
            </c:ext>
          </c:extLst>
        </c:ser>
        <c:ser>
          <c:idx val="1"/>
          <c:order val="1"/>
          <c:tx>
            <c:strRef>
              <c:f>'Likert Q - 6 Standards - counts'!$D$1</c:f>
              <c:strCache>
                <c:ptCount val="1"/>
                <c:pt idx="0">
                  <c:v>Agree
</c:v>
                </c:pt>
              </c:strCache>
            </c:strRef>
          </c:tx>
          <c:spPr>
            <a:solidFill>
              <a:schemeClr val="accent5"/>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counts'!$D$2:$D$4</c:f>
              <c:numCache>
                <c:formatCode>General</c:formatCode>
                <c:ptCount val="3"/>
                <c:pt idx="0">
                  <c:v>5</c:v>
                </c:pt>
                <c:pt idx="1">
                  <c:v>6</c:v>
                </c:pt>
                <c:pt idx="2">
                  <c:v>5</c:v>
                </c:pt>
              </c:numCache>
            </c:numRef>
          </c:val>
          <c:extLst>
            <c:ext xmlns:c16="http://schemas.microsoft.com/office/drawing/2014/chart" uri="{C3380CC4-5D6E-409C-BE32-E72D297353CC}">
              <c16:uniqueId val="{00000001-76CA-724B-9362-5A4FA33F15D3}"/>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counts'!$E$2:$E$4</c:f>
              <c:numCache>
                <c:formatCode>General</c:formatCode>
                <c:ptCount val="3"/>
                <c:pt idx="0">
                  <c:v>0</c:v>
                </c:pt>
                <c:pt idx="1">
                  <c:v>0</c:v>
                </c:pt>
                <c:pt idx="2">
                  <c:v>2</c:v>
                </c:pt>
              </c:numCache>
            </c:numRef>
          </c:val>
          <c:extLst>
            <c:ext xmlns:c16="http://schemas.microsoft.com/office/drawing/2014/chart" uri="{C3380CC4-5D6E-409C-BE32-E72D297353CC}">
              <c16:uniqueId val="{00000002-76CA-724B-9362-5A4FA33F15D3}"/>
            </c:ext>
          </c:extLst>
        </c:ser>
        <c:ser>
          <c:idx val="3"/>
          <c:order val="3"/>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counts'!$F$2:$F$4</c:f>
              <c:numCache>
                <c:formatCode>General</c:formatCode>
                <c:ptCount val="3"/>
                <c:pt idx="0">
                  <c:v>0</c:v>
                </c:pt>
                <c:pt idx="1">
                  <c:v>0</c:v>
                </c:pt>
                <c:pt idx="2">
                  <c:v>0</c:v>
                </c:pt>
              </c:numCache>
            </c:numRef>
          </c:val>
          <c:extLst>
            <c:ext xmlns:c16="http://schemas.microsoft.com/office/drawing/2014/chart" uri="{C3380CC4-5D6E-409C-BE32-E72D297353CC}">
              <c16:uniqueId val="{00000003-76CA-724B-9362-5A4FA33F15D3}"/>
            </c:ext>
          </c:extLst>
        </c:ser>
        <c:ser>
          <c:idx val="4"/>
          <c:order val="4"/>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counts'!$G$2:$G$4</c:f>
              <c:numCache>
                <c:formatCode>General</c:formatCode>
                <c:ptCount val="3"/>
                <c:pt idx="0">
                  <c:v>0</c:v>
                </c:pt>
                <c:pt idx="1">
                  <c:v>0</c:v>
                </c:pt>
                <c:pt idx="2">
                  <c:v>0</c:v>
                </c:pt>
              </c:numCache>
            </c:numRef>
          </c:val>
          <c:extLst>
            <c:ext xmlns:c16="http://schemas.microsoft.com/office/drawing/2014/chart" uri="{C3380CC4-5D6E-409C-BE32-E72D297353CC}">
              <c16:uniqueId val="{00000004-76CA-724B-9362-5A4FA33F15D3}"/>
            </c:ext>
          </c:extLst>
        </c:ser>
        <c:dLbls>
          <c:showLegendKey val="0"/>
          <c:showVal val="0"/>
          <c:showCatName val="0"/>
          <c:showSerName val="0"/>
          <c:showPercent val="0"/>
          <c:showBubbleSize val="0"/>
        </c:dLbls>
        <c:gapWidth val="150"/>
        <c:overlap val="100"/>
        <c:axId val="1056040208"/>
        <c:axId val="990593648"/>
      </c:barChart>
      <c:catAx>
        <c:axId val="105604020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990593648"/>
        <c:crosses val="autoZero"/>
        <c:auto val="1"/>
        <c:lblAlgn val="ctr"/>
        <c:lblOffset val="100"/>
        <c:noMultiLvlLbl val="0"/>
      </c:catAx>
      <c:valAx>
        <c:axId val="990593648"/>
        <c:scaling>
          <c:orientation val="minMax"/>
          <c:max val="11"/>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105604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5"/>
          <c:order val="0"/>
          <c:tx>
            <c:strRef>
              <c:f>'Likert Q - 6 Standards part 2'!$C$1</c:f>
              <c:strCache>
                <c:ptCount val="1"/>
                <c:pt idx="0">
                  <c:v>Strongly agree
</c:v>
                </c:pt>
              </c:strCache>
            </c:strRef>
          </c:tx>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2'!$C$2:$C$18</c:f>
              <c:numCache>
                <c:formatCode>0.00%</c:formatCode>
                <c:ptCount val="17"/>
                <c:pt idx="0">
                  <c:v>0.54545454545454541</c:v>
                </c:pt>
                <c:pt idx="1">
                  <c:v>0.45454545454545453</c:v>
                </c:pt>
                <c:pt idx="2">
                  <c:v>0.36363636363636365</c:v>
                </c:pt>
                <c:pt idx="3">
                  <c:v>0.36363636363636365</c:v>
                </c:pt>
                <c:pt idx="4">
                  <c:v>0.36363636363636365</c:v>
                </c:pt>
                <c:pt idx="5">
                  <c:v>0.36363636363636365</c:v>
                </c:pt>
                <c:pt idx="6">
                  <c:v>0.36363636363636365</c:v>
                </c:pt>
                <c:pt idx="7">
                  <c:v>0.45454545454545453</c:v>
                </c:pt>
                <c:pt idx="8">
                  <c:v>0.54545454545454541</c:v>
                </c:pt>
                <c:pt idx="9">
                  <c:v>0.36363636363636365</c:v>
                </c:pt>
                <c:pt idx="10">
                  <c:v>0.18181818181818182</c:v>
                </c:pt>
                <c:pt idx="11">
                  <c:v>0.36363636363636365</c:v>
                </c:pt>
                <c:pt idx="12">
                  <c:v>0.45454545454545453</c:v>
                </c:pt>
                <c:pt idx="13">
                  <c:v>0.45454545454545453</c:v>
                </c:pt>
                <c:pt idx="14">
                  <c:v>0.27272727272727271</c:v>
                </c:pt>
                <c:pt idx="15">
                  <c:v>0.45454545454545453</c:v>
                </c:pt>
                <c:pt idx="16">
                  <c:v>0.18181818181818182</c:v>
                </c:pt>
              </c:numCache>
            </c:numRef>
          </c:val>
          <c:extLst>
            <c:ext xmlns:c16="http://schemas.microsoft.com/office/drawing/2014/chart" uri="{C3380CC4-5D6E-409C-BE32-E72D297353CC}">
              <c16:uniqueId val="{0000000A-08BD-3248-9811-ADAB3D14A520}"/>
            </c:ext>
          </c:extLst>
        </c:ser>
        <c:ser>
          <c:idx val="6"/>
          <c:order val="1"/>
          <c:tx>
            <c:strRef>
              <c:f>'Likert Q - 6 Standards part 2'!$D$1</c:f>
              <c:strCache>
                <c:ptCount val="1"/>
                <c:pt idx="0">
                  <c:v>Agree
</c:v>
                </c:pt>
              </c:strCache>
            </c:strRef>
          </c:tx>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2'!$D$2:$D$18</c:f>
              <c:numCache>
                <c:formatCode>0.00%</c:formatCode>
                <c:ptCount val="17"/>
                <c:pt idx="0">
                  <c:v>0.45454545454545453</c:v>
                </c:pt>
                <c:pt idx="1">
                  <c:v>0.54545454545454541</c:v>
                </c:pt>
                <c:pt idx="2">
                  <c:v>0.45454545454545453</c:v>
                </c:pt>
                <c:pt idx="3">
                  <c:v>0.54545454545454541</c:v>
                </c:pt>
                <c:pt idx="4">
                  <c:v>0.45454545454545453</c:v>
                </c:pt>
                <c:pt idx="5">
                  <c:v>0.45454545454545453</c:v>
                </c:pt>
                <c:pt idx="6">
                  <c:v>0.18181818181818182</c:v>
                </c:pt>
                <c:pt idx="7">
                  <c:v>0.54545454545454541</c:v>
                </c:pt>
                <c:pt idx="8">
                  <c:v>0.36363636363636365</c:v>
                </c:pt>
                <c:pt idx="9">
                  <c:v>0.45454545454545453</c:v>
                </c:pt>
                <c:pt idx="10">
                  <c:v>0.72727272727272729</c:v>
                </c:pt>
                <c:pt idx="11">
                  <c:v>0.54545454545454541</c:v>
                </c:pt>
                <c:pt idx="12">
                  <c:v>0.27272727272727271</c:v>
                </c:pt>
                <c:pt idx="13">
                  <c:v>0.36363636363636365</c:v>
                </c:pt>
                <c:pt idx="14">
                  <c:v>0.54545454545454541</c:v>
                </c:pt>
                <c:pt idx="15">
                  <c:v>0.36363636363636365</c:v>
                </c:pt>
                <c:pt idx="16">
                  <c:v>0.27272727272727271</c:v>
                </c:pt>
              </c:numCache>
            </c:numRef>
          </c:val>
          <c:extLst>
            <c:ext xmlns:c16="http://schemas.microsoft.com/office/drawing/2014/chart" uri="{C3380CC4-5D6E-409C-BE32-E72D297353CC}">
              <c16:uniqueId val="{0000000B-08BD-3248-9811-ADAB3D14A520}"/>
            </c:ext>
          </c:extLst>
        </c:ser>
        <c:ser>
          <c:idx val="7"/>
          <c:order val="2"/>
          <c:tx>
            <c:strRef>
              <c:f>'Likert Q - 6 Standards part 2'!$E$1</c:f>
              <c:strCache>
                <c:ptCount val="1"/>
                <c:pt idx="0">
                  <c:v>Neither agree nor disagree
</c:v>
                </c:pt>
              </c:strCache>
            </c:strRef>
          </c:tx>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2'!$E$2:$E$18</c:f>
              <c:numCache>
                <c:formatCode>0.00%</c:formatCode>
                <c:ptCount val="17"/>
                <c:pt idx="0" formatCode="General">
                  <c:v>0</c:v>
                </c:pt>
                <c:pt idx="1">
                  <c:v>0</c:v>
                </c:pt>
                <c:pt idx="2">
                  <c:v>0.18181818181818182</c:v>
                </c:pt>
                <c:pt idx="3">
                  <c:v>9.0909090909090912E-2</c:v>
                </c:pt>
                <c:pt idx="4">
                  <c:v>0.18181818181818182</c:v>
                </c:pt>
                <c:pt idx="5">
                  <c:v>0.18181818181818182</c:v>
                </c:pt>
                <c:pt idx="6">
                  <c:v>0.45454545454545453</c:v>
                </c:pt>
                <c:pt idx="7">
                  <c:v>0</c:v>
                </c:pt>
                <c:pt idx="8">
                  <c:v>9.0909090909090912E-2</c:v>
                </c:pt>
                <c:pt idx="9">
                  <c:v>0.18181818181818182</c:v>
                </c:pt>
                <c:pt idx="10">
                  <c:v>9.0909090909090912E-2</c:v>
                </c:pt>
                <c:pt idx="11">
                  <c:v>9.0909090909090912E-2</c:v>
                </c:pt>
                <c:pt idx="12">
                  <c:v>0.27272727272727271</c:v>
                </c:pt>
                <c:pt idx="13">
                  <c:v>0.18181818181818182</c:v>
                </c:pt>
                <c:pt idx="14">
                  <c:v>0.18181818181818182</c:v>
                </c:pt>
                <c:pt idx="15">
                  <c:v>0.18181818181818182</c:v>
                </c:pt>
                <c:pt idx="16">
                  <c:v>0.36363636363636365</c:v>
                </c:pt>
              </c:numCache>
            </c:numRef>
          </c:val>
          <c:extLst>
            <c:ext xmlns:c16="http://schemas.microsoft.com/office/drawing/2014/chart" uri="{C3380CC4-5D6E-409C-BE32-E72D297353CC}">
              <c16:uniqueId val="{0000000C-08BD-3248-9811-ADAB3D14A520}"/>
            </c:ext>
          </c:extLst>
        </c:ser>
        <c:ser>
          <c:idx val="8"/>
          <c:order val="3"/>
          <c:tx>
            <c:strRef>
              <c:f>'Likert Q - 6 Standards part 2'!$F$1</c:f>
              <c:strCache>
                <c:ptCount val="1"/>
                <c:pt idx="0">
                  <c:v>Disagree
</c:v>
                </c:pt>
              </c:strCache>
            </c:strRef>
          </c:tx>
          <c:spPr>
            <a:solidFill>
              <a:srgbClr val="FF8D00"/>
            </a:solidFill>
          </c:spPr>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2'!$F$2:$F$18</c:f>
              <c:numCache>
                <c:formatCode>0.00%</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0.18181818181818182</c:v>
                </c:pt>
              </c:numCache>
            </c:numRef>
          </c:val>
          <c:extLst>
            <c:ext xmlns:c16="http://schemas.microsoft.com/office/drawing/2014/chart" uri="{C3380CC4-5D6E-409C-BE32-E72D297353CC}">
              <c16:uniqueId val="{0000000D-08BD-3248-9811-ADAB3D14A520}"/>
            </c:ext>
          </c:extLst>
        </c:ser>
        <c:ser>
          <c:idx val="9"/>
          <c:order val="4"/>
          <c:tx>
            <c:strRef>
              <c:f>'Likert Q - 6 Standards part 2'!$G$1</c:f>
              <c:strCache>
                <c:ptCount val="1"/>
                <c:pt idx="0">
                  <c:v>Strongly Disagree 
</c:v>
                </c:pt>
              </c:strCache>
            </c:strRef>
          </c:tx>
          <c:spPr>
            <a:solidFill>
              <a:srgbClr val="FF0000"/>
            </a:solidFill>
          </c:spPr>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E-08BD-3248-9811-ADAB3D14A520}"/>
            </c:ext>
          </c:extLst>
        </c:ser>
        <c:ser>
          <c:idx val="0"/>
          <c:order val="5"/>
          <c:tx>
            <c:strRef>
              <c:f>'Likert Q - 6 Standards part 2'!$C$1</c:f>
              <c:strCache>
                <c:ptCount val="1"/>
                <c:pt idx="0">
                  <c:v>Strongly agree
</c:v>
                </c:pt>
              </c:strCache>
            </c:strRef>
          </c:tx>
          <c:spPr>
            <a:solidFill>
              <a:schemeClr val="accent6"/>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2'!$C$2:$C$18</c:f>
              <c:numCache>
                <c:formatCode>0.00%</c:formatCode>
                <c:ptCount val="17"/>
                <c:pt idx="0">
                  <c:v>0.54545454545454541</c:v>
                </c:pt>
                <c:pt idx="1">
                  <c:v>0.45454545454545453</c:v>
                </c:pt>
                <c:pt idx="2">
                  <c:v>0.36363636363636365</c:v>
                </c:pt>
                <c:pt idx="3">
                  <c:v>0.36363636363636365</c:v>
                </c:pt>
                <c:pt idx="4">
                  <c:v>0.36363636363636365</c:v>
                </c:pt>
                <c:pt idx="5">
                  <c:v>0.36363636363636365</c:v>
                </c:pt>
                <c:pt idx="6">
                  <c:v>0.36363636363636365</c:v>
                </c:pt>
                <c:pt idx="7">
                  <c:v>0.45454545454545453</c:v>
                </c:pt>
                <c:pt idx="8">
                  <c:v>0.54545454545454541</c:v>
                </c:pt>
                <c:pt idx="9">
                  <c:v>0.36363636363636365</c:v>
                </c:pt>
                <c:pt idx="10">
                  <c:v>0.18181818181818182</c:v>
                </c:pt>
                <c:pt idx="11">
                  <c:v>0.36363636363636365</c:v>
                </c:pt>
                <c:pt idx="12">
                  <c:v>0.45454545454545453</c:v>
                </c:pt>
                <c:pt idx="13">
                  <c:v>0.45454545454545453</c:v>
                </c:pt>
                <c:pt idx="14">
                  <c:v>0.27272727272727271</c:v>
                </c:pt>
                <c:pt idx="15">
                  <c:v>0.45454545454545453</c:v>
                </c:pt>
                <c:pt idx="16">
                  <c:v>0.18181818181818182</c:v>
                </c:pt>
              </c:numCache>
            </c:numRef>
          </c:val>
          <c:extLst>
            <c:ext xmlns:c16="http://schemas.microsoft.com/office/drawing/2014/chart" uri="{C3380CC4-5D6E-409C-BE32-E72D297353CC}">
              <c16:uniqueId val="{00000001-08BD-3248-9811-ADAB3D14A520}"/>
            </c:ext>
          </c:extLst>
        </c:ser>
        <c:ser>
          <c:idx val="1"/>
          <c:order val="6"/>
          <c:tx>
            <c:strRef>
              <c:f>'Likert Q - 6 Standards part 2'!$D$1</c:f>
              <c:strCache>
                <c:ptCount val="1"/>
                <c:pt idx="0">
                  <c:v>Agree
</c:v>
                </c:pt>
              </c:strCache>
            </c:strRef>
          </c:tx>
          <c:spPr>
            <a:solidFill>
              <a:schemeClr val="accent5"/>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2'!$D$2:$D$18</c:f>
              <c:numCache>
                <c:formatCode>0.00%</c:formatCode>
                <c:ptCount val="17"/>
                <c:pt idx="0">
                  <c:v>0.45454545454545453</c:v>
                </c:pt>
                <c:pt idx="1">
                  <c:v>0.54545454545454541</c:v>
                </c:pt>
                <c:pt idx="2">
                  <c:v>0.45454545454545453</c:v>
                </c:pt>
                <c:pt idx="3">
                  <c:v>0.54545454545454541</c:v>
                </c:pt>
                <c:pt idx="4">
                  <c:v>0.45454545454545453</c:v>
                </c:pt>
                <c:pt idx="5">
                  <c:v>0.45454545454545453</c:v>
                </c:pt>
                <c:pt idx="6">
                  <c:v>0.18181818181818182</c:v>
                </c:pt>
                <c:pt idx="7">
                  <c:v>0.54545454545454541</c:v>
                </c:pt>
                <c:pt idx="8">
                  <c:v>0.36363636363636365</c:v>
                </c:pt>
                <c:pt idx="9">
                  <c:v>0.45454545454545453</c:v>
                </c:pt>
                <c:pt idx="10">
                  <c:v>0.72727272727272729</c:v>
                </c:pt>
                <c:pt idx="11">
                  <c:v>0.54545454545454541</c:v>
                </c:pt>
                <c:pt idx="12">
                  <c:v>0.27272727272727271</c:v>
                </c:pt>
                <c:pt idx="13">
                  <c:v>0.36363636363636365</c:v>
                </c:pt>
                <c:pt idx="14">
                  <c:v>0.54545454545454541</c:v>
                </c:pt>
                <c:pt idx="15">
                  <c:v>0.36363636363636365</c:v>
                </c:pt>
                <c:pt idx="16">
                  <c:v>0.27272727272727271</c:v>
                </c:pt>
              </c:numCache>
            </c:numRef>
          </c:val>
          <c:extLst>
            <c:ext xmlns:c16="http://schemas.microsoft.com/office/drawing/2014/chart" uri="{C3380CC4-5D6E-409C-BE32-E72D297353CC}">
              <c16:uniqueId val="{00000003-08BD-3248-9811-ADAB3D14A520}"/>
            </c:ext>
          </c:extLst>
        </c:ser>
        <c:ser>
          <c:idx val="2"/>
          <c:order val="7"/>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2'!$E$2:$E$18</c:f>
              <c:numCache>
                <c:formatCode>0.00%</c:formatCode>
                <c:ptCount val="17"/>
                <c:pt idx="0" formatCode="General">
                  <c:v>0</c:v>
                </c:pt>
                <c:pt idx="1">
                  <c:v>0</c:v>
                </c:pt>
                <c:pt idx="2">
                  <c:v>0.18181818181818182</c:v>
                </c:pt>
                <c:pt idx="3">
                  <c:v>9.0909090909090912E-2</c:v>
                </c:pt>
                <c:pt idx="4">
                  <c:v>0.18181818181818182</c:v>
                </c:pt>
                <c:pt idx="5">
                  <c:v>0.18181818181818182</c:v>
                </c:pt>
                <c:pt idx="6">
                  <c:v>0.45454545454545453</c:v>
                </c:pt>
                <c:pt idx="7">
                  <c:v>0</c:v>
                </c:pt>
                <c:pt idx="8">
                  <c:v>9.0909090909090912E-2</c:v>
                </c:pt>
                <c:pt idx="9">
                  <c:v>0.18181818181818182</c:v>
                </c:pt>
                <c:pt idx="10">
                  <c:v>9.0909090909090912E-2</c:v>
                </c:pt>
                <c:pt idx="11">
                  <c:v>9.0909090909090912E-2</c:v>
                </c:pt>
                <c:pt idx="12">
                  <c:v>0.27272727272727271</c:v>
                </c:pt>
                <c:pt idx="13">
                  <c:v>0.18181818181818182</c:v>
                </c:pt>
                <c:pt idx="14">
                  <c:v>0.18181818181818182</c:v>
                </c:pt>
                <c:pt idx="15">
                  <c:v>0.18181818181818182</c:v>
                </c:pt>
                <c:pt idx="16">
                  <c:v>0.36363636363636365</c:v>
                </c:pt>
              </c:numCache>
            </c:numRef>
          </c:val>
          <c:extLst>
            <c:ext xmlns:c16="http://schemas.microsoft.com/office/drawing/2014/chart" uri="{C3380CC4-5D6E-409C-BE32-E72D297353CC}">
              <c16:uniqueId val="{00000005-08BD-3248-9811-ADAB3D14A520}"/>
            </c:ext>
          </c:extLst>
        </c:ser>
        <c:ser>
          <c:idx val="3"/>
          <c:order val="8"/>
          <c:tx>
            <c:strRef>
              <c:f>'Likert Q - 6 Standards part 2'!$F$1</c:f>
              <c:strCache>
                <c:ptCount val="1"/>
                <c:pt idx="0">
                  <c:v>Disagree
</c:v>
                </c:pt>
              </c:strCache>
            </c:strRef>
          </c:tx>
          <c:spPr>
            <a:solidFill>
              <a:srgbClr val="FF8D00"/>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2'!$F$2:$F$18</c:f>
              <c:numCache>
                <c:formatCode>0.00%</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0.18181818181818182</c:v>
                </c:pt>
              </c:numCache>
            </c:numRef>
          </c:val>
          <c:extLst>
            <c:ext xmlns:c16="http://schemas.microsoft.com/office/drawing/2014/chart" uri="{C3380CC4-5D6E-409C-BE32-E72D297353CC}">
              <c16:uniqueId val="{00000007-08BD-3248-9811-ADAB3D14A520}"/>
            </c:ext>
          </c:extLst>
        </c:ser>
        <c:ser>
          <c:idx val="4"/>
          <c:order val="9"/>
          <c:tx>
            <c:strRef>
              <c:f>'Likert Q - 6 Standards part 2'!$G$1</c:f>
              <c:strCache>
                <c:ptCount val="1"/>
                <c:pt idx="0">
                  <c:v>Strongly Disagree 
</c:v>
                </c:pt>
              </c:strCache>
            </c:strRef>
          </c:tx>
          <c:spPr>
            <a:solidFill>
              <a:srgbClr val="FF0000"/>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9-08BD-3248-9811-ADAB3D14A520}"/>
            </c:ext>
          </c:extLst>
        </c:ser>
        <c:dLbls>
          <c:showLegendKey val="0"/>
          <c:showVal val="0"/>
          <c:showCatName val="0"/>
          <c:showSerName val="0"/>
          <c:showPercent val="0"/>
          <c:showBubbleSize val="0"/>
        </c:dLbls>
        <c:gapWidth val="150"/>
        <c:overlap val="100"/>
        <c:axId val="793827375"/>
        <c:axId val="794073567"/>
      </c:barChart>
      <c:catAx>
        <c:axId val="793827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001"/>
          </a:p>
        </c:txPr>
        <c:crossAx val="794073567"/>
        <c:crosses val="autoZero"/>
        <c:auto val="1"/>
        <c:lblAlgn val="ctr"/>
        <c:lblOffset val="100"/>
        <c:noMultiLvlLbl val="0"/>
      </c:catAx>
      <c:valAx>
        <c:axId val="794073567"/>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793827375"/>
        <c:crosses val="autoZero"/>
        <c:crossBetween val="between"/>
      </c:valAx>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txPr>
    <a:bodyPr/>
    <a:lstStyle/>
    <a:p>
      <a:pPr>
        <a:defRPr/>
      </a:pPr>
      <a:endParaRPr lang="en-001"/>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5"/>
          <c:order val="0"/>
          <c:tx>
            <c:strRef>
              <c:f>'Likert Q - 6 Standards part 2'!$C$1</c:f>
              <c:strCache>
                <c:ptCount val="1"/>
                <c:pt idx="0">
                  <c:v>Strongly agree
</c:v>
                </c:pt>
              </c:strCache>
            </c:strRef>
          </c:tx>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2'!$C$2:$C$18</c:f>
              <c:numCache>
                <c:formatCode>0.00%</c:formatCode>
                <c:ptCount val="17"/>
                <c:pt idx="0">
                  <c:v>0.54545454545454541</c:v>
                </c:pt>
                <c:pt idx="1">
                  <c:v>0.45454545454545453</c:v>
                </c:pt>
                <c:pt idx="2">
                  <c:v>0.36363636363636365</c:v>
                </c:pt>
                <c:pt idx="3">
                  <c:v>0.36363636363636365</c:v>
                </c:pt>
                <c:pt idx="4">
                  <c:v>0.36363636363636365</c:v>
                </c:pt>
                <c:pt idx="5">
                  <c:v>0.36363636363636365</c:v>
                </c:pt>
                <c:pt idx="6">
                  <c:v>0.36363636363636365</c:v>
                </c:pt>
                <c:pt idx="7">
                  <c:v>0.45454545454545453</c:v>
                </c:pt>
                <c:pt idx="8">
                  <c:v>0.54545454545454541</c:v>
                </c:pt>
                <c:pt idx="9">
                  <c:v>0.36363636363636365</c:v>
                </c:pt>
                <c:pt idx="10">
                  <c:v>0.18181818181818182</c:v>
                </c:pt>
                <c:pt idx="11">
                  <c:v>0.36363636363636365</c:v>
                </c:pt>
                <c:pt idx="12">
                  <c:v>0.45454545454545453</c:v>
                </c:pt>
                <c:pt idx="13">
                  <c:v>0.45454545454545453</c:v>
                </c:pt>
                <c:pt idx="14">
                  <c:v>0.27272727272727271</c:v>
                </c:pt>
                <c:pt idx="15">
                  <c:v>0.45454545454545453</c:v>
                </c:pt>
                <c:pt idx="16">
                  <c:v>0.18181818181818182</c:v>
                </c:pt>
              </c:numCache>
            </c:numRef>
          </c:val>
          <c:extLst>
            <c:ext xmlns:c16="http://schemas.microsoft.com/office/drawing/2014/chart" uri="{C3380CC4-5D6E-409C-BE32-E72D297353CC}">
              <c16:uniqueId val="{00000000-F705-8543-B115-46DDE52C635B}"/>
            </c:ext>
          </c:extLst>
        </c:ser>
        <c:ser>
          <c:idx val="6"/>
          <c:order val="1"/>
          <c:tx>
            <c:strRef>
              <c:f>'Likert Q - 6 Standards part 2'!$D$1</c:f>
              <c:strCache>
                <c:ptCount val="1"/>
                <c:pt idx="0">
                  <c:v>Agree
</c:v>
                </c:pt>
              </c:strCache>
            </c:strRef>
          </c:tx>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2'!$D$2:$D$18</c:f>
              <c:numCache>
                <c:formatCode>0.00%</c:formatCode>
                <c:ptCount val="17"/>
                <c:pt idx="0">
                  <c:v>0.45454545454545453</c:v>
                </c:pt>
                <c:pt idx="1">
                  <c:v>0.54545454545454541</c:v>
                </c:pt>
                <c:pt idx="2">
                  <c:v>0.45454545454545453</c:v>
                </c:pt>
                <c:pt idx="3">
                  <c:v>0.54545454545454541</c:v>
                </c:pt>
                <c:pt idx="4">
                  <c:v>0.45454545454545453</c:v>
                </c:pt>
                <c:pt idx="5">
                  <c:v>0.45454545454545453</c:v>
                </c:pt>
                <c:pt idx="6">
                  <c:v>0.18181818181818182</c:v>
                </c:pt>
                <c:pt idx="7">
                  <c:v>0.54545454545454541</c:v>
                </c:pt>
                <c:pt idx="8">
                  <c:v>0.36363636363636365</c:v>
                </c:pt>
                <c:pt idx="9">
                  <c:v>0.45454545454545453</c:v>
                </c:pt>
                <c:pt idx="10">
                  <c:v>0.72727272727272729</c:v>
                </c:pt>
                <c:pt idx="11">
                  <c:v>0.54545454545454541</c:v>
                </c:pt>
                <c:pt idx="12">
                  <c:v>0.27272727272727271</c:v>
                </c:pt>
                <c:pt idx="13">
                  <c:v>0.36363636363636365</c:v>
                </c:pt>
                <c:pt idx="14">
                  <c:v>0.54545454545454541</c:v>
                </c:pt>
                <c:pt idx="15">
                  <c:v>0.36363636363636365</c:v>
                </c:pt>
                <c:pt idx="16">
                  <c:v>0.27272727272727271</c:v>
                </c:pt>
              </c:numCache>
            </c:numRef>
          </c:val>
          <c:extLst>
            <c:ext xmlns:c16="http://schemas.microsoft.com/office/drawing/2014/chart" uri="{C3380CC4-5D6E-409C-BE32-E72D297353CC}">
              <c16:uniqueId val="{00000001-F705-8543-B115-46DDE52C635B}"/>
            </c:ext>
          </c:extLst>
        </c:ser>
        <c:ser>
          <c:idx val="7"/>
          <c:order val="2"/>
          <c:tx>
            <c:strRef>
              <c:f>'Likert Q - 6 Standards part 2'!$E$1</c:f>
              <c:strCache>
                <c:ptCount val="1"/>
                <c:pt idx="0">
                  <c:v>Neither agree nor disagree
</c:v>
                </c:pt>
              </c:strCache>
            </c:strRef>
          </c:tx>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2'!$E$2:$E$18</c:f>
              <c:numCache>
                <c:formatCode>0.00%</c:formatCode>
                <c:ptCount val="17"/>
                <c:pt idx="0" formatCode="General">
                  <c:v>0</c:v>
                </c:pt>
                <c:pt idx="1">
                  <c:v>0</c:v>
                </c:pt>
                <c:pt idx="2">
                  <c:v>0.18181818181818182</c:v>
                </c:pt>
                <c:pt idx="3">
                  <c:v>9.0909090909090912E-2</c:v>
                </c:pt>
                <c:pt idx="4">
                  <c:v>0.18181818181818182</c:v>
                </c:pt>
                <c:pt idx="5">
                  <c:v>0.18181818181818182</c:v>
                </c:pt>
                <c:pt idx="6">
                  <c:v>0.45454545454545453</c:v>
                </c:pt>
                <c:pt idx="7">
                  <c:v>0</c:v>
                </c:pt>
                <c:pt idx="8">
                  <c:v>9.0909090909090912E-2</c:v>
                </c:pt>
                <c:pt idx="9">
                  <c:v>0.18181818181818182</c:v>
                </c:pt>
                <c:pt idx="10">
                  <c:v>9.0909090909090912E-2</c:v>
                </c:pt>
                <c:pt idx="11">
                  <c:v>9.0909090909090912E-2</c:v>
                </c:pt>
                <c:pt idx="12">
                  <c:v>0.27272727272727271</c:v>
                </c:pt>
                <c:pt idx="13">
                  <c:v>0.18181818181818182</c:v>
                </c:pt>
                <c:pt idx="14">
                  <c:v>0.18181818181818182</c:v>
                </c:pt>
                <c:pt idx="15">
                  <c:v>0.18181818181818182</c:v>
                </c:pt>
                <c:pt idx="16">
                  <c:v>0.36363636363636365</c:v>
                </c:pt>
              </c:numCache>
            </c:numRef>
          </c:val>
          <c:extLst>
            <c:ext xmlns:c16="http://schemas.microsoft.com/office/drawing/2014/chart" uri="{C3380CC4-5D6E-409C-BE32-E72D297353CC}">
              <c16:uniqueId val="{00000002-F705-8543-B115-46DDE52C635B}"/>
            </c:ext>
          </c:extLst>
        </c:ser>
        <c:ser>
          <c:idx val="8"/>
          <c:order val="3"/>
          <c:tx>
            <c:strRef>
              <c:f>'Likert Q - 6 Standards part 2'!$F$1</c:f>
              <c:strCache>
                <c:ptCount val="1"/>
                <c:pt idx="0">
                  <c:v>Disagree
</c:v>
                </c:pt>
              </c:strCache>
            </c:strRef>
          </c:tx>
          <c:spPr>
            <a:solidFill>
              <a:srgbClr val="FF8D00"/>
            </a:solidFill>
          </c:spPr>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2'!$F$2:$F$18</c:f>
              <c:numCache>
                <c:formatCode>0.00%</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0.18181818181818182</c:v>
                </c:pt>
              </c:numCache>
            </c:numRef>
          </c:val>
          <c:extLst>
            <c:ext xmlns:c16="http://schemas.microsoft.com/office/drawing/2014/chart" uri="{C3380CC4-5D6E-409C-BE32-E72D297353CC}">
              <c16:uniqueId val="{00000003-F705-8543-B115-46DDE52C635B}"/>
            </c:ext>
          </c:extLst>
        </c:ser>
        <c:ser>
          <c:idx val="9"/>
          <c:order val="4"/>
          <c:tx>
            <c:strRef>
              <c:f>'Likert Q - 6 Standards part 2'!$G$1</c:f>
              <c:strCache>
                <c:ptCount val="1"/>
                <c:pt idx="0">
                  <c:v>Strongly Disagree 
</c:v>
                </c:pt>
              </c:strCache>
            </c:strRef>
          </c:tx>
          <c:spPr>
            <a:solidFill>
              <a:srgbClr val="FF0000"/>
            </a:solidFill>
          </c:spPr>
          <c:invertIfNegative val="0"/>
          <c:cat>
            <c:multiLvlStrRef>
              <c:f>'Likert Q - 6 Standards part 2'!$A$2:$B$18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part 2'!$G$2:$G$18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F705-8543-B115-46DDE52C635B}"/>
            </c:ext>
          </c:extLst>
        </c:ser>
        <c:ser>
          <c:idx val="0"/>
          <c:order val="5"/>
          <c:tx>
            <c:strRef>
              <c:f>'Likert Q - 6 Standards part 2'!$C$1</c:f>
              <c:strCache>
                <c:ptCount val="1"/>
                <c:pt idx="0">
                  <c:v>Strongly agree
</c:v>
                </c:pt>
              </c:strCache>
            </c:strRef>
          </c:tx>
          <c:spPr>
            <a:solidFill>
              <a:schemeClr val="accent6"/>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2'!$C$2:$C$18</c:f>
              <c:numCache>
                <c:formatCode>0.00%</c:formatCode>
                <c:ptCount val="17"/>
                <c:pt idx="0">
                  <c:v>0.54545454545454541</c:v>
                </c:pt>
                <c:pt idx="1">
                  <c:v>0.45454545454545453</c:v>
                </c:pt>
                <c:pt idx="2">
                  <c:v>0.36363636363636365</c:v>
                </c:pt>
                <c:pt idx="3">
                  <c:v>0.36363636363636365</c:v>
                </c:pt>
                <c:pt idx="4">
                  <c:v>0.36363636363636365</c:v>
                </c:pt>
                <c:pt idx="5">
                  <c:v>0.36363636363636365</c:v>
                </c:pt>
                <c:pt idx="6">
                  <c:v>0.36363636363636365</c:v>
                </c:pt>
                <c:pt idx="7">
                  <c:v>0.45454545454545453</c:v>
                </c:pt>
                <c:pt idx="8">
                  <c:v>0.54545454545454541</c:v>
                </c:pt>
                <c:pt idx="9">
                  <c:v>0.36363636363636365</c:v>
                </c:pt>
                <c:pt idx="10">
                  <c:v>0.18181818181818182</c:v>
                </c:pt>
                <c:pt idx="11">
                  <c:v>0.36363636363636365</c:v>
                </c:pt>
                <c:pt idx="12">
                  <c:v>0.45454545454545453</c:v>
                </c:pt>
                <c:pt idx="13">
                  <c:v>0.45454545454545453</c:v>
                </c:pt>
                <c:pt idx="14">
                  <c:v>0.27272727272727271</c:v>
                </c:pt>
                <c:pt idx="15">
                  <c:v>0.45454545454545453</c:v>
                </c:pt>
                <c:pt idx="16">
                  <c:v>0.18181818181818182</c:v>
                </c:pt>
              </c:numCache>
            </c:numRef>
          </c:val>
          <c:extLst>
            <c:ext xmlns:c16="http://schemas.microsoft.com/office/drawing/2014/chart" uri="{C3380CC4-5D6E-409C-BE32-E72D297353CC}">
              <c16:uniqueId val="{00000005-F705-8543-B115-46DDE52C635B}"/>
            </c:ext>
          </c:extLst>
        </c:ser>
        <c:ser>
          <c:idx val="1"/>
          <c:order val="6"/>
          <c:tx>
            <c:strRef>
              <c:f>'Likert Q - 6 Standards part 2'!$D$1</c:f>
              <c:strCache>
                <c:ptCount val="1"/>
                <c:pt idx="0">
                  <c:v>Agree
</c:v>
                </c:pt>
              </c:strCache>
            </c:strRef>
          </c:tx>
          <c:spPr>
            <a:solidFill>
              <a:schemeClr val="accent5"/>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2'!$D$2:$D$18</c:f>
              <c:numCache>
                <c:formatCode>0.00%</c:formatCode>
                <c:ptCount val="17"/>
                <c:pt idx="0">
                  <c:v>0.45454545454545453</c:v>
                </c:pt>
                <c:pt idx="1">
                  <c:v>0.54545454545454541</c:v>
                </c:pt>
                <c:pt idx="2">
                  <c:v>0.45454545454545453</c:v>
                </c:pt>
                <c:pt idx="3">
                  <c:v>0.54545454545454541</c:v>
                </c:pt>
                <c:pt idx="4">
                  <c:v>0.45454545454545453</c:v>
                </c:pt>
                <c:pt idx="5">
                  <c:v>0.45454545454545453</c:v>
                </c:pt>
                <c:pt idx="6">
                  <c:v>0.18181818181818182</c:v>
                </c:pt>
                <c:pt idx="7">
                  <c:v>0.54545454545454541</c:v>
                </c:pt>
                <c:pt idx="8">
                  <c:v>0.36363636363636365</c:v>
                </c:pt>
                <c:pt idx="9">
                  <c:v>0.45454545454545453</c:v>
                </c:pt>
                <c:pt idx="10">
                  <c:v>0.72727272727272729</c:v>
                </c:pt>
                <c:pt idx="11">
                  <c:v>0.54545454545454541</c:v>
                </c:pt>
                <c:pt idx="12">
                  <c:v>0.27272727272727271</c:v>
                </c:pt>
                <c:pt idx="13">
                  <c:v>0.36363636363636365</c:v>
                </c:pt>
                <c:pt idx="14">
                  <c:v>0.54545454545454541</c:v>
                </c:pt>
                <c:pt idx="15">
                  <c:v>0.36363636363636365</c:v>
                </c:pt>
                <c:pt idx="16">
                  <c:v>0.27272727272727271</c:v>
                </c:pt>
              </c:numCache>
            </c:numRef>
          </c:val>
          <c:extLst>
            <c:ext xmlns:c16="http://schemas.microsoft.com/office/drawing/2014/chart" uri="{C3380CC4-5D6E-409C-BE32-E72D297353CC}">
              <c16:uniqueId val="{00000006-F705-8543-B115-46DDE52C635B}"/>
            </c:ext>
          </c:extLst>
        </c:ser>
        <c:ser>
          <c:idx val="2"/>
          <c:order val="7"/>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2'!$E$2:$E$18</c:f>
              <c:numCache>
                <c:formatCode>0.00%</c:formatCode>
                <c:ptCount val="17"/>
                <c:pt idx="0" formatCode="General">
                  <c:v>0</c:v>
                </c:pt>
                <c:pt idx="1">
                  <c:v>0</c:v>
                </c:pt>
                <c:pt idx="2">
                  <c:v>0.18181818181818182</c:v>
                </c:pt>
                <c:pt idx="3">
                  <c:v>9.0909090909090912E-2</c:v>
                </c:pt>
                <c:pt idx="4">
                  <c:v>0.18181818181818182</c:v>
                </c:pt>
                <c:pt idx="5">
                  <c:v>0.18181818181818182</c:v>
                </c:pt>
                <c:pt idx="6">
                  <c:v>0.45454545454545453</c:v>
                </c:pt>
                <c:pt idx="7">
                  <c:v>0</c:v>
                </c:pt>
                <c:pt idx="8">
                  <c:v>9.0909090909090912E-2</c:v>
                </c:pt>
                <c:pt idx="9">
                  <c:v>0.18181818181818182</c:v>
                </c:pt>
                <c:pt idx="10">
                  <c:v>9.0909090909090912E-2</c:v>
                </c:pt>
                <c:pt idx="11">
                  <c:v>9.0909090909090912E-2</c:v>
                </c:pt>
                <c:pt idx="12">
                  <c:v>0.27272727272727271</c:v>
                </c:pt>
                <c:pt idx="13">
                  <c:v>0.18181818181818182</c:v>
                </c:pt>
                <c:pt idx="14">
                  <c:v>0.18181818181818182</c:v>
                </c:pt>
                <c:pt idx="15">
                  <c:v>0.18181818181818182</c:v>
                </c:pt>
                <c:pt idx="16">
                  <c:v>0.36363636363636365</c:v>
                </c:pt>
              </c:numCache>
            </c:numRef>
          </c:val>
          <c:extLst>
            <c:ext xmlns:c16="http://schemas.microsoft.com/office/drawing/2014/chart" uri="{C3380CC4-5D6E-409C-BE32-E72D297353CC}">
              <c16:uniqueId val="{00000007-F705-8543-B115-46DDE52C635B}"/>
            </c:ext>
          </c:extLst>
        </c:ser>
        <c:ser>
          <c:idx val="3"/>
          <c:order val="8"/>
          <c:tx>
            <c:strRef>
              <c:f>'Likert Q - 6 Standards part 2'!$F$1</c:f>
              <c:strCache>
                <c:ptCount val="1"/>
                <c:pt idx="0">
                  <c:v>Disagree
</c:v>
                </c:pt>
              </c:strCache>
            </c:strRef>
          </c:tx>
          <c:spPr>
            <a:solidFill>
              <a:srgbClr val="FF8D00"/>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2'!$F$2:$F$18</c:f>
              <c:numCache>
                <c:formatCode>0.00%</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0.18181818181818182</c:v>
                </c:pt>
              </c:numCache>
            </c:numRef>
          </c:val>
          <c:extLst>
            <c:ext xmlns:c16="http://schemas.microsoft.com/office/drawing/2014/chart" uri="{C3380CC4-5D6E-409C-BE32-E72D297353CC}">
              <c16:uniqueId val="{00000008-F705-8543-B115-46DDE52C635B}"/>
            </c:ext>
          </c:extLst>
        </c:ser>
        <c:ser>
          <c:idx val="4"/>
          <c:order val="9"/>
          <c:tx>
            <c:strRef>
              <c:f>'Likert Q - 6 Standards part 2'!$G$1</c:f>
              <c:strCache>
                <c:ptCount val="1"/>
                <c:pt idx="0">
                  <c:v>Strongly Disagree 
</c:v>
                </c:pt>
              </c:strCache>
            </c:strRef>
          </c:tx>
          <c:spPr>
            <a:solidFill>
              <a:srgbClr val="FF0000"/>
            </a:solidFill>
            <a:ln>
              <a:noFill/>
            </a:ln>
            <a:effectLst/>
          </c:spPr>
          <c:invertIfNegative val="0"/>
          <c:cat>
            <c:strRef>
              <c:f>'Likert Q - 6 Standards part 2'!$B$2:$B$18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extLst/>
            </c:strRef>
          </c:cat>
          <c:val>
            <c:numRef>
              <c:f>'Likert Q - 6 Standards part 2'!$G$2:$G$18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9-F705-8543-B115-46DDE52C635B}"/>
            </c:ext>
          </c:extLst>
        </c:ser>
        <c:dLbls>
          <c:showLegendKey val="0"/>
          <c:showVal val="0"/>
          <c:showCatName val="0"/>
          <c:showSerName val="0"/>
          <c:showPercent val="0"/>
          <c:showBubbleSize val="0"/>
        </c:dLbls>
        <c:gapWidth val="150"/>
        <c:overlap val="100"/>
        <c:axId val="793827375"/>
        <c:axId val="794073567"/>
      </c:barChart>
      <c:catAx>
        <c:axId val="793827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001"/>
          </a:p>
        </c:txPr>
        <c:crossAx val="794073567"/>
        <c:crosses val="autoZero"/>
        <c:auto val="1"/>
        <c:lblAlgn val="ctr"/>
        <c:lblOffset val="100"/>
        <c:noMultiLvlLbl val="0"/>
      </c:catAx>
      <c:valAx>
        <c:axId val="794073567"/>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793827375"/>
        <c:crosses val="autoZero"/>
        <c:crossBetween val="between"/>
      </c:valAx>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txPr>
    <a:bodyPr/>
    <a:lstStyle/>
    <a:p>
      <a:pPr>
        <a:defRPr/>
      </a:pPr>
      <a:endParaRPr lang="en-001"/>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GB"/>
              <a:t>Communication</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2'!$G$2:$G$4</c:f>
              <c:numCache>
                <c:formatCode>General</c:formatCode>
                <c:ptCount val="3"/>
                <c:pt idx="0">
                  <c:v>0</c:v>
                </c:pt>
                <c:pt idx="1">
                  <c:v>0</c:v>
                </c:pt>
                <c:pt idx="2">
                  <c:v>0</c:v>
                </c:pt>
              </c:numCache>
            </c:numRef>
          </c:val>
          <c:extLst>
            <c:ext xmlns:c16="http://schemas.microsoft.com/office/drawing/2014/chart" uri="{C3380CC4-5D6E-409C-BE32-E72D297353CC}">
              <c16:uniqueId val="{00000004-1B50-C544-8FB3-9AC006D4D824}"/>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2'!$F$2:$F$4</c:f>
              <c:numCache>
                <c:formatCode>0.00%</c:formatCode>
                <c:ptCount val="3"/>
                <c:pt idx="0" formatCode="General">
                  <c:v>0</c:v>
                </c:pt>
                <c:pt idx="1">
                  <c:v>0</c:v>
                </c:pt>
                <c:pt idx="2">
                  <c:v>0</c:v>
                </c:pt>
              </c:numCache>
            </c:numRef>
          </c:val>
          <c:extLst>
            <c:ext xmlns:c16="http://schemas.microsoft.com/office/drawing/2014/chart" uri="{C3380CC4-5D6E-409C-BE32-E72D297353CC}">
              <c16:uniqueId val="{00000003-1B50-C544-8FB3-9AC006D4D824}"/>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2'!$E$2:$E$4</c:f>
              <c:numCache>
                <c:formatCode>0.00%</c:formatCode>
                <c:ptCount val="3"/>
                <c:pt idx="0" formatCode="General">
                  <c:v>0</c:v>
                </c:pt>
                <c:pt idx="1">
                  <c:v>0</c:v>
                </c:pt>
                <c:pt idx="2">
                  <c:v>0.18181818181818182</c:v>
                </c:pt>
              </c:numCache>
            </c:numRef>
          </c:val>
          <c:extLst>
            <c:ext xmlns:c16="http://schemas.microsoft.com/office/drawing/2014/chart" uri="{C3380CC4-5D6E-409C-BE32-E72D297353CC}">
              <c16:uniqueId val="{00000002-1B50-C544-8FB3-9AC006D4D824}"/>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2'!$D$2:$D$4</c:f>
              <c:numCache>
                <c:formatCode>0.00%</c:formatCode>
                <c:ptCount val="3"/>
                <c:pt idx="0">
                  <c:v>0.45454545454545453</c:v>
                </c:pt>
                <c:pt idx="1">
                  <c:v>0.54545454545454541</c:v>
                </c:pt>
                <c:pt idx="2">
                  <c:v>0.45454545454545453</c:v>
                </c:pt>
              </c:numCache>
            </c:numRef>
          </c:val>
          <c:extLst>
            <c:ext xmlns:c16="http://schemas.microsoft.com/office/drawing/2014/chart" uri="{C3380CC4-5D6E-409C-BE32-E72D297353CC}">
              <c16:uniqueId val="{00000001-1B50-C544-8FB3-9AC006D4D824}"/>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2'!$C$2:$C$4</c:f>
              <c:numCache>
                <c:formatCode>0.00%</c:formatCode>
                <c:ptCount val="3"/>
                <c:pt idx="0">
                  <c:v>0.54545454545454541</c:v>
                </c:pt>
                <c:pt idx="1">
                  <c:v>0.45454545454545453</c:v>
                </c:pt>
                <c:pt idx="2">
                  <c:v>0.36363636363636365</c:v>
                </c:pt>
              </c:numCache>
            </c:numRef>
          </c:val>
          <c:extLst>
            <c:ext xmlns:c16="http://schemas.microsoft.com/office/drawing/2014/chart" uri="{C3380CC4-5D6E-409C-BE32-E72D297353CC}">
              <c16:uniqueId val="{00000000-1B50-C544-8FB3-9AC006D4D824}"/>
            </c:ext>
          </c:extLst>
        </c:ser>
        <c:dLbls>
          <c:showLegendKey val="0"/>
          <c:showVal val="0"/>
          <c:showCatName val="0"/>
          <c:showSerName val="0"/>
          <c:showPercent val="0"/>
          <c:showBubbleSize val="0"/>
        </c:dLbls>
        <c:gapWidth val="182"/>
        <c:axId val="2126271664"/>
        <c:axId val="2126116896"/>
      </c:barChart>
      <c:catAx>
        <c:axId val="2126271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2126116896"/>
        <c:crosses val="autoZero"/>
        <c:auto val="1"/>
        <c:lblAlgn val="ctr"/>
        <c:lblOffset val="100"/>
        <c:noMultiLvlLbl val="0"/>
      </c:catAx>
      <c:valAx>
        <c:axId val="21261168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212627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001"/>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 Governance</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2'!$G$5:$G$6</c:f>
              <c:numCache>
                <c:formatCode>General</c:formatCode>
                <c:ptCount val="2"/>
                <c:pt idx="0">
                  <c:v>0</c:v>
                </c:pt>
                <c:pt idx="1">
                  <c:v>0</c:v>
                </c:pt>
              </c:numCache>
            </c:numRef>
          </c:val>
          <c:extLst>
            <c:ext xmlns:c16="http://schemas.microsoft.com/office/drawing/2014/chart" uri="{C3380CC4-5D6E-409C-BE32-E72D297353CC}">
              <c16:uniqueId val="{00000004-8E14-2A44-9DD6-11FB874A0BD0}"/>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2'!$F$5:$F$6</c:f>
              <c:numCache>
                <c:formatCode>0.00%</c:formatCode>
                <c:ptCount val="2"/>
                <c:pt idx="0">
                  <c:v>0</c:v>
                </c:pt>
                <c:pt idx="1">
                  <c:v>0</c:v>
                </c:pt>
              </c:numCache>
            </c:numRef>
          </c:val>
          <c:extLst>
            <c:ext xmlns:c16="http://schemas.microsoft.com/office/drawing/2014/chart" uri="{C3380CC4-5D6E-409C-BE32-E72D297353CC}">
              <c16:uniqueId val="{00000003-8E14-2A44-9DD6-11FB874A0BD0}"/>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2'!$E$5:$E$6</c:f>
              <c:numCache>
                <c:formatCode>0.00%</c:formatCode>
                <c:ptCount val="2"/>
                <c:pt idx="0">
                  <c:v>9.0909090909090912E-2</c:v>
                </c:pt>
                <c:pt idx="1">
                  <c:v>0.18181818181818182</c:v>
                </c:pt>
              </c:numCache>
            </c:numRef>
          </c:val>
          <c:extLst>
            <c:ext xmlns:c16="http://schemas.microsoft.com/office/drawing/2014/chart" uri="{C3380CC4-5D6E-409C-BE32-E72D297353CC}">
              <c16:uniqueId val="{00000002-8E14-2A44-9DD6-11FB874A0BD0}"/>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2'!$D$5:$D$6</c:f>
              <c:numCache>
                <c:formatCode>0.00%</c:formatCode>
                <c:ptCount val="2"/>
                <c:pt idx="0">
                  <c:v>0.54545454545454541</c:v>
                </c:pt>
                <c:pt idx="1">
                  <c:v>0.45454545454545453</c:v>
                </c:pt>
              </c:numCache>
            </c:numRef>
          </c:val>
          <c:extLst>
            <c:ext xmlns:c16="http://schemas.microsoft.com/office/drawing/2014/chart" uri="{C3380CC4-5D6E-409C-BE32-E72D297353CC}">
              <c16:uniqueId val="{00000001-8E14-2A44-9DD6-11FB874A0BD0}"/>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2'!$C$5:$C$6</c:f>
              <c:numCache>
                <c:formatCode>0.00%</c:formatCode>
                <c:ptCount val="2"/>
                <c:pt idx="0">
                  <c:v>0.36363636363636365</c:v>
                </c:pt>
                <c:pt idx="1">
                  <c:v>0.36363636363636365</c:v>
                </c:pt>
              </c:numCache>
            </c:numRef>
          </c:val>
          <c:extLst>
            <c:ext xmlns:c16="http://schemas.microsoft.com/office/drawing/2014/chart" uri="{C3380CC4-5D6E-409C-BE32-E72D297353CC}">
              <c16:uniqueId val="{00000000-8E14-2A44-9DD6-11FB874A0BD0}"/>
            </c:ext>
          </c:extLst>
        </c:ser>
        <c:dLbls>
          <c:showLegendKey val="0"/>
          <c:showVal val="0"/>
          <c:showCatName val="0"/>
          <c:showSerName val="0"/>
          <c:showPercent val="0"/>
          <c:showBubbleSize val="0"/>
        </c:dLbls>
        <c:gapWidth val="182"/>
        <c:axId val="2105708256"/>
        <c:axId val="2106178704"/>
      </c:barChart>
      <c:catAx>
        <c:axId val="2105708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06178704"/>
        <c:crosses val="autoZero"/>
        <c:auto val="1"/>
        <c:lblAlgn val="ctr"/>
        <c:lblOffset val="100"/>
        <c:noMultiLvlLbl val="0"/>
      </c:catAx>
      <c:valAx>
        <c:axId val="210617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0570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5"/>
          <c:order val="0"/>
          <c:tx>
            <c:strRef>
              <c:f>'Likert Q - 6 Standards - counts'!$C$1</c:f>
              <c:strCache>
                <c:ptCount val="1"/>
                <c:pt idx="0">
                  <c:v>Strongly agree
</c:v>
                </c:pt>
              </c:strCache>
            </c:strRef>
          </c:tx>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counts'!$C$2:$C$18</c:f>
              <c:numCache>
                <c:formatCode>General</c:formatCode>
                <c:ptCount val="17"/>
                <c:pt idx="0">
                  <c:v>6</c:v>
                </c:pt>
                <c:pt idx="1">
                  <c:v>5</c:v>
                </c:pt>
                <c:pt idx="2">
                  <c:v>4</c:v>
                </c:pt>
                <c:pt idx="3">
                  <c:v>4</c:v>
                </c:pt>
                <c:pt idx="4" formatCode="0.00%">
                  <c:v>0.36363636363636365</c:v>
                </c:pt>
                <c:pt idx="5" formatCode="0.00%">
                  <c:v>0.36363636363636365</c:v>
                </c:pt>
                <c:pt idx="6" formatCode="0.00%">
                  <c:v>0.36363636363636365</c:v>
                </c:pt>
                <c:pt idx="7" formatCode="0.00%">
                  <c:v>0.45454545454545453</c:v>
                </c:pt>
                <c:pt idx="8" formatCode="0.00%">
                  <c:v>0.54545454545454541</c:v>
                </c:pt>
                <c:pt idx="9" formatCode="0.00%">
                  <c:v>0.36363636363636365</c:v>
                </c:pt>
                <c:pt idx="10" formatCode="0.00%">
                  <c:v>0.18181818181818182</c:v>
                </c:pt>
                <c:pt idx="11" formatCode="0.00%">
                  <c:v>0.36363636363636365</c:v>
                </c:pt>
                <c:pt idx="12" formatCode="0.00%">
                  <c:v>0.45454545454545453</c:v>
                </c:pt>
                <c:pt idx="13" formatCode="0.00%">
                  <c:v>0.45454545454545453</c:v>
                </c:pt>
                <c:pt idx="14" formatCode="0.00%">
                  <c:v>0.27272727272727271</c:v>
                </c:pt>
                <c:pt idx="15" formatCode="0.00%">
                  <c:v>0.45454545454545453</c:v>
                </c:pt>
                <c:pt idx="16" formatCode="0.00%">
                  <c:v>0.18181818181818182</c:v>
                </c:pt>
              </c:numCache>
            </c:numRef>
          </c:val>
          <c:extLst>
            <c:ext xmlns:c16="http://schemas.microsoft.com/office/drawing/2014/chart" uri="{C3380CC4-5D6E-409C-BE32-E72D297353CC}">
              <c16:uniqueId val="{00000000-F1BE-5949-AB14-C6EC6DEAB71E}"/>
            </c:ext>
          </c:extLst>
        </c:ser>
        <c:ser>
          <c:idx val="6"/>
          <c:order val="1"/>
          <c:tx>
            <c:strRef>
              <c:f>'Likert Q - 6 Standards - counts'!$D$1</c:f>
              <c:strCache>
                <c:ptCount val="1"/>
                <c:pt idx="0">
                  <c:v>Agree
</c:v>
                </c:pt>
              </c:strCache>
            </c:strRef>
          </c:tx>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counts'!$D$2:$D$18</c:f>
              <c:numCache>
                <c:formatCode>General</c:formatCode>
                <c:ptCount val="17"/>
                <c:pt idx="0">
                  <c:v>5</c:v>
                </c:pt>
                <c:pt idx="1">
                  <c:v>6</c:v>
                </c:pt>
                <c:pt idx="2">
                  <c:v>5</c:v>
                </c:pt>
                <c:pt idx="3">
                  <c:v>6</c:v>
                </c:pt>
                <c:pt idx="4" formatCode="0.00%">
                  <c:v>0.45454545454545453</c:v>
                </c:pt>
                <c:pt idx="5" formatCode="0.00%">
                  <c:v>0.45454545454545453</c:v>
                </c:pt>
                <c:pt idx="6" formatCode="0.00%">
                  <c:v>0.18181818181818182</c:v>
                </c:pt>
                <c:pt idx="7" formatCode="0.00%">
                  <c:v>0.54545454545454541</c:v>
                </c:pt>
                <c:pt idx="8" formatCode="0.00%">
                  <c:v>0.36363636363636365</c:v>
                </c:pt>
                <c:pt idx="9" formatCode="0.00%">
                  <c:v>0.45454545454545453</c:v>
                </c:pt>
                <c:pt idx="10" formatCode="0.00%">
                  <c:v>0.72727272727272729</c:v>
                </c:pt>
                <c:pt idx="11" formatCode="0.00%">
                  <c:v>0.54545454545454541</c:v>
                </c:pt>
                <c:pt idx="12" formatCode="0.00%">
                  <c:v>0.27272727272727271</c:v>
                </c:pt>
                <c:pt idx="13" formatCode="0.00%">
                  <c:v>0.36363636363636365</c:v>
                </c:pt>
                <c:pt idx="14" formatCode="0.00%">
                  <c:v>0.54545454545454541</c:v>
                </c:pt>
                <c:pt idx="15" formatCode="0.00%">
                  <c:v>0.36363636363636365</c:v>
                </c:pt>
                <c:pt idx="16" formatCode="0.00%">
                  <c:v>0.27272727272727271</c:v>
                </c:pt>
              </c:numCache>
            </c:numRef>
          </c:val>
          <c:extLst>
            <c:ext xmlns:c16="http://schemas.microsoft.com/office/drawing/2014/chart" uri="{C3380CC4-5D6E-409C-BE32-E72D297353CC}">
              <c16:uniqueId val="{00000001-F1BE-5949-AB14-C6EC6DEAB71E}"/>
            </c:ext>
          </c:extLst>
        </c:ser>
        <c:ser>
          <c:idx val="7"/>
          <c:order val="2"/>
          <c:tx>
            <c:strRef>
              <c:f>'Likert Q - 6 Standards - counts'!$E$1</c:f>
              <c:strCache>
                <c:ptCount val="1"/>
                <c:pt idx="0">
                  <c:v>Neither agree nor disagree
</c:v>
                </c:pt>
              </c:strCache>
            </c:strRef>
          </c:tx>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counts'!$E$2:$E$18</c:f>
              <c:numCache>
                <c:formatCode>General</c:formatCode>
                <c:ptCount val="17"/>
                <c:pt idx="0">
                  <c:v>0</c:v>
                </c:pt>
                <c:pt idx="1">
                  <c:v>0</c:v>
                </c:pt>
                <c:pt idx="2">
                  <c:v>2</c:v>
                </c:pt>
                <c:pt idx="3">
                  <c:v>1</c:v>
                </c:pt>
                <c:pt idx="4" formatCode="0.00%">
                  <c:v>0.18181818181818182</c:v>
                </c:pt>
                <c:pt idx="5" formatCode="0.00%">
                  <c:v>0.18181818181818182</c:v>
                </c:pt>
                <c:pt idx="6" formatCode="0.00%">
                  <c:v>0.45454545454545453</c:v>
                </c:pt>
                <c:pt idx="7" formatCode="0.00%">
                  <c:v>0</c:v>
                </c:pt>
                <c:pt idx="8" formatCode="0.00%">
                  <c:v>9.0909090909090912E-2</c:v>
                </c:pt>
                <c:pt idx="9" formatCode="0.00%">
                  <c:v>0.18181818181818182</c:v>
                </c:pt>
                <c:pt idx="10" formatCode="0.00%">
                  <c:v>9.0909090909090912E-2</c:v>
                </c:pt>
                <c:pt idx="11" formatCode="0.00%">
                  <c:v>9.0909090909090912E-2</c:v>
                </c:pt>
                <c:pt idx="12" formatCode="0.00%">
                  <c:v>0.27272727272727271</c:v>
                </c:pt>
                <c:pt idx="13" formatCode="0.00%">
                  <c:v>0.18181818181818182</c:v>
                </c:pt>
                <c:pt idx="14" formatCode="0.00%">
                  <c:v>0.18181818181818182</c:v>
                </c:pt>
                <c:pt idx="15" formatCode="0.00%">
                  <c:v>0.18181818181818182</c:v>
                </c:pt>
                <c:pt idx="16" formatCode="0.00%">
                  <c:v>0.36363636363636365</c:v>
                </c:pt>
              </c:numCache>
            </c:numRef>
          </c:val>
          <c:extLst>
            <c:ext xmlns:c16="http://schemas.microsoft.com/office/drawing/2014/chart" uri="{C3380CC4-5D6E-409C-BE32-E72D297353CC}">
              <c16:uniqueId val="{00000002-F1BE-5949-AB14-C6EC6DEAB71E}"/>
            </c:ext>
          </c:extLst>
        </c:ser>
        <c:ser>
          <c:idx val="8"/>
          <c:order val="3"/>
          <c:tx>
            <c:strRef>
              <c:f>'Likert Q - 6 Standards - counts'!$F$1</c:f>
              <c:strCache>
                <c:ptCount val="1"/>
                <c:pt idx="0">
                  <c:v>Disagree
</c:v>
                </c:pt>
              </c:strCache>
            </c:strRef>
          </c:tx>
          <c:spPr>
            <a:solidFill>
              <a:srgbClr val="FF8D00"/>
            </a:solidFill>
          </c:spPr>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counts'!$F$2:$F$18</c:f>
              <c:numCache>
                <c:formatCode>General</c:formatCode>
                <c:ptCount val="17"/>
                <c:pt idx="0">
                  <c:v>0</c:v>
                </c:pt>
                <c:pt idx="1">
                  <c:v>0</c:v>
                </c:pt>
                <c:pt idx="2">
                  <c:v>0</c:v>
                </c:pt>
                <c:pt idx="3">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0.18181818181818182</c:v>
                </c:pt>
              </c:numCache>
            </c:numRef>
          </c:val>
          <c:extLst>
            <c:ext xmlns:c16="http://schemas.microsoft.com/office/drawing/2014/chart" uri="{C3380CC4-5D6E-409C-BE32-E72D297353CC}">
              <c16:uniqueId val="{00000003-F1BE-5949-AB14-C6EC6DEAB71E}"/>
            </c:ext>
          </c:extLst>
        </c:ser>
        <c:ser>
          <c:idx val="9"/>
          <c:order val="4"/>
          <c:tx>
            <c:strRef>
              <c:f>'Likert Q - 6 Standards - counts'!$G$1</c:f>
              <c:strCache>
                <c:ptCount val="1"/>
                <c:pt idx="0">
                  <c:v>Strongly Disagree 
</c:v>
                </c:pt>
              </c:strCache>
            </c:strRef>
          </c:tx>
          <c:spPr>
            <a:solidFill>
              <a:srgbClr val="FF0000"/>
            </a:solidFill>
          </c:spPr>
          <c:invertIfNegative val="0"/>
          <c:cat>
            <c:multiLvlStrRef>
              <c:f>'Likert Q - 6 Standards - counts'!$A$2:$B$18</c:f>
              <c:multiLvlStrCache>
                <c:ptCount val="17"/>
                <c:lvl>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lvl>
                <c:lvl>
                  <c:pt idx="0">
                    <c:v>Communication 
</c:v>
                  </c:pt>
                  <c:pt idx="3">
                    <c:v>Governance 
</c:v>
                  </c:pt>
                  <c:pt idx="4">
                    <c:v>Impact </c:v>
                  </c:pt>
                  <c:pt idx="7">
                    <c:v>Working together </c:v>
                  </c:pt>
                  <c:pt idx="11">
                    <c:v>Support and learning</c:v>
                  </c:pt>
                  <c:pt idx="12">
                    <c:v>Inclusive opportunities </c:v>
                  </c:pt>
                </c:lvl>
              </c:multiLvlStrCache>
            </c:multiLvlStrRef>
          </c:cat>
          <c:val>
            <c:numRef>
              <c:f>'Likert Q - 6 Standards - counts'!$G$2:$G$18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F1BE-5949-AB14-C6EC6DEAB71E}"/>
            </c:ext>
          </c:extLst>
        </c:ser>
        <c:ser>
          <c:idx val="0"/>
          <c:order val="5"/>
          <c:tx>
            <c:strRef>
              <c:f>'Likert Q - 6 Standards - counts'!$C$1</c:f>
              <c:strCache>
                <c:ptCount val="1"/>
                <c:pt idx="0">
                  <c:v>Strongly agree
</c:v>
                </c:pt>
              </c:strCache>
            </c:strRef>
          </c:tx>
          <c:spPr>
            <a:solidFill>
              <a:schemeClr val="accent6"/>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counts'!$C$2:$C$18</c:f>
              <c:numCache>
                <c:formatCode>General</c:formatCode>
                <c:ptCount val="17"/>
                <c:pt idx="0">
                  <c:v>6</c:v>
                </c:pt>
                <c:pt idx="1">
                  <c:v>5</c:v>
                </c:pt>
                <c:pt idx="2">
                  <c:v>4</c:v>
                </c:pt>
                <c:pt idx="3">
                  <c:v>4</c:v>
                </c:pt>
                <c:pt idx="4" formatCode="0.00%">
                  <c:v>0.36363636363636365</c:v>
                </c:pt>
                <c:pt idx="5" formatCode="0.00%">
                  <c:v>0.36363636363636365</c:v>
                </c:pt>
                <c:pt idx="6" formatCode="0.00%">
                  <c:v>0.36363636363636365</c:v>
                </c:pt>
                <c:pt idx="7" formatCode="0.00%">
                  <c:v>0.45454545454545453</c:v>
                </c:pt>
                <c:pt idx="8" formatCode="0.00%">
                  <c:v>0.54545454545454541</c:v>
                </c:pt>
                <c:pt idx="9" formatCode="0.00%">
                  <c:v>0.36363636363636365</c:v>
                </c:pt>
                <c:pt idx="10" formatCode="0.00%">
                  <c:v>0.18181818181818182</c:v>
                </c:pt>
                <c:pt idx="11" formatCode="0.00%">
                  <c:v>0.36363636363636365</c:v>
                </c:pt>
                <c:pt idx="12" formatCode="0.00%">
                  <c:v>0.45454545454545453</c:v>
                </c:pt>
                <c:pt idx="13" formatCode="0.00%">
                  <c:v>0.45454545454545453</c:v>
                </c:pt>
                <c:pt idx="14" formatCode="0.00%">
                  <c:v>0.27272727272727271</c:v>
                </c:pt>
                <c:pt idx="15" formatCode="0.00%">
                  <c:v>0.45454545454545453</c:v>
                </c:pt>
                <c:pt idx="16" formatCode="0.00%">
                  <c:v>0.18181818181818182</c:v>
                </c:pt>
              </c:numCache>
            </c:numRef>
          </c:val>
          <c:extLst>
            <c:ext xmlns:c16="http://schemas.microsoft.com/office/drawing/2014/chart" uri="{C3380CC4-5D6E-409C-BE32-E72D297353CC}">
              <c16:uniqueId val="{00000005-F1BE-5949-AB14-C6EC6DEAB71E}"/>
            </c:ext>
          </c:extLst>
        </c:ser>
        <c:ser>
          <c:idx val="1"/>
          <c:order val="6"/>
          <c:tx>
            <c:strRef>
              <c:f>'Likert Q - 6 Standards - counts'!$D$1</c:f>
              <c:strCache>
                <c:ptCount val="1"/>
                <c:pt idx="0">
                  <c:v>Agree
</c:v>
                </c:pt>
              </c:strCache>
            </c:strRef>
          </c:tx>
          <c:spPr>
            <a:solidFill>
              <a:schemeClr val="accent5"/>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counts'!$D$2:$D$18</c:f>
              <c:numCache>
                <c:formatCode>General</c:formatCode>
                <c:ptCount val="17"/>
                <c:pt idx="0">
                  <c:v>5</c:v>
                </c:pt>
                <c:pt idx="1">
                  <c:v>6</c:v>
                </c:pt>
                <c:pt idx="2">
                  <c:v>5</c:v>
                </c:pt>
                <c:pt idx="3">
                  <c:v>6</c:v>
                </c:pt>
                <c:pt idx="4" formatCode="0.00%">
                  <c:v>0.45454545454545453</c:v>
                </c:pt>
                <c:pt idx="5" formatCode="0.00%">
                  <c:v>0.45454545454545453</c:v>
                </c:pt>
                <c:pt idx="6" formatCode="0.00%">
                  <c:v>0.18181818181818182</c:v>
                </c:pt>
                <c:pt idx="7" formatCode="0.00%">
                  <c:v>0.54545454545454541</c:v>
                </c:pt>
                <c:pt idx="8" formatCode="0.00%">
                  <c:v>0.36363636363636365</c:v>
                </c:pt>
                <c:pt idx="9" formatCode="0.00%">
                  <c:v>0.45454545454545453</c:v>
                </c:pt>
                <c:pt idx="10" formatCode="0.00%">
                  <c:v>0.72727272727272729</c:v>
                </c:pt>
                <c:pt idx="11" formatCode="0.00%">
                  <c:v>0.54545454545454541</c:v>
                </c:pt>
                <c:pt idx="12" formatCode="0.00%">
                  <c:v>0.27272727272727271</c:v>
                </c:pt>
                <c:pt idx="13" formatCode="0.00%">
                  <c:v>0.36363636363636365</c:v>
                </c:pt>
                <c:pt idx="14" formatCode="0.00%">
                  <c:v>0.54545454545454541</c:v>
                </c:pt>
                <c:pt idx="15" formatCode="0.00%">
                  <c:v>0.36363636363636365</c:v>
                </c:pt>
                <c:pt idx="16" formatCode="0.00%">
                  <c:v>0.27272727272727271</c:v>
                </c:pt>
              </c:numCache>
            </c:numRef>
          </c:val>
          <c:extLst>
            <c:ext xmlns:c16="http://schemas.microsoft.com/office/drawing/2014/chart" uri="{C3380CC4-5D6E-409C-BE32-E72D297353CC}">
              <c16:uniqueId val="{00000006-F1BE-5949-AB14-C6EC6DEAB71E}"/>
            </c:ext>
          </c:extLst>
        </c:ser>
        <c:ser>
          <c:idx val="2"/>
          <c:order val="7"/>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counts'!$E$2:$E$18</c:f>
              <c:numCache>
                <c:formatCode>General</c:formatCode>
                <c:ptCount val="17"/>
                <c:pt idx="0">
                  <c:v>0</c:v>
                </c:pt>
                <c:pt idx="1">
                  <c:v>0</c:v>
                </c:pt>
                <c:pt idx="2">
                  <c:v>2</c:v>
                </c:pt>
                <c:pt idx="3">
                  <c:v>1</c:v>
                </c:pt>
                <c:pt idx="4" formatCode="0.00%">
                  <c:v>0.18181818181818182</c:v>
                </c:pt>
                <c:pt idx="5" formatCode="0.00%">
                  <c:v>0.18181818181818182</c:v>
                </c:pt>
                <c:pt idx="6" formatCode="0.00%">
                  <c:v>0.45454545454545453</c:v>
                </c:pt>
                <c:pt idx="7" formatCode="0.00%">
                  <c:v>0</c:v>
                </c:pt>
                <c:pt idx="8" formatCode="0.00%">
                  <c:v>9.0909090909090912E-2</c:v>
                </c:pt>
                <c:pt idx="9" formatCode="0.00%">
                  <c:v>0.18181818181818182</c:v>
                </c:pt>
                <c:pt idx="10" formatCode="0.00%">
                  <c:v>9.0909090909090912E-2</c:v>
                </c:pt>
                <c:pt idx="11" formatCode="0.00%">
                  <c:v>9.0909090909090912E-2</c:v>
                </c:pt>
                <c:pt idx="12" formatCode="0.00%">
                  <c:v>0.27272727272727271</c:v>
                </c:pt>
                <c:pt idx="13" formatCode="0.00%">
                  <c:v>0.18181818181818182</c:v>
                </c:pt>
                <c:pt idx="14" formatCode="0.00%">
                  <c:v>0.18181818181818182</c:v>
                </c:pt>
                <c:pt idx="15" formatCode="0.00%">
                  <c:v>0.18181818181818182</c:v>
                </c:pt>
                <c:pt idx="16" formatCode="0.00%">
                  <c:v>0.36363636363636365</c:v>
                </c:pt>
              </c:numCache>
            </c:numRef>
          </c:val>
          <c:extLst>
            <c:ext xmlns:c16="http://schemas.microsoft.com/office/drawing/2014/chart" uri="{C3380CC4-5D6E-409C-BE32-E72D297353CC}">
              <c16:uniqueId val="{00000007-F1BE-5949-AB14-C6EC6DEAB71E}"/>
            </c:ext>
          </c:extLst>
        </c:ser>
        <c:ser>
          <c:idx val="3"/>
          <c:order val="8"/>
          <c:tx>
            <c:strRef>
              <c:f>'Likert Q - 6 Standards - counts'!$F$1</c:f>
              <c:strCache>
                <c:ptCount val="1"/>
                <c:pt idx="0">
                  <c:v>Disagree
</c:v>
                </c:pt>
              </c:strCache>
            </c:strRef>
          </c:tx>
          <c:spPr>
            <a:solidFill>
              <a:srgbClr val="FF8D00"/>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counts'!$F$2:$F$18</c:f>
              <c:numCache>
                <c:formatCode>General</c:formatCode>
                <c:ptCount val="17"/>
                <c:pt idx="0">
                  <c:v>0</c:v>
                </c:pt>
                <c:pt idx="1">
                  <c:v>0</c:v>
                </c:pt>
                <c:pt idx="2">
                  <c:v>0</c:v>
                </c:pt>
                <c:pt idx="3">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0.18181818181818182</c:v>
                </c:pt>
              </c:numCache>
            </c:numRef>
          </c:val>
          <c:extLst>
            <c:ext xmlns:c16="http://schemas.microsoft.com/office/drawing/2014/chart" uri="{C3380CC4-5D6E-409C-BE32-E72D297353CC}">
              <c16:uniqueId val="{00000008-F1BE-5949-AB14-C6EC6DEAB71E}"/>
            </c:ext>
          </c:extLst>
        </c:ser>
        <c:ser>
          <c:idx val="4"/>
          <c:order val="9"/>
          <c:tx>
            <c:strRef>
              <c:f>'Likert Q - 6 Standards - counts'!$G$1</c:f>
              <c:strCache>
                <c:ptCount val="1"/>
                <c:pt idx="0">
                  <c:v>Strongly Disagree 
</c:v>
                </c:pt>
              </c:strCache>
            </c:strRef>
          </c:tx>
          <c:spPr>
            <a:solidFill>
              <a:srgbClr val="FF0000"/>
            </a:solidFill>
            <a:ln>
              <a:noFill/>
            </a:ln>
            <a:effectLst/>
          </c:spPr>
          <c:invertIfNegative val="0"/>
          <c:cat>
            <c:strRef>
              <c:f>'Likert Q - 6 Standards - counts'!$B$2:$B$18</c:f>
              <c:strCache>
                <c:ptCount val="17"/>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pt idx="3">
                  <c:v>Group member’s voices are heard, valued, and respected in decision making. 
</c:v>
                </c:pt>
                <c:pt idx="4">
                  <c:v>
Group members are involved in deciding how the impact of their involvement should be assessed (I.e., Group members are involved in deciding how to evaluate the progress and impact of the group). 
</c:v>
                </c:pt>
                <c:pt idx="5">
                  <c:v>Time and activities such as meetings are allocated to reflect and evaluate the patient and public involvement. 
</c:v>
                </c:pt>
                <c:pt idx="6">
                  <c:v>My involvement has an impact on research. 
</c:v>
                </c:pt>
                <c:pt idx="7">
                  <c:v>The aims and purpose of the group have been jointly agreed and defined by the group. 
</c:v>
                </c:pt>
                <c:pt idx="8">
                  <c:v>I feel valued and able to share ideas freely without restriction. 
</c:v>
                </c:pt>
                <c:pt idx="9">
                  <c:v>The practical arrangements, preferences, and requirements for working together have been discussed, addressed, and agreed as a group. 
</c:v>
                </c:pt>
                <c:pt idx="10">
                  <c:v>In activities, the team are clear about objectives, how to achieve them and how to present the results. 
</c:v>
                </c:pt>
                <c:pt idx="11">
                  <c:v>There are opportunities to improve one’s skill set to enable more involvement. 
</c:v>
                </c:pt>
                <c:pt idx="12">
                  <c:v>Patient and public group members are involved in the research from the earliest stages. 
</c:v>
                </c:pt>
                <c:pt idx="13">
                  <c:v>Barriers to involvement such as payment or accessibility have been identified and addressed. 
</c:v>
                </c:pt>
                <c:pt idx="14">
                  <c:v>Information about activities is shared widely in ways that are accessible and appeal to different communities. 
</c:v>
                </c:pt>
                <c:pt idx="15">
                  <c:v>There is choice and flexibility in the opportunities offered. 
</c:v>
                </c:pt>
                <c:pt idx="16">
                  <c:v>The group is a true representation of the Deaf or hard of hearing community. 
</c:v>
                </c:pt>
              </c:strCache>
            </c:strRef>
          </c:cat>
          <c:val>
            <c:numRef>
              <c:f>'Likert Q - 6 Standards - counts'!$G$2:$G$18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9-F1BE-5949-AB14-C6EC6DEAB71E}"/>
            </c:ext>
          </c:extLst>
        </c:ser>
        <c:dLbls>
          <c:showLegendKey val="0"/>
          <c:showVal val="0"/>
          <c:showCatName val="0"/>
          <c:showSerName val="0"/>
          <c:showPercent val="0"/>
          <c:showBubbleSize val="0"/>
        </c:dLbls>
        <c:gapWidth val="150"/>
        <c:overlap val="100"/>
        <c:axId val="793827375"/>
        <c:axId val="794073567"/>
      </c:barChart>
      <c:catAx>
        <c:axId val="793827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001"/>
          </a:p>
        </c:txPr>
        <c:crossAx val="794073567"/>
        <c:crosses val="autoZero"/>
        <c:auto val="1"/>
        <c:lblAlgn val="ctr"/>
        <c:lblOffset val="100"/>
        <c:noMultiLvlLbl val="0"/>
      </c:catAx>
      <c:valAx>
        <c:axId val="794073567"/>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793827375"/>
        <c:crosses val="autoZero"/>
        <c:crossBetween val="between"/>
      </c:valAx>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txPr>
    <a:bodyPr/>
    <a:lstStyle/>
    <a:p>
      <a:pPr>
        <a:defRPr/>
      </a:pPr>
      <a:endParaRPr lang="en-001"/>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2'!$G$6:$G$8</c:f>
              <c:numCache>
                <c:formatCode>General</c:formatCode>
                <c:ptCount val="3"/>
                <c:pt idx="0">
                  <c:v>0</c:v>
                </c:pt>
                <c:pt idx="1">
                  <c:v>0</c:v>
                </c:pt>
                <c:pt idx="2">
                  <c:v>0</c:v>
                </c:pt>
              </c:numCache>
            </c:numRef>
          </c:val>
          <c:extLst>
            <c:ext xmlns:c16="http://schemas.microsoft.com/office/drawing/2014/chart" uri="{C3380CC4-5D6E-409C-BE32-E72D297353CC}">
              <c16:uniqueId val="{00000005-8BAA-6341-8F8B-234CE56F61EC}"/>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2'!$F$6:$F$8</c:f>
              <c:numCache>
                <c:formatCode>0.00%</c:formatCode>
                <c:ptCount val="3"/>
                <c:pt idx="0">
                  <c:v>0</c:v>
                </c:pt>
                <c:pt idx="1">
                  <c:v>0</c:v>
                </c:pt>
                <c:pt idx="2">
                  <c:v>0</c:v>
                </c:pt>
              </c:numCache>
            </c:numRef>
          </c:val>
          <c:extLst>
            <c:ext xmlns:c16="http://schemas.microsoft.com/office/drawing/2014/chart" uri="{C3380CC4-5D6E-409C-BE32-E72D297353CC}">
              <c16:uniqueId val="{00000004-8BAA-6341-8F8B-234CE56F61EC}"/>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2'!$E$6:$E$8</c:f>
              <c:numCache>
                <c:formatCode>0.00%</c:formatCode>
                <c:ptCount val="3"/>
                <c:pt idx="0">
                  <c:v>0.18181818181818182</c:v>
                </c:pt>
                <c:pt idx="1">
                  <c:v>0.18181818181818182</c:v>
                </c:pt>
                <c:pt idx="2">
                  <c:v>0.45454545454545453</c:v>
                </c:pt>
              </c:numCache>
            </c:numRef>
          </c:val>
          <c:extLst>
            <c:ext xmlns:c16="http://schemas.microsoft.com/office/drawing/2014/chart" uri="{C3380CC4-5D6E-409C-BE32-E72D297353CC}">
              <c16:uniqueId val="{00000003-8BAA-6341-8F8B-234CE56F61EC}"/>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2'!$D$6:$D$8</c:f>
              <c:numCache>
                <c:formatCode>0.00%</c:formatCode>
                <c:ptCount val="3"/>
                <c:pt idx="0">
                  <c:v>0.45454545454545453</c:v>
                </c:pt>
                <c:pt idx="1">
                  <c:v>0.45454545454545453</c:v>
                </c:pt>
                <c:pt idx="2">
                  <c:v>0.18181818181818182</c:v>
                </c:pt>
              </c:numCache>
            </c:numRef>
          </c:val>
          <c:extLst>
            <c:ext xmlns:c16="http://schemas.microsoft.com/office/drawing/2014/chart" uri="{C3380CC4-5D6E-409C-BE32-E72D297353CC}">
              <c16:uniqueId val="{00000001-8BAA-6341-8F8B-234CE56F61EC}"/>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2'!$C$6:$C$8</c:f>
              <c:numCache>
                <c:formatCode>0.00%</c:formatCode>
                <c:ptCount val="3"/>
                <c:pt idx="0">
                  <c:v>0.36363636363636365</c:v>
                </c:pt>
                <c:pt idx="1">
                  <c:v>0.36363636363636365</c:v>
                </c:pt>
                <c:pt idx="2">
                  <c:v>0.36363636363636365</c:v>
                </c:pt>
              </c:numCache>
            </c:numRef>
          </c:val>
          <c:extLst>
            <c:ext xmlns:c16="http://schemas.microsoft.com/office/drawing/2014/chart" uri="{C3380CC4-5D6E-409C-BE32-E72D297353CC}">
              <c16:uniqueId val="{00000000-8BAA-6341-8F8B-234CE56F61EC}"/>
            </c:ext>
          </c:extLst>
        </c:ser>
        <c:dLbls>
          <c:showLegendKey val="0"/>
          <c:showVal val="0"/>
          <c:showCatName val="0"/>
          <c:showSerName val="0"/>
          <c:showPercent val="0"/>
          <c:showBubbleSize val="0"/>
        </c:dLbls>
        <c:gapWidth val="117"/>
        <c:overlap val="100"/>
        <c:axId val="2125547072"/>
        <c:axId val="2125682416"/>
      </c:barChart>
      <c:catAx>
        <c:axId val="2125547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5682416"/>
        <c:crosses val="autoZero"/>
        <c:auto val="1"/>
        <c:lblAlgn val="ctr"/>
        <c:lblOffset val="100"/>
        <c:noMultiLvlLbl val="0"/>
      </c:catAx>
      <c:valAx>
        <c:axId val="2125682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5547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Working together</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2'!$G$9:$G$12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72B0-D24A-947F-BBA5199B3268}"/>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2'!$F$9:$F$12</c:f>
              <c:numCache>
                <c:formatCode>0.00%</c:formatCode>
                <c:ptCount val="4"/>
                <c:pt idx="0">
                  <c:v>0</c:v>
                </c:pt>
                <c:pt idx="1">
                  <c:v>0</c:v>
                </c:pt>
                <c:pt idx="2">
                  <c:v>0</c:v>
                </c:pt>
                <c:pt idx="3">
                  <c:v>0</c:v>
                </c:pt>
              </c:numCache>
            </c:numRef>
          </c:val>
          <c:extLst>
            <c:ext xmlns:c16="http://schemas.microsoft.com/office/drawing/2014/chart" uri="{C3380CC4-5D6E-409C-BE32-E72D297353CC}">
              <c16:uniqueId val="{00000003-72B0-D24A-947F-BBA5199B3268}"/>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2'!$E$9:$E$12</c:f>
              <c:numCache>
                <c:formatCode>0.00%</c:formatCode>
                <c:ptCount val="4"/>
                <c:pt idx="0">
                  <c:v>0</c:v>
                </c:pt>
                <c:pt idx="1">
                  <c:v>9.0909090909090912E-2</c:v>
                </c:pt>
                <c:pt idx="2">
                  <c:v>0.18181818181818182</c:v>
                </c:pt>
                <c:pt idx="3">
                  <c:v>9.0909090909090912E-2</c:v>
                </c:pt>
              </c:numCache>
            </c:numRef>
          </c:val>
          <c:extLst>
            <c:ext xmlns:c16="http://schemas.microsoft.com/office/drawing/2014/chart" uri="{C3380CC4-5D6E-409C-BE32-E72D297353CC}">
              <c16:uniqueId val="{00000002-72B0-D24A-947F-BBA5199B3268}"/>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2'!$D$9:$D$12</c:f>
              <c:numCache>
                <c:formatCode>0.00%</c:formatCode>
                <c:ptCount val="4"/>
                <c:pt idx="0">
                  <c:v>0.54545454545454541</c:v>
                </c:pt>
                <c:pt idx="1">
                  <c:v>0.36363636363636365</c:v>
                </c:pt>
                <c:pt idx="2">
                  <c:v>0.45454545454545453</c:v>
                </c:pt>
                <c:pt idx="3">
                  <c:v>0.72727272727272729</c:v>
                </c:pt>
              </c:numCache>
            </c:numRef>
          </c:val>
          <c:extLst>
            <c:ext xmlns:c16="http://schemas.microsoft.com/office/drawing/2014/chart" uri="{C3380CC4-5D6E-409C-BE32-E72D297353CC}">
              <c16:uniqueId val="{00000001-72B0-D24A-947F-BBA5199B3268}"/>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2'!$C$9:$C$12</c:f>
              <c:numCache>
                <c:formatCode>0.00%</c:formatCode>
                <c:ptCount val="4"/>
                <c:pt idx="0">
                  <c:v>0.45454545454545453</c:v>
                </c:pt>
                <c:pt idx="1">
                  <c:v>0.54545454545454541</c:v>
                </c:pt>
                <c:pt idx="2">
                  <c:v>0.36363636363636365</c:v>
                </c:pt>
                <c:pt idx="3">
                  <c:v>0.18181818181818182</c:v>
                </c:pt>
              </c:numCache>
            </c:numRef>
          </c:val>
          <c:extLst>
            <c:ext xmlns:c16="http://schemas.microsoft.com/office/drawing/2014/chart" uri="{C3380CC4-5D6E-409C-BE32-E72D297353CC}">
              <c16:uniqueId val="{00000000-72B0-D24A-947F-BBA5199B3268}"/>
            </c:ext>
          </c:extLst>
        </c:ser>
        <c:dLbls>
          <c:showLegendKey val="0"/>
          <c:showVal val="0"/>
          <c:showCatName val="0"/>
          <c:showSerName val="0"/>
          <c:showPercent val="0"/>
          <c:showBubbleSize val="0"/>
        </c:dLbls>
        <c:gapWidth val="182"/>
        <c:axId val="2127714256"/>
        <c:axId val="2134639872"/>
      </c:barChart>
      <c:catAx>
        <c:axId val="2127714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34639872"/>
        <c:crosses val="autoZero"/>
        <c:auto val="1"/>
        <c:lblAlgn val="ctr"/>
        <c:lblOffset val="100"/>
        <c:noMultiLvlLbl val="0"/>
      </c:catAx>
      <c:valAx>
        <c:axId val="21346398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2771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Support and learning</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2'!$G$13</c:f>
              <c:numCache>
                <c:formatCode>General</c:formatCode>
                <c:ptCount val="1"/>
                <c:pt idx="0">
                  <c:v>0</c:v>
                </c:pt>
              </c:numCache>
            </c:numRef>
          </c:val>
          <c:extLst>
            <c:ext xmlns:c16="http://schemas.microsoft.com/office/drawing/2014/chart" uri="{C3380CC4-5D6E-409C-BE32-E72D297353CC}">
              <c16:uniqueId val="{00000004-CEB0-4846-9DDC-7795C0F88D53}"/>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2'!$F$13</c:f>
              <c:numCache>
                <c:formatCode>0.00%</c:formatCode>
                <c:ptCount val="1"/>
                <c:pt idx="0">
                  <c:v>0</c:v>
                </c:pt>
              </c:numCache>
            </c:numRef>
          </c:val>
          <c:extLst>
            <c:ext xmlns:c16="http://schemas.microsoft.com/office/drawing/2014/chart" uri="{C3380CC4-5D6E-409C-BE32-E72D297353CC}">
              <c16:uniqueId val="{00000003-CEB0-4846-9DDC-7795C0F88D53}"/>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2'!$E$13</c:f>
              <c:numCache>
                <c:formatCode>0.00%</c:formatCode>
                <c:ptCount val="1"/>
                <c:pt idx="0">
                  <c:v>9.0909090909090912E-2</c:v>
                </c:pt>
              </c:numCache>
            </c:numRef>
          </c:val>
          <c:extLst>
            <c:ext xmlns:c16="http://schemas.microsoft.com/office/drawing/2014/chart" uri="{C3380CC4-5D6E-409C-BE32-E72D297353CC}">
              <c16:uniqueId val="{00000002-CEB0-4846-9DDC-7795C0F88D53}"/>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2'!$D$13</c:f>
              <c:numCache>
                <c:formatCode>0.00%</c:formatCode>
                <c:ptCount val="1"/>
                <c:pt idx="0">
                  <c:v>0.54545454545454541</c:v>
                </c:pt>
              </c:numCache>
            </c:numRef>
          </c:val>
          <c:extLst>
            <c:ext xmlns:c16="http://schemas.microsoft.com/office/drawing/2014/chart" uri="{C3380CC4-5D6E-409C-BE32-E72D297353CC}">
              <c16:uniqueId val="{00000001-CEB0-4846-9DDC-7795C0F88D53}"/>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2'!$C$13</c:f>
              <c:numCache>
                <c:formatCode>0.00%</c:formatCode>
                <c:ptCount val="1"/>
                <c:pt idx="0">
                  <c:v>0.36363636363636365</c:v>
                </c:pt>
              </c:numCache>
            </c:numRef>
          </c:val>
          <c:extLst>
            <c:ext xmlns:c16="http://schemas.microsoft.com/office/drawing/2014/chart" uri="{C3380CC4-5D6E-409C-BE32-E72D297353CC}">
              <c16:uniqueId val="{00000000-CEB0-4846-9DDC-7795C0F88D53}"/>
            </c:ext>
          </c:extLst>
        </c:ser>
        <c:dLbls>
          <c:showLegendKey val="0"/>
          <c:showVal val="0"/>
          <c:showCatName val="0"/>
          <c:showSerName val="0"/>
          <c:showPercent val="0"/>
          <c:showBubbleSize val="0"/>
        </c:dLbls>
        <c:gapWidth val="182"/>
        <c:axId val="7544127"/>
        <c:axId val="29859999"/>
      </c:barChart>
      <c:catAx>
        <c:axId val="75441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9859999"/>
        <c:crosses val="autoZero"/>
        <c:auto val="1"/>
        <c:lblAlgn val="ctr"/>
        <c:lblOffset val="100"/>
        <c:noMultiLvlLbl val="0"/>
      </c:catAx>
      <c:valAx>
        <c:axId val="298599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7544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Inclusive opportunities </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2'!$G$14:$G$18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3D1D-4749-B802-2A17BDC5F3F6}"/>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2'!$F$14:$F$18</c:f>
              <c:numCache>
                <c:formatCode>0.00%</c:formatCode>
                <c:ptCount val="5"/>
                <c:pt idx="0">
                  <c:v>0</c:v>
                </c:pt>
                <c:pt idx="1">
                  <c:v>0</c:v>
                </c:pt>
                <c:pt idx="2">
                  <c:v>0</c:v>
                </c:pt>
                <c:pt idx="3">
                  <c:v>0</c:v>
                </c:pt>
                <c:pt idx="4">
                  <c:v>0.18181818181818182</c:v>
                </c:pt>
              </c:numCache>
            </c:numRef>
          </c:val>
          <c:extLst>
            <c:ext xmlns:c16="http://schemas.microsoft.com/office/drawing/2014/chart" uri="{C3380CC4-5D6E-409C-BE32-E72D297353CC}">
              <c16:uniqueId val="{00000003-3D1D-4749-B802-2A17BDC5F3F6}"/>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2'!$E$14:$E$18</c:f>
              <c:numCache>
                <c:formatCode>0.00%</c:formatCode>
                <c:ptCount val="5"/>
                <c:pt idx="0">
                  <c:v>0.27272727272727271</c:v>
                </c:pt>
                <c:pt idx="1">
                  <c:v>0.18181818181818182</c:v>
                </c:pt>
                <c:pt idx="2">
                  <c:v>0.18181818181818182</c:v>
                </c:pt>
                <c:pt idx="3">
                  <c:v>0.18181818181818182</c:v>
                </c:pt>
                <c:pt idx="4">
                  <c:v>0.36363636363636365</c:v>
                </c:pt>
              </c:numCache>
            </c:numRef>
          </c:val>
          <c:extLst>
            <c:ext xmlns:c16="http://schemas.microsoft.com/office/drawing/2014/chart" uri="{C3380CC4-5D6E-409C-BE32-E72D297353CC}">
              <c16:uniqueId val="{00000002-3D1D-4749-B802-2A17BDC5F3F6}"/>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2'!$D$14:$D$18</c:f>
              <c:numCache>
                <c:formatCode>0.00%</c:formatCode>
                <c:ptCount val="5"/>
                <c:pt idx="0">
                  <c:v>0.27272727272727271</c:v>
                </c:pt>
                <c:pt idx="1">
                  <c:v>0.36363636363636365</c:v>
                </c:pt>
                <c:pt idx="2">
                  <c:v>0.54545454545454541</c:v>
                </c:pt>
                <c:pt idx="3">
                  <c:v>0.36363636363636365</c:v>
                </c:pt>
                <c:pt idx="4">
                  <c:v>0.27272727272727271</c:v>
                </c:pt>
              </c:numCache>
            </c:numRef>
          </c:val>
          <c:extLst>
            <c:ext xmlns:c16="http://schemas.microsoft.com/office/drawing/2014/chart" uri="{C3380CC4-5D6E-409C-BE32-E72D297353CC}">
              <c16:uniqueId val="{00000001-3D1D-4749-B802-2A17BDC5F3F6}"/>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2'!$C$14:$C$18</c:f>
              <c:numCache>
                <c:formatCode>0.00%</c:formatCode>
                <c:ptCount val="5"/>
                <c:pt idx="0">
                  <c:v>0.45454545454545453</c:v>
                </c:pt>
                <c:pt idx="1">
                  <c:v>0.45454545454545453</c:v>
                </c:pt>
                <c:pt idx="2">
                  <c:v>0.27272727272727271</c:v>
                </c:pt>
                <c:pt idx="3">
                  <c:v>0.45454545454545453</c:v>
                </c:pt>
                <c:pt idx="4">
                  <c:v>0.18181818181818182</c:v>
                </c:pt>
              </c:numCache>
            </c:numRef>
          </c:val>
          <c:extLst>
            <c:ext xmlns:c16="http://schemas.microsoft.com/office/drawing/2014/chart" uri="{C3380CC4-5D6E-409C-BE32-E72D297353CC}">
              <c16:uniqueId val="{00000000-3D1D-4749-B802-2A17BDC5F3F6}"/>
            </c:ext>
          </c:extLst>
        </c:ser>
        <c:dLbls>
          <c:showLegendKey val="0"/>
          <c:showVal val="0"/>
          <c:showCatName val="0"/>
          <c:showSerName val="0"/>
          <c:showPercent val="0"/>
          <c:showBubbleSize val="0"/>
        </c:dLbls>
        <c:gapWidth val="182"/>
        <c:axId val="41794911"/>
        <c:axId val="41871727"/>
      </c:barChart>
      <c:catAx>
        <c:axId val="41794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41871727"/>
        <c:crosses val="autoZero"/>
        <c:auto val="1"/>
        <c:lblAlgn val="ctr"/>
        <c:lblOffset val="100"/>
        <c:noMultiLvlLbl val="0"/>
      </c:catAx>
      <c:valAx>
        <c:axId val="418717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41794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Impact </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0"/>
          <c:order val="0"/>
          <c:tx>
            <c:strRef>
              <c:f>'Likert Q - 6 Standards part 2'!$C$1</c:f>
              <c:strCache>
                <c:ptCount val="1"/>
                <c:pt idx="0">
                  <c:v>Strongly agree
</c:v>
                </c:pt>
              </c:strCache>
            </c:strRef>
          </c:tx>
          <c:spPr>
            <a:solidFill>
              <a:schemeClr val="accent6"/>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2'!$C$6:$C$8</c:f>
              <c:numCache>
                <c:formatCode>0.00%</c:formatCode>
                <c:ptCount val="3"/>
                <c:pt idx="0">
                  <c:v>0.36363636363636365</c:v>
                </c:pt>
                <c:pt idx="1">
                  <c:v>0.36363636363636365</c:v>
                </c:pt>
                <c:pt idx="2">
                  <c:v>0.36363636363636365</c:v>
                </c:pt>
              </c:numCache>
            </c:numRef>
          </c:val>
          <c:extLst>
            <c:ext xmlns:c16="http://schemas.microsoft.com/office/drawing/2014/chart" uri="{C3380CC4-5D6E-409C-BE32-E72D297353CC}">
              <c16:uniqueId val="{00000000-A410-784C-B9D6-019A8DC37AD3}"/>
            </c:ext>
          </c:extLst>
        </c:ser>
        <c:ser>
          <c:idx val="1"/>
          <c:order val="1"/>
          <c:tx>
            <c:strRef>
              <c:f>'Likert Q - 6 Standards part 2'!$D$1</c:f>
              <c:strCache>
                <c:ptCount val="1"/>
                <c:pt idx="0">
                  <c:v>Agree
</c:v>
                </c:pt>
              </c:strCache>
            </c:strRef>
          </c:tx>
          <c:spPr>
            <a:solidFill>
              <a:schemeClr val="accent5"/>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2'!$D$6:$D$8</c:f>
              <c:numCache>
                <c:formatCode>0.00%</c:formatCode>
                <c:ptCount val="3"/>
                <c:pt idx="0">
                  <c:v>0.45454545454545453</c:v>
                </c:pt>
                <c:pt idx="1">
                  <c:v>0.45454545454545453</c:v>
                </c:pt>
                <c:pt idx="2">
                  <c:v>0.18181818181818182</c:v>
                </c:pt>
              </c:numCache>
            </c:numRef>
          </c:val>
          <c:extLst>
            <c:ext xmlns:c16="http://schemas.microsoft.com/office/drawing/2014/chart" uri="{C3380CC4-5D6E-409C-BE32-E72D297353CC}">
              <c16:uniqueId val="{00000001-A410-784C-B9D6-019A8DC37AD3}"/>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2'!$E$6:$E$8</c:f>
              <c:numCache>
                <c:formatCode>0.00%</c:formatCode>
                <c:ptCount val="3"/>
                <c:pt idx="0">
                  <c:v>0.18181818181818182</c:v>
                </c:pt>
                <c:pt idx="1">
                  <c:v>0.18181818181818182</c:v>
                </c:pt>
                <c:pt idx="2">
                  <c:v>0.45454545454545453</c:v>
                </c:pt>
              </c:numCache>
            </c:numRef>
          </c:val>
          <c:extLst>
            <c:ext xmlns:c16="http://schemas.microsoft.com/office/drawing/2014/chart" uri="{C3380CC4-5D6E-409C-BE32-E72D297353CC}">
              <c16:uniqueId val="{00000002-A410-784C-B9D6-019A8DC37AD3}"/>
            </c:ext>
          </c:extLst>
        </c:ser>
        <c:ser>
          <c:idx val="3"/>
          <c:order val="3"/>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2'!$F$6:$F$8</c:f>
              <c:numCache>
                <c:formatCode>0.00%</c:formatCode>
                <c:ptCount val="3"/>
                <c:pt idx="0">
                  <c:v>0</c:v>
                </c:pt>
                <c:pt idx="1">
                  <c:v>0</c:v>
                </c:pt>
                <c:pt idx="2">
                  <c:v>0</c:v>
                </c:pt>
              </c:numCache>
            </c:numRef>
          </c:val>
          <c:extLst>
            <c:ext xmlns:c16="http://schemas.microsoft.com/office/drawing/2014/chart" uri="{C3380CC4-5D6E-409C-BE32-E72D297353CC}">
              <c16:uniqueId val="{00000003-A410-784C-B9D6-019A8DC37AD3}"/>
            </c:ext>
          </c:extLst>
        </c:ser>
        <c:ser>
          <c:idx val="4"/>
          <c:order val="4"/>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part 2'!$G$6:$G$8</c:f>
              <c:numCache>
                <c:formatCode>General</c:formatCode>
                <c:ptCount val="3"/>
                <c:pt idx="0">
                  <c:v>0</c:v>
                </c:pt>
                <c:pt idx="1">
                  <c:v>0</c:v>
                </c:pt>
                <c:pt idx="2">
                  <c:v>0</c:v>
                </c:pt>
              </c:numCache>
            </c:numRef>
          </c:val>
          <c:extLst>
            <c:ext xmlns:c16="http://schemas.microsoft.com/office/drawing/2014/chart" uri="{C3380CC4-5D6E-409C-BE32-E72D297353CC}">
              <c16:uniqueId val="{00000004-A410-784C-B9D6-019A8DC37AD3}"/>
            </c:ext>
          </c:extLst>
        </c:ser>
        <c:dLbls>
          <c:showLegendKey val="0"/>
          <c:showVal val="0"/>
          <c:showCatName val="0"/>
          <c:showSerName val="0"/>
          <c:showPercent val="0"/>
          <c:showBubbleSize val="0"/>
        </c:dLbls>
        <c:gapWidth val="150"/>
        <c:axId val="2125547072"/>
        <c:axId val="2125682416"/>
      </c:barChart>
      <c:catAx>
        <c:axId val="2125547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25682416"/>
        <c:crosses val="autoZero"/>
        <c:auto val="1"/>
        <c:lblAlgn val="ctr"/>
        <c:lblOffset val="100"/>
        <c:noMultiLvlLbl val="0"/>
      </c:catAx>
      <c:valAx>
        <c:axId val="2125682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2554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540387775423499"/>
          <c:y val="4.084546904749653E-2"/>
          <c:w val="0.48881444192651075"/>
          <c:h val="0.83281864728694865"/>
        </c:manualLayout>
      </c:layout>
      <c:barChart>
        <c:barDir val="bar"/>
        <c:grouping val="percentStack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2'!$G$5:$G$6</c:f>
              <c:numCache>
                <c:formatCode>General</c:formatCode>
                <c:ptCount val="2"/>
                <c:pt idx="0">
                  <c:v>0</c:v>
                </c:pt>
                <c:pt idx="1">
                  <c:v>0</c:v>
                </c:pt>
              </c:numCache>
            </c:numRef>
          </c:val>
          <c:extLst>
            <c:ext xmlns:c16="http://schemas.microsoft.com/office/drawing/2014/chart" uri="{C3380CC4-5D6E-409C-BE32-E72D297353CC}">
              <c16:uniqueId val="{00000000-73EE-1C4F-948C-9BC6F69026EF}"/>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2'!$F$5:$F$6</c:f>
              <c:numCache>
                <c:formatCode>0.00%</c:formatCode>
                <c:ptCount val="2"/>
                <c:pt idx="0">
                  <c:v>0</c:v>
                </c:pt>
                <c:pt idx="1">
                  <c:v>0</c:v>
                </c:pt>
              </c:numCache>
            </c:numRef>
          </c:val>
          <c:extLst>
            <c:ext xmlns:c16="http://schemas.microsoft.com/office/drawing/2014/chart" uri="{C3380CC4-5D6E-409C-BE32-E72D297353CC}">
              <c16:uniqueId val="{00000001-73EE-1C4F-948C-9BC6F69026EF}"/>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2'!$E$5:$E$6</c:f>
              <c:numCache>
                <c:formatCode>0.00%</c:formatCode>
                <c:ptCount val="2"/>
                <c:pt idx="0">
                  <c:v>9.0909090909090912E-2</c:v>
                </c:pt>
                <c:pt idx="1">
                  <c:v>0.18181818181818182</c:v>
                </c:pt>
              </c:numCache>
            </c:numRef>
          </c:val>
          <c:extLst>
            <c:ext xmlns:c16="http://schemas.microsoft.com/office/drawing/2014/chart" uri="{C3380CC4-5D6E-409C-BE32-E72D297353CC}">
              <c16:uniqueId val="{00000002-73EE-1C4F-948C-9BC6F69026EF}"/>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2'!$D$5:$D$6</c:f>
              <c:numCache>
                <c:formatCode>0.00%</c:formatCode>
                <c:ptCount val="2"/>
                <c:pt idx="0">
                  <c:v>0.54545454545454541</c:v>
                </c:pt>
                <c:pt idx="1">
                  <c:v>0.45454545454545453</c:v>
                </c:pt>
              </c:numCache>
            </c:numRef>
          </c:val>
          <c:extLst>
            <c:ext xmlns:c16="http://schemas.microsoft.com/office/drawing/2014/chart" uri="{C3380CC4-5D6E-409C-BE32-E72D297353CC}">
              <c16:uniqueId val="{00000003-73EE-1C4F-948C-9BC6F69026EF}"/>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part 2'!$C$5:$C$6</c:f>
              <c:numCache>
                <c:formatCode>0.00%</c:formatCode>
                <c:ptCount val="2"/>
                <c:pt idx="0">
                  <c:v>0.36363636363636365</c:v>
                </c:pt>
                <c:pt idx="1">
                  <c:v>0.36363636363636365</c:v>
                </c:pt>
              </c:numCache>
            </c:numRef>
          </c:val>
          <c:extLst>
            <c:ext xmlns:c16="http://schemas.microsoft.com/office/drawing/2014/chart" uri="{C3380CC4-5D6E-409C-BE32-E72D297353CC}">
              <c16:uniqueId val="{00000004-73EE-1C4F-948C-9BC6F69026EF}"/>
            </c:ext>
          </c:extLst>
        </c:ser>
        <c:dLbls>
          <c:showLegendKey val="0"/>
          <c:showVal val="0"/>
          <c:showCatName val="0"/>
          <c:showSerName val="0"/>
          <c:showPercent val="0"/>
          <c:showBubbleSize val="0"/>
        </c:dLbls>
        <c:gapWidth val="110"/>
        <c:overlap val="100"/>
        <c:axId val="2105708256"/>
        <c:axId val="2106178704"/>
      </c:barChart>
      <c:catAx>
        <c:axId val="2105708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06178704"/>
        <c:crosses val="autoZero"/>
        <c:auto val="1"/>
        <c:lblAlgn val="ctr"/>
        <c:lblOffset val="100"/>
        <c:noMultiLvlLbl val="0"/>
      </c:catAx>
      <c:valAx>
        <c:axId val="210617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05708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2'!$G$2:$G$4</c:f>
              <c:numCache>
                <c:formatCode>General</c:formatCode>
                <c:ptCount val="3"/>
                <c:pt idx="0">
                  <c:v>0</c:v>
                </c:pt>
                <c:pt idx="1">
                  <c:v>0</c:v>
                </c:pt>
                <c:pt idx="2">
                  <c:v>0</c:v>
                </c:pt>
              </c:numCache>
            </c:numRef>
          </c:val>
          <c:extLst>
            <c:ext xmlns:c16="http://schemas.microsoft.com/office/drawing/2014/chart" uri="{C3380CC4-5D6E-409C-BE32-E72D297353CC}">
              <c16:uniqueId val="{00000000-62DE-264A-ADBE-105A637D1162}"/>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2'!$F$2:$F$4</c:f>
              <c:numCache>
                <c:formatCode>0.00%</c:formatCode>
                <c:ptCount val="3"/>
                <c:pt idx="0" formatCode="General">
                  <c:v>0</c:v>
                </c:pt>
                <c:pt idx="1">
                  <c:v>0</c:v>
                </c:pt>
                <c:pt idx="2">
                  <c:v>0</c:v>
                </c:pt>
              </c:numCache>
            </c:numRef>
          </c:val>
          <c:extLst>
            <c:ext xmlns:c16="http://schemas.microsoft.com/office/drawing/2014/chart" uri="{C3380CC4-5D6E-409C-BE32-E72D297353CC}">
              <c16:uniqueId val="{00000001-62DE-264A-ADBE-105A637D1162}"/>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2'!$E$2:$E$4</c:f>
              <c:numCache>
                <c:formatCode>0.00%</c:formatCode>
                <c:ptCount val="3"/>
                <c:pt idx="0" formatCode="General">
                  <c:v>0</c:v>
                </c:pt>
                <c:pt idx="1">
                  <c:v>0</c:v>
                </c:pt>
                <c:pt idx="2">
                  <c:v>0.18181818181818182</c:v>
                </c:pt>
              </c:numCache>
            </c:numRef>
          </c:val>
          <c:extLst>
            <c:ext xmlns:c16="http://schemas.microsoft.com/office/drawing/2014/chart" uri="{C3380CC4-5D6E-409C-BE32-E72D297353CC}">
              <c16:uniqueId val="{00000002-62DE-264A-ADBE-105A637D1162}"/>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2'!$D$2:$D$4</c:f>
              <c:numCache>
                <c:formatCode>0.00%</c:formatCode>
                <c:ptCount val="3"/>
                <c:pt idx="0">
                  <c:v>0.45454545454545453</c:v>
                </c:pt>
                <c:pt idx="1">
                  <c:v>0.54545454545454541</c:v>
                </c:pt>
                <c:pt idx="2">
                  <c:v>0.45454545454545453</c:v>
                </c:pt>
              </c:numCache>
            </c:numRef>
          </c:val>
          <c:extLst>
            <c:ext xmlns:c16="http://schemas.microsoft.com/office/drawing/2014/chart" uri="{C3380CC4-5D6E-409C-BE32-E72D297353CC}">
              <c16:uniqueId val="{00000003-62DE-264A-ADBE-105A637D1162}"/>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part 2'!$C$2:$C$4</c:f>
              <c:numCache>
                <c:formatCode>0.00%</c:formatCode>
                <c:ptCount val="3"/>
                <c:pt idx="0">
                  <c:v>0.54545454545454541</c:v>
                </c:pt>
                <c:pt idx="1">
                  <c:v>0.45454545454545453</c:v>
                </c:pt>
                <c:pt idx="2">
                  <c:v>0.36363636363636365</c:v>
                </c:pt>
              </c:numCache>
            </c:numRef>
          </c:val>
          <c:extLst>
            <c:ext xmlns:c16="http://schemas.microsoft.com/office/drawing/2014/chart" uri="{C3380CC4-5D6E-409C-BE32-E72D297353CC}">
              <c16:uniqueId val="{00000004-62DE-264A-ADBE-105A637D1162}"/>
            </c:ext>
          </c:extLst>
        </c:ser>
        <c:dLbls>
          <c:showLegendKey val="0"/>
          <c:showVal val="0"/>
          <c:showCatName val="0"/>
          <c:showSerName val="0"/>
          <c:showPercent val="0"/>
          <c:showBubbleSize val="0"/>
        </c:dLbls>
        <c:gapWidth val="100"/>
        <c:overlap val="100"/>
        <c:axId val="2126271664"/>
        <c:axId val="2126116896"/>
      </c:barChart>
      <c:catAx>
        <c:axId val="2126271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6116896"/>
        <c:crosses val="autoZero"/>
        <c:auto val="1"/>
        <c:lblAlgn val="ctr"/>
        <c:lblOffset val="100"/>
        <c:noMultiLvlLbl val="0"/>
      </c:catAx>
      <c:valAx>
        <c:axId val="21261168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62716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2'!$G$9:$G$12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C9A-3A49-9ADC-161DAFD5BC8B}"/>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2'!$F$9:$F$12</c:f>
              <c:numCache>
                <c:formatCode>0.00%</c:formatCode>
                <c:ptCount val="4"/>
                <c:pt idx="0">
                  <c:v>0</c:v>
                </c:pt>
                <c:pt idx="1">
                  <c:v>0</c:v>
                </c:pt>
                <c:pt idx="2">
                  <c:v>0</c:v>
                </c:pt>
                <c:pt idx="3">
                  <c:v>0</c:v>
                </c:pt>
              </c:numCache>
            </c:numRef>
          </c:val>
          <c:extLst>
            <c:ext xmlns:c16="http://schemas.microsoft.com/office/drawing/2014/chart" uri="{C3380CC4-5D6E-409C-BE32-E72D297353CC}">
              <c16:uniqueId val="{00000001-6C9A-3A49-9ADC-161DAFD5BC8B}"/>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2'!$E$9:$E$12</c:f>
              <c:numCache>
                <c:formatCode>0.00%</c:formatCode>
                <c:ptCount val="4"/>
                <c:pt idx="0">
                  <c:v>0</c:v>
                </c:pt>
                <c:pt idx="1">
                  <c:v>9.0909090909090912E-2</c:v>
                </c:pt>
                <c:pt idx="2">
                  <c:v>0.18181818181818182</c:v>
                </c:pt>
                <c:pt idx="3">
                  <c:v>9.0909090909090912E-2</c:v>
                </c:pt>
              </c:numCache>
            </c:numRef>
          </c:val>
          <c:extLst>
            <c:ext xmlns:c16="http://schemas.microsoft.com/office/drawing/2014/chart" uri="{C3380CC4-5D6E-409C-BE32-E72D297353CC}">
              <c16:uniqueId val="{00000002-6C9A-3A49-9ADC-161DAFD5BC8B}"/>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2'!$D$9:$D$12</c:f>
              <c:numCache>
                <c:formatCode>0.00%</c:formatCode>
                <c:ptCount val="4"/>
                <c:pt idx="0">
                  <c:v>0.54545454545454541</c:v>
                </c:pt>
                <c:pt idx="1">
                  <c:v>0.36363636363636365</c:v>
                </c:pt>
                <c:pt idx="2">
                  <c:v>0.45454545454545453</c:v>
                </c:pt>
                <c:pt idx="3">
                  <c:v>0.72727272727272729</c:v>
                </c:pt>
              </c:numCache>
            </c:numRef>
          </c:val>
          <c:extLst>
            <c:ext xmlns:c16="http://schemas.microsoft.com/office/drawing/2014/chart" uri="{C3380CC4-5D6E-409C-BE32-E72D297353CC}">
              <c16:uniqueId val="{00000003-6C9A-3A49-9ADC-161DAFD5BC8B}"/>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part 2'!$C$9:$C$12</c:f>
              <c:numCache>
                <c:formatCode>0.00%</c:formatCode>
                <c:ptCount val="4"/>
                <c:pt idx="0">
                  <c:v>0.45454545454545453</c:v>
                </c:pt>
                <c:pt idx="1">
                  <c:v>0.54545454545454541</c:v>
                </c:pt>
                <c:pt idx="2">
                  <c:v>0.36363636363636365</c:v>
                </c:pt>
                <c:pt idx="3">
                  <c:v>0.18181818181818182</c:v>
                </c:pt>
              </c:numCache>
            </c:numRef>
          </c:val>
          <c:extLst>
            <c:ext xmlns:c16="http://schemas.microsoft.com/office/drawing/2014/chart" uri="{C3380CC4-5D6E-409C-BE32-E72D297353CC}">
              <c16:uniqueId val="{00000004-6C9A-3A49-9ADC-161DAFD5BC8B}"/>
            </c:ext>
          </c:extLst>
        </c:ser>
        <c:dLbls>
          <c:showLegendKey val="0"/>
          <c:showVal val="0"/>
          <c:showCatName val="0"/>
          <c:showSerName val="0"/>
          <c:showPercent val="0"/>
          <c:showBubbleSize val="0"/>
        </c:dLbls>
        <c:gapWidth val="73"/>
        <c:overlap val="100"/>
        <c:axId val="2127714256"/>
        <c:axId val="2134639872"/>
      </c:barChart>
      <c:catAx>
        <c:axId val="2127714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34639872"/>
        <c:crosses val="autoZero"/>
        <c:auto val="1"/>
        <c:lblAlgn val="ctr"/>
        <c:lblOffset val="100"/>
        <c:noMultiLvlLbl val="0"/>
      </c:catAx>
      <c:valAx>
        <c:axId val="21346398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7714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2'!$G$13</c:f>
              <c:numCache>
                <c:formatCode>General</c:formatCode>
                <c:ptCount val="1"/>
                <c:pt idx="0">
                  <c:v>0</c:v>
                </c:pt>
              </c:numCache>
            </c:numRef>
          </c:val>
          <c:extLst>
            <c:ext xmlns:c16="http://schemas.microsoft.com/office/drawing/2014/chart" uri="{C3380CC4-5D6E-409C-BE32-E72D297353CC}">
              <c16:uniqueId val="{00000000-2778-F044-A89E-0ECC06BFEDD1}"/>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2'!$F$13</c:f>
              <c:numCache>
                <c:formatCode>0.00%</c:formatCode>
                <c:ptCount val="1"/>
                <c:pt idx="0">
                  <c:v>0</c:v>
                </c:pt>
              </c:numCache>
            </c:numRef>
          </c:val>
          <c:extLst>
            <c:ext xmlns:c16="http://schemas.microsoft.com/office/drawing/2014/chart" uri="{C3380CC4-5D6E-409C-BE32-E72D297353CC}">
              <c16:uniqueId val="{00000001-2778-F044-A89E-0ECC06BFEDD1}"/>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2'!$E$13</c:f>
              <c:numCache>
                <c:formatCode>0.00%</c:formatCode>
                <c:ptCount val="1"/>
                <c:pt idx="0">
                  <c:v>9.0909090909090912E-2</c:v>
                </c:pt>
              </c:numCache>
            </c:numRef>
          </c:val>
          <c:extLst>
            <c:ext xmlns:c16="http://schemas.microsoft.com/office/drawing/2014/chart" uri="{C3380CC4-5D6E-409C-BE32-E72D297353CC}">
              <c16:uniqueId val="{00000002-2778-F044-A89E-0ECC06BFEDD1}"/>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2'!$D$13</c:f>
              <c:numCache>
                <c:formatCode>0.00%</c:formatCode>
                <c:ptCount val="1"/>
                <c:pt idx="0">
                  <c:v>0.54545454545454541</c:v>
                </c:pt>
              </c:numCache>
            </c:numRef>
          </c:val>
          <c:extLst>
            <c:ext xmlns:c16="http://schemas.microsoft.com/office/drawing/2014/chart" uri="{C3380CC4-5D6E-409C-BE32-E72D297353CC}">
              <c16:uniqueId val="{00000003-2778-F044-A89E-0ECC06BFEDD1}"/>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2'!$B$13</c:f>
              <c:strCache>
                <c:ptCount val="1"/>
                <c:pt idx="0">
                  <c:v>There are opportunities to improve one’s skill set to enable more involvement. 
</c:v>
                </c:pt>
              </c:strCache>
            </c:strRef>
          </c:cat>
          <c:val>
            <c:numRef>
              <c:f>'Likert Q - 6 Standards part 2'!$C$13</c:f>
              <c:numCache>
                <c:formatCode>0.00%</c:formatCode>
                <c:ptCount val="1"/>
                <c:pt idx="0">
                  <c:v>0.36363636363636365</c:v>
                </c:pt>
              </c:numCache>
            </c:numRef>
          </c:val>
          <c:extLst>
            <c:ext xmlns:c16="http://schemas.microsoft.com/office/drawing/2014/chart" uri="{C3380CC4-5D6E-409C-BE32-E72D297353CC}">
              <c16:uniqueId val="{00000004-2778-F044-A89E-0ECC06BFEDD1}"/>
            </c:ext>
          </c:extLst>
        </c:ser>
        <c:dLbls>
          <c:showLegendKey val="0"/>
          <c:showVal val="0"/>
          <c:showCatName val="0"/>
          <c:showSerName val="0"/>
          <c:showPercent val="0"/>
          <c:showBubbleSize val="0"/>
        </c:dLbls>
        <c:gapWidth val="125"/>
        <c:overlap val="100"/>
        <c:axId val="7544127"/>
        <c:axId val="29859999"/>
      </c:barChart>
      <c:catAx>
        <c:axId val="75441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9859999"/>
        <c:crosses val="autoZero"/>
        <c:auto val="1"/>
        <c:lblAlgn val="ctr"/>
        <c:lblOffset val="100"/>
        <c:noMultiLvlLbl val="0"/>
      </c:catAx>
      <c:valAx>
        <c:axId val="298599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754412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'Likert Q - 6 Standards part 2'!$G$1</c:f>
              <c:strCache>
                <c:ptCount val="1"/>
                <c:pt idx="0">
                  <c:v>Strongly Disagree 
</c:v>
                </c:pt>
              </c:strCache>
            </c:strRef>
          </c:tx>
          <c:spPr>
            <a:solidFill>
              <a:schemeClr val="accent5">
                <a:lumMod val="60000"/>
              </a:schemeClr>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2'!$G$14:$G$18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FA5-6E4F-BB23-601AD5E445D3}"/>
            </c:ext>
          </c:extLst>
        </c:ser>
        <c:ser>
          <c:idx val="3"/>
          <c:order val="1"/>
          <c:tx>
            <c:strRef>
              <c:f>'Likert Q - 6 Standards part 2'!$F$1</c:f>
              <c:strCache>
                <c:ptCount val="1"/>
                <c:pt idx="0">
                  <c:v>Disagree
</c:v>
                </c:pt>
              </c:strCache>
            </c:strRef>
          </c:tx>
          <c:spPr>
            <a:solidFill>
              <a:schemeClr val="accent6">
                <a:lumMod val="60000"/>
              </a:schemeClr>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2'!$F$14:$F$18</c:f>
              <c:numCache>
                <c:formatCode>0.00%</c:formatCode>
                <c:ptCount val="5"/>
                <c:pt idx="0">
                  <c:v>0</c:v>
                </c:pt>
                <c:pt idx="1">
                  <c:v>0</c:v>
                </c:pt>
                <c:pt idx="2">
                  <c:v>0</c:v>
                </c:pt>
                <c:pt idx="3">
                  <c:v>0</c:v>
                </c:pt>
                <c:pt idx="4">
                  <c:v>0.18181818181818182</c:v>
                </c:pt>
              </c:numCache>
            </c:numRef>
          </c:val>
          <c:extLst>
            <c:ext xmlns:c16="http://schemas.microsoft.com/office/drawing/2014/chart" uri="{C3380CC4-5D6E-409C-BE32-E72D297353CC}">
              <c16:uniqueId val="{00000001-4FA5-6E4F-BB23-601AD5E445D3}"/>
            </c:ext>
          </c:extLst>
        </c:ser>
        <c:ser>
          <c:idx val="2"/>
          <c:order val="2"/>
          <c:tx>
            <c:strRef>
              <c:f>'Likert Q - 6 Standards part 2'!$E$1</c:f>
              <c:strCache>
                <c:ptCount val="1"/>
                <c:pt idx="0">
                  <c:v>Neither agree nor disagree
</c:v>
                </c:pt>
              </c:strCache>
            </c:strRef>
          </c:tx>
          <c:spPr>
            <a:solidFill>
              <a:schemeClr val="accent4"/>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2'!$E$14:$E$18</c:f>
              <c:numCache>
                <c:formatCode>0.00%</c:formatCode>
                <c:ptCount val="5"/>
                <c:pt idx="0">
                  <c:v>0.27272727272727271</c:v>
                </c:pt>
                <c:pt idx="1">
                  <c:v>0.18181818181818182</c:v>
                </c:pt>
                <c:pt idx="2">
                  <c:v>0.18181818181818182</c:v>
                </c:pt>
                <c:pt idx="3">
                  <c:v>0.18181818181818182</c:v>
                </c:pt>
                <c:pt idx="4">
                  <c:v>0.36363636363636365</c:v>
                </c:pt>
              </c:numCache>
            </c:numRef>
          </c:val>
          <c:extLst>
            <c:ext xmlns:c16="http://schemas.microsoft.com/office/drawing/2014/chart" uri="{C3380CC4-5D6E-409C-BE32-E72D297353CC}">
              <c16:uniqueId val="{00000002-4FA5-6E4F-BB23-601AD5E445D3}"/>
            </c:ext>
          </c:extLst>
        </c:ser>
        <c:ser>
          <c:idx val="1"/>
          <c:order val="3"/>
          <c:tx>
            <c:strRef>
              <c:f>'Likert Q - 6 Standards part 2'!$D$1</c:f>
              <c:strCache>
                <c:ptCount val="1"/>
                <c:pt idx="0">
                  <c:v>Agree
</c:v>
                </c:pt>
              </c:strCache>
            </c:strRef>
          </c:tx>
          <c:spPr>
            <a:solidFill>
              <a:schemeClr val="accent5"/>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2'!$D$14:$D$18</c:f>
              <c:numCache>
                <c:formatCode>0.00%</c:formatCode>
                <c:ptCount val="5"/>
                <c:pt idx="0">
                  <c:v>0.27272727272727271</c:v>
                </c:pt>
                <c:pt idx="1">
                  <c:v>0.36363636363636365</c:v>
                </c:pt>
                <c:pt idx="2">
                  <c:v>0.54545454545454541</c:v>
                </c:pt>
                <c:pt idx="3">
                  <c:v>0.36363636363636365</c:v>
                </c:pt>
                <c:pt idx="4">
                  <c:v>0.27272727272727271</c:v>
                </c:pt>
              </c:numCache>
            </c:numRef>
          </c:val>
          <c:extLst>
            <c:ext xmlns:c16="http://schemas.microsoft.com/office/drawing/2014/chart" uri="{C3380CC4-5D6E-409C-BE32-E72D297353CC}">
              <c16:uniqueId val="{00000003-4FA5-6E4F-BB23-601AD5E445D3}"/>
            </c:ext>
          </c:extLst>
        </c:ser>
        <c:ser>
          <c:idx val="0"/>
          <c:order val="4"/>
          <c:tx>
            <c:strRef>
              <c:f>'Likert Q - 6 Standards part 2'!$C$1</c:f>
              <c:strCache>
                <c:ptCount val="1"/>
                <c:pt idx="0">
                  <c:v>Strongly agree
</c:v>
                </c:pt>
              </c:strCache>
            </c:strRef>
          </c:tx>
          <c:spPr>
            <a:solidFill>
              <a:schemeClr val="accent6"/>
            </a:solidFill>
            <a:ln>
              <a:noFill/>
            </a:ln>
            <a:effectLst/>
          </c:spPr>
          <c:invertIfNegative val="0"/>
          <c:cat>
            <c:strRef>
              <c:f>'Likert Q - 6 Standards part 2'!$B$14:$B$18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part 2'!$C$14:$C$18</c:f>
              <c:numCache>
                <c:formatCode>0.00%</c:formatCode>
                <c:ptCount val="5"/>
                <c:pt idx="0">
                  <c:v>0.45454545454545453</c:v>
                </c:pt>
                <c:pt idx="1">
                  <c:v>0.45454545454545453</c:v>
                </c:pt>
                <c:pt idx="2">
                  <c:v>0.27272727272727271</c:v>
                </c:pt>
                <c:pt idx="3">
                  <c:v>0.45454545454545453</c:v>
                </c:pt>
                <c:pt idx="4">
                  <c:v>0.18181818181818182</c:v>
                </c:pt>
              </c:numCache>
            </c:numRef>
          </c:val>
          <c:extLst>
            <c:ext xmlns:c16="http://schemas.microsoft.com/office/drawing/2014/chart" uri="{C3380CC4-5D6E-409C-BE32-E72D297353CC}">
              <c16:uniqueId val="{00000004-4FA5-6E4F-BB23-601AD5E445D3}"/>
            </c:ext>
          </c:extLst>
        </c:ser>
        <c:dLbls>
          <c:showLegendKey val="0"/>
          <c:showVal val="0"/>
          <c:showCatName val="0"/>
          <c:showSerName val="0"/>
          <c:showPercent val="0"/>
          <c:showBubbleSize val="0"/>
        </c:dLbls>
        <c:gapWidth val="51"/>
        <c:overlap val="100"/>
        <c:axId val="41794911"/>
        <c:axId val="41871727"/>
      </c:barChart>
      <c:catAx>
        <c:axId val="41794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41871727"/>
        <c:crosses val="autoZero"/>
        <c:auto val="1"/>
        <c:lblAlgn val="ctr"/>
        <c:lblOffset val="100"/>
        <c:noMultiLvlLbl val="0"/>
      </c:catAx>
      <c:valAx>
        <c:axId val="418717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417949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GB"/>
              <a:t>Communication</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counts'!$G$2:$G$4</c:f>
              <c:numCache>
                <c:formatCode>General</c:formatCode>
                <c:ptCount val="3"/>
                <c:pt idx="0">
                  <c:v>0</c:v>
                </c:pt>
                <c:pt idx="1">
                  <c:v>0</c:v>
                </c:pt>
                <c:pt idx="2">
                  <c:v>0</c:v>
                </c:pt>
              </c:numCache>
            </c:numRef>
          </c:val>
          <c:extLst>
            <c:ext xmlns:c16="http://schemas.microsoft.com/office/drawing/2014/chart" uri="{C3380CC4-5D6E-409C-BE32-E72D297353CC}">
              <c16:uniqueId val="{00000000-14B1-CA4D-8AD3-29B91D911B25}"/>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counts'!$F$2:$F$4</c:f>
              <c:numCache>
                <c:formatCode>General</c:formatCode>
                <c:ptCount val="3"/>
                <c:pt idx="0">
                  <c:v>0</c:v>
                </c:pt>
                <c:pt idx="1">
                  <c:v>0</c:v>
                </c:pt>
                <c:pt idx="2">
                  <c:v>0</c:v>
                </c:pt>
              </c:numCache>
            </c:numRef>
          </c:val>
          <c:extLst>
            <c:ext xmlns:c16="http://schemas.microsoft.com/office/drawing/2014/chart" uri="{C3380CC4-5D6E-409C-BE32-E72D297353CC}">
              <c16:uniqueId val="{00000001-14B1-CA4D-8AD3-29B91D911B25}"/>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counts'!$E$2:$E$4</c:f>
              <c:numCache>
                <c:formatCode>General</c:formatCode>
                <c:ptCount val="3"/>
                <c:pt idx="0">
                  <c:v>0</c:v>
                </c:pt>
                <c:pt idx="1">
                  <c:v>0</c:v>
                </c:pt>
                <c:pt idx="2">
                  <c:v>2</c:v>
                </c:pt>
              </c:numCache>
            </c:numRef>
          </c:val>
          <c:extLst>
            <c:ext xmlns:c16="http://schemas.microsoft.com/office/drawing/2014/chart" uri="{C3380CC4-5D6E-409C-BE32-E72D297353CC}">
              <c16:uniqueId val="{00000002-14B1-CA4D-8AD3-29B91D911B25}"/>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counts'!$D$2:$D$4</c:f>
              <c:numCache>
                <c:formatCode>General</c:formatCode>
                <c:ptCount val="3"/>
                <c:pt idx="0">
                  <c:v>5</c:v>
                </c:pt>
                <c:pt idx="1">
                  <c:v>6</c:v>
                </c:pt>
                <c:pt idx="2">
                  <c:v>5</c:v>
                </c:pt>
              </c:numCache>
            </c:numRef>
          </c:val>
          <c:extLst>
            <c:ext xmlns:c16="http://schemas.microsoft.com/office/drawing/2014/chart" uri="{C3380CC4-5D6E-409C-BE32-E72D297353CC}">
              <c16:uniqueId val="{00000003-14B1-CA4D-8AD3-29B91D911B25}"/>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counts'!$B$2:$B$4</c:f>
              <c:strCache>
                <c:ptCount val="3"/>
                <c:pt idx="0">
                  <c:v>There are clear and informative communications about upcoming meetings, written work, and activities. 
</c:v>
                </c:pt>
                <c:pt idx="1">
                  <c:v>There are regular opportunities to offer feedback about meetings, project ideas and activities. 
</c:v>
                </c:pt>
                <c:pt idx="2">
                  <c:v>My feedback is gathered, acted on and shared back to the group. 
</c:v>
                </c:pt>
              </c:strCache>
            </c:strRef>
          </c:cat>
          <c:val>
            <c:numRef>
              <c:f>'Likert Q - 6 Standards - counts'!$C$2:$C$4</c:f>
              <c:numCache>
                <c:formatCode>General</c:formatCode>
                <c:ptCount val="3"/>
                <c:pt idx="0">
                  <c:v>6</c:v>
                </c:pt>
                <c:pt idx="1">
                  <c:v>5</c:v>
                </c:pt>
                <c:pt idx="2">
                  <c:v>4</c:v>
                </c:pt>
              </c:numCache>
            </c:numRef>
          </c:val>
          <c:extLst>
            <c:ext xmlns:c16="http://schemas.microsoft.com/office/drawing/2014/chart" uri="{C3380CC4-5D6E-409C-BE32-E72D297353CC}">
              <c16:uniqueId val="{00000004-14B1-CA4D-8AD3-29B91D911B25}"/>
            </c:ext>
          </c:extLst>
        </c:ser>
        <c:dLbls>
          <c:showLegendKey val="0"/>
          <c:showVal val="0"/>
          <c:showCatName val="0"/>
          <c:showSerName val="0"/>
          <c:showPercent val="0"/>
          <c:showBubbleSize val="0"/>
        </c:dLbls>
        <c:gapWidth val="182"/>
        <c:axId val="2126271664"/>
        <c:axId val="2126116896"/>
      </c:barChart>
      <c:catAx>
        <c:axId val="2126271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2126116896"/>
        <c:crosses val="autoZero"/>
        <c:auto val="1"/>
        <c:lblAlgn val="ctr"/>
        <c:lblOffset val="100"/>
        <c:noMultiLvlLbl val="0"/>
      </c:catAx>
      <c:valAx>
        <c:axId val="21261168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crossAx val="212627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001"/>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What has worked well?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001"/>
        </a:p>
      </c:txPr>
    </c:title>
    <c:autoTitleDeleted val="0"/>
    <c:plotArea>
      <c:layout/>
      <c:barChart>
        <c:barDir val="col"/>
        <c:grouping val="clustered"/>
        <c:varyColors val="0"/>
        <c:ser>
          <c:idx val="0"/>
          <c:order val="0"/>
          <c:tx>
            <c:strRef>
              <c:f>'What worked well - coding'!$M$8</c:f>
              <c:strCache>
                <c:ptCount val="1"/>
                <c:pt idx="0">
                  <c:v>Proportion</c:v>
                </c:pt>
              </c:strCache>
            </c:strRef>
          </c:tx>
          <c:spPr>
            <a:solidFill>
              <a:schemeClr val="accent1"/>
            </a:solidFill>
            <a:ln>
              <a:noFill/>
            </a:ln>
            <a:effectLst/>
          </c:spPr>
          <c:invertIfNegative val="0"/>
          <c:cat>
            <c:strRef>
              <c:extLst>
                <c:ext xmlns:c15="http://schemas.microsoft.com/office/drawing/2012/chart" uri="{02D57815-91ED-43cb-92C2-25804820EDAC}">
                  <c15:fullRef>
                    <c15:sqref>'What worked well - coding'!$K$9:$L$13</c15:sqref>
                  </c15:fullRef>
                  <c15:levelRef>
                    <c15:sqref>'What worked well - coding'!$K$9:$K$13</c15:sqref>
                  </c15:levelRef>
                </c:ext>
              </c:extLst>
              <c:f>'What worked well - coding'!$K$9:$K$13</c:f>
              <c:strCache>
                <c:ptCount val="5"/>
                <c:pt idx="0">
                  <c:v>Working with people and sharing experiences</c:v>
                </c:pt>
                <c:pt idx="1">
                  <c:v>Individual positive feeling
</c:v>
                </c:pt>
                <c:pt idx="2">
                  <c:v>Opportunities </c:v>
                </c:pt>
                <c:pt idx="3">
                  <c:v>How the meetings are run
</c:v>
                </c:pt>
                <c:pt idx="4">
                  <c:v>Raising awareness</c:v>
                </c:pt>
              </c:strCache>
            </c:strRef>
          </c:cat>
          <c:val>
            <c:numRef>
              <c:f>'What worked well - coding'!$M$9:$M$13</c:f>
              <c:numCache>
                <c:formatCode>0%</c:formatCode>
                <c:ptCount val="5"/>
                <c:pt idx="0">
                  <c:v>0.21052631578947367</c:v>
                </c:pt>
                <c:pt idx="1">
                  <c:v>0.31578947368421051</c:v>
                </c:pt>
                <c:pt idx="2">
                  <c:v>0.15789473684210525</c:v>
                </c:pt>
                <c:pt idx="3">
                  <c:v>0.21052631578947367</c:v>
                </c:pt>
                <c:pt idx="4">
                  <c:v>0.10526315789473684</c:v>
                </c:pt>
              </c:numCache>
            </c:numRef>
          </c:val>
          <c:extLst>
            <c:ext xmlns:c16="http://schemas.microsoft.com/office/drawing/2014/chart" uri="{C3380CC4-5D6E-409C-BE32-E72D297353CC}">
              <c16:uniqueId val="{00000000-5152-5342-BF62-8824BAA33AD8}"/>
            </c:ext>
          </c:extLst>
        </c:ser>
        <c:dLbls>
          <c:showLegendKey val="0"/>
          <c:showVal val="0"/>
          <c:showCatName val="0"/>
          <c:showSerName val="0"/>
          <c:showPercent val="0"/>
          <c:showBubbleSize val="0"/>
        </c:dLbls>
        <c:gapWidth val="219"/>
        <c:overlap val="-27"/>
        <c:axId val="1479156863"/>
        <c:axId val="1131899071"/>
      </c:barChart>
      <c:catAx>
        <c:axId val="1479156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001"/>
          </a:p>
        </c:txPr>
        <c:crossAx val="1131899071"/>
        <c:crosses val="autoZero"/>
        <c:auto val="1"/>
        <c:lblAlgn val="ctr"/>
        <c:lblOffset val="100"/>
        <c:noMultiLvlLbl val="0"/>
      </c:catAx>
      <c:valAx>
        <c:axId val="1131899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t>Proportion</a:t>
                </a:r>
                <a:r>
                  <a:rPr lang="en-GB" baseline="0"/>
                  <a:t> of responses</a:t>
                </a:r>
              </a:p>
            </c:rich>
          </c:tx>
          <c:layout>
            <c:manualLayout>
              <c:xMode val="edge"/>
              <c:yMode val="edge"/>
              <c:x val="1.0707892897463073E-2"/>
              <c:y val="0.33074813405163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001"/>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001"/>
          </a:p>
        </c:txPr>
        <c:crossAx val="14791568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001"/>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t>What areas would you like to see improvements 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001"/>
        </a:p>
      </c:txPr>
    </c:title>
    <c:autoTitleDeleted val="0"/>
    <c:plotArea>
      <c:layout/>
      <c:barChart>
        <c:barDir val="col"/>
        <c:grouping val="clustered"/>
        <c:varyColors val="0"/>
        <c:ser>
          <c:idx val="0"/>
          <c:order val="0"/>
          <c:tx>
            <c:strRef>
              <c:f>'What areas would you like to se'!$N$5</c:f>
              <c:strCache>
                <c:ptCount val="1"/>
                <c:pt idx="0">
                  <c:v>Proportion</c:v>
                </c:pt>
              </c:strCache>
            </c:strRef>
          </c:tx>
          <c:spPr>
            <a:solidFill>
              <a:schemeClr val="accent1"/>
            </a:solidFill>
            <a:ln>
              <a:noFill/>
            </a:ln>
            <a:effectLst/>
          </c:spPr>
          <c:invertIfNegative val="0"/>
          <c:cat>
            <c:strRef>
              <c:extLst>
                <c:ext xmlns:c15="http://schemas.microsoft.com/office/drawing/2012/chart" uri="{02D57815-91ED-43cb-92C2-25804820EDAC}">
                  <c15:fullRef>
                    <c15:sqref>'What areas would you like to se'!$L$6:$M$10</c15:sqref>
                  </c15:fullRef>
                  <c15:levelRef>
                    <c15:sqref>'What areas would you like to se'!$L$6:$L$10</c15:sqref>
                  </c15:levelRef>
                </c:ext>
              </c:extLst>
              <c:f>'What areas would you like to se'!$L$6:$L$10</c:f>
              <c:strCache>
                <c:ptCount val="5"/>
                <c:pt idx="0">
                  <c:v>More accesible, inclusive, diverse
</c:v>
                </c:pt>
                <c:pt idx="1">
                  <c:v>Better organisation
</c:v>
                </c:pt>
                <c:pt idx="2">
                  <c:v>Better engagement from group members
</c:v>
                </c:pt>
                <c:pt idx="3">
                  <c:v>More opportunities
</c:v>
                </c:pt>
                <c:pt idx="4">
                  <c:v>Improved knowledge/understanding</c:v>
                </c:pt>
              </c:strCache>
            </c:strRef>
          </c:cat>
          <c:val>
            <c:numRef>
              <c:f>'What areas would you like to se'!$N$6:$N$10</c:f>
              <c:numCache>
                <c:formatCode>0%</c:formatCode>
                <c:ptCount val="5"/>
                <c:pt idx="0">
                  <c:v>0.21428571428571427</c:v>
                </c:pt>
                <c:pt idx="1">
                  <c:v>0.42857142857142849</c:v>
                </c:pt>
                <c:pt idx="2">
                  <c:v>0.14285714285714285</c:v>
                </c:pt>
                <c:pt idx="3">
                  <c:v>7.1428571428571425E-2</c:v>
                </c:pt>
                <c:pt idx="4">
                  <c:v>0.14285714285714285</c:v>
                </c:pt>
              </c:numCache>
            </c:numRef>
          </c:val>
          <c:extLst>
            <c:ext xmlns:c16="http://schemas.microsoft.com/office/drawing/2014/chart" uri="{C3380CC4-5D6E-409C-BE32-E72D297353CC}">
              <c16:uniqueId val="{00000000-7F4A-CC49-B8A3-E7FEF6542790}"/>
            </c:ext>
          </c:extLst>
        </c:ser>
        <c:dLbls>
          <c:showLegendKey val="0"/>
          <c:showVal val="0"/>
          <c:showCatName val="0"/>
          <c:showSerName val="0"/>
          <c:showPercent val="0"/>
          <c:showBubbleSize val="0"/>
        </c:dLbls>
        <c:gapWidth val="219"/>
        <c:overlap val="-27"/>
        <c:axId val="1460561919"/>
        <c:axId val="1101692591"/>
      </c:barChart>
      <c:catAx>
        <c:axId val="1460561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001"/>
          </a:p>
        </c:txPr>
        <c:crossAx val="1101692591"/>
        <c:crosses val="autoZero"/>
        <c:auto val="1"/>
        <c:lblAlgn val="ctr"/>
        <c:lblOffset val="100"/>
        <c:noMultiLvlLbl val="0"/>
      </c:catAx>
      <c:valAx>
        <c:axId val="1101692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t>Proportion of responses</a:t>
                </a:r>
              </a:p>
            </c:rich>
          </c:tx>
          <c:layout>
            <c:manualLayout>
              <c:xMode val="edge"/>
              <c:yMode val="edge"/>
              <c:x val="1.0135135135135136E-2"/>
              <c:y val="0.321910788638331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001"/>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001"/>
          </a:p>
        </c:txPr>
        <c:crossAx val="1460561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001"/>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mn-lt"/>
                <a:ea typeface="+mn-ea"/>
                <a:cs typeface="+mn-cs"/>
              </a:defRPr>
            </a:pPr>
            <a:r>
              <a:rPr lang="en-GB"/>
              <a:t>What do you see as the impact of being involved within this group?</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mn-lt"/>
              <a:ea typeface="+mn-ea"/>
              <a:cs typeface="+mn-cs"/>
            </a:defRPr>
          </a:pPr>
          <a:endParaRPr lang="en-001"/>
        </a:p>
      </c:txPr>
    </c:title>
    <c:autoTitleDeleted val="0"/>
    <c:plotArea>
      <c:layout/>
      <c:barChart>
        <c:barDir val="col"/>
        <c:grouping val="clustered"/>
        <c:varyColors val="0"/>
        <c:ser>
          <c:idx val="0"/>
          <c:order val="0"/>
          <c:tx>
            <c:strRef>
              <c:f>IMPACT!$O$6</c:f>
              <c:strCache>
                <c:ptCount val="1"/>
                <c:pt idx="0">
                  <c:v>Proportion</c:v>
                </c:pt>
              </c:strCache>
            </c:strRef>
          </c:tx>
          <c:spPr>
            <a:solidFill>
              <a:schemeClr val="accent1"/>
            </a:solidFill>
            <a:ln>
              <a:noFill/>
            </a:ln>
            <a:effectLst/>
          </c:spPr>
          <c:invertIfNegative val="0"/>
          <c:cat>
            <c:strRef>
              <c:extLst>
                <c:ext xmlns:c15="http://schemas.microsoft.com/office/drawing/2012/chart" uri="{02D57815-91ED-43cb-92C2-25804820EDAC}">
                  <c15:fullRef>
                    <c15:sqref>IMPACT!$M$7:$N$10</c15:sqref>
                  </c15:fullRef>
                  <c15:levelRef>
                    <c15:sqref>IMPACT!$M$7:$M$10</c15:sqref>
                  </c15:levelRef>
                </c:ext>
              </c:extLst>
              <c:f>IMPACT!$M$7:$M$10</c:f>
              <c:strCache>
                <c:ptCount val="4"/>
                <c:pt idx="0">
                  <c:v>Raising awareness
</c:v>
                </c:pt>
                <c:pt idx="1">
                  <c:v>Contributing to research
</c:v>
                </c:pt>
                <c:pt idx="2">
                  <c:v>Helping people 
</c:v>
                </c:pt>
                <c:pt idx="3">
                  <c:v>Personal positive benefit/gain
</c:v>
                </c:pt>
              </c:strCache>
            </c:strRef>
          </c:cat>
          <c:val>
            <c:numRef>
              <c:f>IMPACT!$O$7:$O$10</c:f>
              <c:numCache>
                <c:formatCode>0%</c:formatCode>
                <c:ptCount val="4"/>
                <c:pt idx="0">
                  <c:v>0.52173913043478259</c:v>
                </c:pt>
                <c:pt idx="1">
                  <c:v>0.21739130434782608</c:v>
                </c:pt>
                <c:pt idx="2">
                  <c:v>8.6956521739130432E-2</c:v>
                </c:pt>
                <c:pt idx="3">
                  <c:v>0.17391304347826086</c:v>
                </c:pt>
              </c:numCache>
            </c:numRef>
          </c:val>
          <c:extLst>
            <c:ext xmlns:c16="http://schemas.microsoft.com/office/drawing/2014/chart" uri="{C3380CC4-5D6E-409C-BE32-E72D297353CC}">
              <c16:uniqueId val="{00000000-2548-A64C-A759-D4504A33981C}"/>
            </c:ext>
          </c:extLst>
        </c:ser>
        <c:dLbls>
          <c:showLegendKey val="0"/>
          <c:showVal val="0"/>
          <c:showCatName val="0"/>
          <c:showSerName val="0"/>
          <c:showPercent val="0"/>
          <c:showBubbleSize val="0"/>
        </c:dLbls>
        <c:gapWidth val="219"/>
        <c:overlap val="-27"/>
        <c:axId val="1134595279"/>
        <c:axId val="1112508495"/>
      </c:barChart>
      <c:catAx>
        <c:axId val="1134595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001"/>
          </a:p>
        </c:txPr>
        <c:crossAx val="1112508495"/>
        <c:crosses val="autoZero"/>
        <c:auto val="1"/>
        <c:lblAlgn val="ctr"/>
        <c:lblOffset val="100"/>
        <c:noMultiLvlLbl val="0"/>
      </c:catAx>
      <c:valAx>
        <c:axId val="11125084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Proportion of responses</a:t>
                </a:r>
              </a:p>
            </c:rich>
          </c:tx>
          <c:layout>
            <c:manualLayout>
              <c:xMode val="edge"/>
              <c:yMode val="edge"/>
              <c:x val="8.2644628099173556E-3"/>
              <c:y val="0.3129855870092362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001"/>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001"/>
          </a:p>
        </c:txPr>
        <c:crossAx val="11345952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chemeClr val="tx1"/>
          </a:solidFill>
        </a:defRPr>
      </a:pPr>
      <a:endParaRPr lang="en-001"/>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r>
              <a:rPr lang="en-GB"/>
              <a:t>Describe any benefits of being part of ALL_EARS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endParaRPr lang="en-001"/>
        </a:p>
      </c:txPr>
    </c:title>
    <c:autoTitleDeleted val="0"/>
    <c:plotArea>
      <c:layout/>
      <c:barChart>
        <c:barDir val="col"/>
        <c:grouping val="clustered"/>
        <c:varyColors val="0"/>
        <c:ser>
          <c:idx val="0"/>
          <c:order val="0"/>
          <c:tx>
            <c:strRef>
              <c:f>Benefits!$M$8</c:f>
              <c:strCache>
                <c:ptCount val="1"/>
                <c:pt idx="0">
                  <c:v>Proportion</c:v>
                </c:pt>
              </c:strCache>
            </c:strRef>
          </c:tx>
          <c:spPr>
            <a:solidFill>
              <a:schemeClr val="accent1"/>
            </a:solidFill>
            <a:ln>
              <a:noFill/>
            </a:ln>
            <a:effectLst/>
          </c:spPr>
          <c:invertIfNegative val="0"/>
          <c:cat>
            <c:strRef>
              <c:extLst>
                <c:ext xmlns:c15="http://schemas.microsoft.com/office/drawing/2012/chart" uri="{02D57815-91ED-43cb-92C2-25804820EDAC}">
                  <c15:fullRef>
                    <c15:sqref>Benefits!$K$9:$L$12</c15:sqref>
                  </c15:fullRef>
                  <c15:levelRef>
                    <c15:sqref>Benefits!$K$9:$K$12</c15:sqref>
                  </c15:levelRef>
                </c:ext>
              </c:extLst>
              <c:f>Benefits!$K$9:$K$12</c:f>
              <c:strCache>
                <c:ptCount val="4"/>
                <c:pt idx="0">
                  <c:v>Increased knowledge and awareness
</c:v>
                </c:pt>
                <c:pt idx="1">
                  <c:v>Supporting research
</c:v>
                </c:pt>
                <c:pt idx="2">
                  <c:v>Make a difference for the future 
</c:v>
                </c:pt>
                <c:pt idx="3">
                  <c:v>Cognitive or emotional positive benefit
</c:v>
                </c:pt>
              </c:strCache>
            </c:strRef>
          </c:cat>
          <c:val>
            <c:numRef>
              <c:f>Benefits!$M$9:$M$12</c:f>
              <c:numCache>
                <c:formatCode>0%</c:formatCode>
                <c:ptCount val="4"/>
                <c:pt idx="0">
                  <c:v>0.4</c:v>
                </c:pt>
                <c:pt idx="1">
                  <c:v>6.6666666666666666E-2</c:v>
                </c:pt>
                <c:pt idx="2">
                  <c:v>0.2</c:v>
                </c:pt>
                <c:pt idx="3">
                  <c:v>0.33333333333333331</c:v>
                </c:pt>
              </c:numCache>
            </c:numRef>
          </c:val>
          <c:extLst>
            <c:ext xmlns:c16="http://schemas.microsoft.com/office/drawing/2014/chart" uri="{C3380CC4-5D6E-409C-BE32-E72D297353CC}">
              <c16:uniqueId val="{00000000-3ACF-7345-B418-AA065CB8D06E}"/>
            </c:ext>
          </c:extLst>
        </c:ser>
        <c:dLbls>
          <c:showLegendKey val="0"/>
          <c:showVal val="0"/>
          <c:showCatName val="0"/>
          <c:showSerName val="0"/>
          <c:showPercent val="0"/>
          <c:showBubbleSize val="0"/>
        </c:dLbls>
        <c:gapWidth val="219"/>
        <c:overlap val="-27"/>
        <c:axId val="1557667887"/>
        <c:axId val="1105188991"/>
      </c:barChart>
      <c:catAx>
        <c:axId val="1557667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001"/>
          </a:p>
        </c:txPr>
        <c:crossAx val="1105188991"/>
        <c:crosses val="autoZero"/>
        <c:auto val="1"/>
        <c:lblAlgn val="ctr"/>
        <c:lblOffset val="100"/>
        <c:noMultiLvlLbl val="0"/>
      </c:catAx>
      <c:valAx>
        <c:axId val="11051889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GB"/>
                  <a:t>Proportion of responses </a:t>
                </a:r>
              </a:p>
            </c:rich>
          </c:tx>
          <c:layout>
            <c:manualLayout>
              <c:xMode val="edge"/>
              <c:yMode val="edge"/>
              <c:x val="1.933152499855394E-2"/>
              <c:y val="0.1982133748019772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001"/>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001"/>
          </a:p>
        </c:txPr>
        <c:crossAx val="15576678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chemeClr val="tx1"/>
          </a:solidFill>
        </a:defRPr>
      </a:pPr>
      <a:endParaRPr lang="en-001"/>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 Governance</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counts'!$G$5:$G$6</c:f>
              <c:numCache>
                <c:formatCode>General</c:formatCode>
                <c:ptCount val="2"/>
                <c:pt idx="0">
                  <c:v>0</c:v>
                </c:pt>
                <c:pt idx="1">
                  <c:v>0</c:v>
                </c:pt>
              </c:numCache>
            </c:numRef>
          </c:val>
          <c:extLst>
            <c:ext xmlns:c16="http://schemas.microsoft.com/office/drawing/2014/chart" uri="{C3380CC4-5D6E-409C-BE32-E72D297353CC}">
              <c16:uniqueId val="{00000000-14ED-9741-991A-587D38AFAFB4}"/>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counts'!$F$5:$F$6</c:f>
              <c:numCache>
                <c:formatCode>0.00%</c:formatCode>
                <c:ptCount val="2"/>
                <c:pt idx="0" formatCode="General">
                  <c:v>0</c:v>
                </c:pt>
                <c:pt idx="1">
                  <c:v>0</c:v>
                </c:pt>
              </c:numCache>
            </c:numRef>
          </c:val>
          <c:extLst>
            <c:ext xmlns:c16="http://schemas.microsoft.com/office/drawing/2014/chart" uri="{C3380CC4-5D6E-409C-BE32-E72D297353CC}">
              <c16:uniqueId val="{00000001-14ED-9741-991A-587D38AFAFB4}"/>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counts'!$E$5:$E$6</c:f>
              <c:numCache>
                <c:formatCode>0.00%</c:formatCode>
                <c:ptCount val="2"/>
                <c:pt idx="0" formatCode="General">
                  <c:v>1</c:v>
                </c:pt>
                <c:pt idx="1">
                  <c:v>0.18181818181818182</c:v>
                </c:pt>
              </c:numCache>
            </c:numRef>
          </c:val>
          <c:extLst>
            <c:ext xmlns:c16="http://schemas.microsoft.com/office/drawing/2014/chart" uri="{C3380CC4-5D6E-409C-BE32-E72D297353CC}">
              <c16:uniqueId val="{00000002-14ED-9741-991A-587D38AFAFB4}"/>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counts'!$D$5:$D$6</c:f>
              <c:numCache>
                <c:formatCode>0.00%</c:formatCode>
                <c:ptCount val="2"/>
                <c:pt idx="0" formatCode="General">
                  <c:v>6</c:v>
                </c:pt>
                <c:pt idx="1">
                  <c:v>0.45454545454545453</c:v>
                </c:pt>
              </c:numCache>
            </c:numRef>
          </c:val>
          <c:extLst>
            <c:ext xmlns:c16="http://schemas.microsoft.com/office/drawing/2014/chart" uri="{C3380CC4-5D6E-409C-BE32-E72D297353CC}">
              <c16:uniqueId val="{00000003-14ED-9741-991A-587D38AFAFB4}"/>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counts'!$B$5:$B$6</c:f>
              <c:strCache>
                <c:ptCount val="2"/>
                <c:pt idx="0">
                  <c:v>Group member’s voices are heard, valued, and respected in decision making. 
</c:v>
                </c:pt>
                <c:pt idx="1">
                  <c:v>
Group members are involved in deciding how the impact of their involvement should be assessed (I.e., Group members are involved in deciding how to evaluate the progress and impact of the group). 
</c:v>
                </c:pt>
              </c:strCache>
            </c:strRef>
          </c:cat>
          <c:val>
            <c:numRef>
              <c:f>'Likert Q - 6 Standards - counts'!$C$5:$C$6</c:f>
              <c:numCache>
                <c:formatCode>0.00%</c:formatCode>
                <c:ptCount val="2"/>
                <c:pt idx="0" formatCode="General">
                  <c:v>4</c:v>
                </c:pt>
                <c:pt idx="1">
                  <c:v>0.36363636363636365</c:v>
                </c:pt>
              </c:numCache>
            </c:numRef>
          </c:val>
          <c:extLst>
            <c:ext xmlns:c16="http://schemas.microsoft.com/office/drawing/2014/chart" uri="{C3380CC4-5D6E-409C-BE32-E72D297353CC}">
              <c16:uniqueId val="{00000004-14ED-9741-991A-587D38AFAFB4}"/>
            </c:ext>
          </c:extLst>
        </c:ser>
        <c:dLbls>
          <c:showLegendKey val="0"/>
          <c:showVal val="0"/>
          <c:showCatName val="0"/>
          <c:showSerName val="0"/>
          <c:showPercent val="0"/>
          <c:showBubbleSize val="0"/>
        </c:dLbls>
        <c:gapWidth val="182"/>
        <c:axId val="2105708256"/>
        <c:axId val="2106178704"/>
      </c:barChart>
      <c:catAx>
        <c:axId val="2105708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06178704"/>
        <c:crosses val="autoZero"/>
        <c:auto val="1"/>
        <c:lblAlgn val="ctr"/>
        <c:lblOffset val="100"/>
        <c:noMultiLvlLbl val="0"/>
      </c:catAx>
      <c:valAx>
        <c:axId val="210617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0570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Impact </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001"/>
        </a:p>
      </c:txPr>
    </c:title>
    <c:autoTitleDeleted val="0"/>
    <c:plotArea>
      <c:layout/>
      <c:barChart>
        <c:barDir val="bar"/>
        <c:grouping val="percentStack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counts'!$G$6:$G$8</c:f>
              <c:numCache>
                <c:formatCode>General</c:formatCode>
                <c:ptCount val="3"/>
                <c:pt idx="0">
                  <c:v>0</c:v>
                </c:pt>
                <c:pt idx="1">
                  <c:v>0</c:v>
                </c:pt>
                <c:pt idx="2">
                  <c:v>0</c:v>
                </c:pt>
              </c:numCache>
            </c:numRef>
          </c:val>
          <c:extLst>
            <c:ext xmlns:c16="http://schemas.microsoft.com/office/drawing/2014/chart" uri="{C3380CC4-5D6E-409C-BE32-E72D297353CC}">
              <c16:uniqueId val="{00000000-CEF3-B64F-9CF0-E0C99BCC6D42}"/>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counts'!$F$6:$F$8</c:f>
              <c:numCache>
                <c:formatCode>0.00%</c:formatCode>
                <c:ptCount val="3"/>
                <c:pt idx="0">
                  <c:v>0</c:v>
                </c:pt>
                <c:pt idx="1">
                  <c:v>0</c:v>
                </c:pt>
                <c:pt idx="2">
                  <c:v>0</c:v>
                </c:pt>
              </c:numCache>
            </c:numRef>
          </c:val>
          <c:extLst>
            <c:ext xmlns:c16="http://schemas.microsoft.com/office/drawing/2014/chart" uri="{C3380CC4-5D6E-409C-BE32-E72D297353CC}">
              <c16:uniqueId val="{00000001-CEF3-B64F-9CF0-E0C99BCC6D42}"/>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counts'!$E$6:$E$8</c:f>
              <c:numCache>
                <c:formatCode>0.00%</c:formatCode>
                <c:ptCount val="3"/>
                <c:pt idx="0">
                  <c:v>0.18181818181818182</c:v>
                </c:pt>
                <c:pt idx="1">
                  <c:v>0.18181818181818182</c:v>
                </c:pt>
                <c:pt idx="2">
                  <c:v>0.45454545454545453</c:v>
                </c:pt>
              </c:numCache>
            </c:numRef>
          </c:val>
          <c:extLst>
            <c:ext xmlns:c16="http://schemas.microsoft.com/office/drawing/2014/chart" uri="{C3380CC4-5D6E-409C-BE32-E72D297353CC}">
              <c16:uniqueId val="{00000002-CEF3-B64F-9CF0-E0C99BCC6D42}"/>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counts'!$D$6:$D$8</c:f>
              <c:numCache>
                <c:formatCode>0.00%</c:formatCode>
                <c:ptCount val="3"/>
                <c:pt idx="0">
                  <c:v>0.45454545454545453</c:v>
                </c:pt>
                <c:pt idx="1">
                  <c:v>0.45454545454545453</c:v>
                </c:pt>
                <c:pt idx="2">
                  <c:v>0.18181818181818182</c:v>
                </c:pt>
              </c:numCache>
            </c:numRef>
          </c:val>
          <c:extLst>
            <c:ext xmlns:c16="http://schemas.microsoft.com/office/drawing/2014/chart" uri="{C3380CC4-5D6E-409C-BE32-E72D297353CC}">
              <c16:uniqueId val="{00000003-CEF3-B64F-9CF0-E0C99BCC6D42}"/>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counts'!$C$6:$C$8</c:f>
              <c:numCache>
                <c:formatCode>0.00%</c:formatCode>
                <c:ptCount val="3"/>
                <c:pt idx="0">
                  <c:v>0.36363636363636365</c:v>
                </c:pt>
                <c:pt idx="1">
                  <c:v>0.36363636363636365</c:v>
                </c:pt>
                <c:pt idx="2">
                  <c:v>0.36363636363636365</c:v>
                </c:pt>
              </c:numCache>
            </c:numRef>
          </c:val>
          <c:extLst>
            <c:ext xmlns:c16="http://schemas.microsoft.com/office/drawing/2014/chart" uri="{C3380CC4-5D6E-409C-BE32-E72D297353CC}">
              <c16:uniqueId val="{00000004-CEF3-B64F-9CF0-E0C99BCC6D42}"/>
            </c:ext>
          </c:extLst>
        </c:ser>
        <c:dLbls>
          <c:showLegendKey val="0"/>
          <c:showVal val="0"/>
          <c:showCatName val="0"/>
          <c:showSerName val="0"/>
          <c:showPercent val="0"/>
          <c:showBubbleSize val="0"/>
        </c:dLbls>
        <c:gapWidth val="150"/>
        <c:overlap val="100"/>
        <c:axId val="2125547072"/>
        <c:axId val="2125682416"/>
      </c:barChart>
      <c:catAx>
        <c:axId val="2125547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5682416"/>
        <c:crosses val="autoZero"/>
        <c:auto val="1"/>
        <c:lblAlgn val="ctr"/>
        <c:lblOffset val="100"/>
        <c:noMultiLvlLbl val="0"/>
      </c:catAx>
      <c:valAx>
        <c:axId val="2125682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crossAx val="212554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001"/>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Working together</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counts'!$G$9:$G$12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E52-6741-BCF9-9D032BE449C1}"/>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counts'!$F$9:$F$12</c:f>
              <c:numCache>
                <c:formatCode>0.00%</c:formatCode>
                <c:ptCount val="4"/>
                <c:pt idx="0">
                  <c:v>0</c:v>
                </c:pt>
                <c:pt idx="1">
                  <c:v>0</c:v>
                </c:pt>
                <c:pt idx="2">
                  <c:v>0</c:v>
                </c:pt>
                <c:pt idx="3">
                  <c:v>0</c:v>
                </c:pt>
              </c:numCache>
            </c:numRef>
          </c:val>
          <c:extLst>
            <c:ext xmlns:c16="http://schemas.microsoft.com/office/drawing/2014/chart" uri="{C3380CC4-5D6E-409C-BE32-E72D297353CC}">
              <c16:uniqueId val="{00000001-4E52-6741-BCF9-9D032BE449C1}"/>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counts'!$E$9:$E$12</c:f>
              <c:numCache>
                <c:formatCode>0.00%</c:formatCode>
                <c:ptCount val="4"/>
                <c:pt idx="0">
                  <c:v>0</c:v>
                </c:pt>
                <c:pt idx="1">
                  <c:v>9.0909090909090912E-2</c:v>
                </c:pt>
                <c:pt idx="2">
                  <c:v>0.18181818181818182</c:v>
                </c:pt>
                <c:pt idx="3">
                  <c:v>9.0909090909090912E-2</c:v>
                </c:pt>
              </c:numCache>
            </c:numRef>
          </c:val>
          <c:extLst>
            <c:ext xmlns:c16="http://schemas.microsoft.com/office/drawing/2014/chart" uri="{C3380CC4-5D6E-409C-BE32-E72D297353CC}">
              <c16:uniqueId val="{00000002-4E52-6741-BCF9-9D032BE449C1}"/>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counts'!$D$9:$D$12</c:f>
              <c:numCache>
                <c:formatCode>0.00%</c:formatCode>
                <c:ptCount val="4"/>
                <c:pt idx="0">
                  <c:v>0.54545454545454541</c:v>
                </c:pt>
                <c:pt idx="1">
                  <c:v>0.36363636363636365</c:v>
                </c:pt>
                <c:pt idx="2">
                  <c:v>0.45454545454545453</c:v>
                </c:pt>
                <c:pt idx="3">
                  <c:v>0.72727272727272729</c:v>
                </c:pt>
              </c:numCache>
            </c:numRef>
          </c:val>
          <c:extLst>
            <c:ext xmlns:c16="http://schemas.microsoft.com/office/drawing/2014/chart" uri="{C3380CC4-5D6E-409C-BE32-E72D297353CC}">
              <c16:uniqueId val="{00000003-4E52-6741-BCF9-9D032BE449C1}"/>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counts'!$B$9:$B$12</c:f>
              <c:strCache>
                <c:ptCount val="4"/>
                <c:pt idx="0">
                  <c:v>The aims and purpose of the group have been jointly agreed and defined by the group. 
</c:v>
                </c:pt>
                <c:pt idx="1">
                  <c:v>I feel valued and able to share ideas freely without restriction. 
</c:v>
                </c:pt>
                <c:pt idx="2">
                  <c:v>The practical arrangements, preferences, and requirements for working together have been discussed, addressed, and agreed as a group. 
</c:v>
                </c:pt>
                <c:pt idx="3">
                  <c:v>In activities, the team are clear about objectives, how to achieve them and how to present the results. 
</c:v>
                </c:pt>
              </c:strCache>
            </c:strRef>
          </c:cat>
          <c:val>
            <c:numRef>
              <c:f>'Likert Q - 6 Standards - counts'!$C$9:$C$12</c:f>
              <c:numCache>
                <c:formatCode>0.00%</c:formatCode>
                <c:ptCount val="4"/>
                <c:pt idx="0">
                  <c:v>0.45454545454545453</c:v>
                </c:pt>
                <c:pt idx="1">
                  <c:v>0.54545454545454541</c:v>
                </c:pt>
                <c:pt idx="2">
                  <c:v>0.36363636363636365</c:v>
                </c:pt>
                <c:pt idx="3">
                  <c:v>0.18181818181818182</c:v>
                </c:pt>
              </c:numCache>
            </c:numRef>
          </c:val>
          <c:extLst>
            <c:ext xmlns:c16="http://schemas.microsoft.com/office/drawing/2014/chart" uri="{C3380CC4-5D6E-409C-BE32-E72D297353CC}">
              <c16:uniqueId val="{00000004-4E52-6741-BCF9-9D032BE449C1}"/>
            </c:ext>
          </c:extLst>
        </c:ser>
        <c:dLbls>
          <c:showLegendKey val="0"/>
          <c:showVal val="0"/>
          <c:showCatName val="0"/>
          <c:showSerName val="0"/>
          <c:showPercent val="0"/>
          <c:showBubbleSize val="0"/>
        </c:dLbls>
        <c:gapWidth val="182"/>
        <c:axId val="2127714256"/>
        <c:axId val="2134639872"/>
      </c:barChart>
      <c:catAx>
        <c:axId val="2127714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34639872"/>
        <c:crosses val="autoZero"/>
        <c:auto val="1"/>
        <c:lblAlgn val="ctr"/>
        <c:lblOffset val="100"/>
        <c:noMultiLvlLbl val="0"/>
      </c:catAx>
      <c:valAx>
        <c:axId val="21346398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27714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Support and learning</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counts'!$G$13</c:f>
              <c:numCache>
                <c:formatCode>General</c:formatCode>
                <c:ptCount val="1"/>
                <c:pt idx="0">
                  <c:v>0</c:v>
                </c:pt>
              </c:numCache>
            </c:numRef>
          </c:val>
          <c:extLst>
            <c:ext xmlns:c16="http://schemas.microsoft.com/office/drawing/2014/chart" uri="{C3380CC4-5D6E-409C-BE32-E72D297353CC}">
              <c16:uniqueId val="{00000000-1433-694E-9019-5135C9A06F50}"/>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counts'!$F$13</c:f>
              <c:numCache>
                <c:formatCode>0.00%</c:formatCode>
                <c:ptCount val="1"/>
                <c:pt idx="0">
                  <c:v>0</c:v>
                </c:pt>
              </c:numCache>
            </c:numRef>
          </c:val>
          <c:extLst>
            <c:ext xmlns:c16="http://schemas.microsoft.com/office/drawing/2014/chart" uri="{C3380CC4-5D6E-409C-BE32-E72D297353CC}">
              <c16:uniqueId val="{00000001-1433-694E-9019-5135C9A06F50}"/>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counts'!$E$13</c:f>
              <c:numCache>
                <c:formatCode>0.00%</c:formatCode>
                <c:ptCount val="1"/>
                <c:pt idx="0">
                  <c:v>9.0909090909090912E-2</c:v>
                </c:pt>
              </c:numCache>
            </c:numRef>
          </c:val>
          <c:extLst>
            <c:ext xmlns:c16="http://schemas.microsoft.com/office/drawing/2014/chart" uri="{C3380CC4-5D6E-409C-BE32-E72D297353CC}">
              <c16:uniqueId val="{00000002-1433-694E-9019-5135C9A06F50}"/>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counts'!$D$13</c:f>
              <c:numCache>
                <c:formatCode>0.00%</c:formatCode>
                <c:ptCount val="1"/>
                <c:pt idx="0">
                  <c:v>0.54545454545454541</c:v>
                </c:pt>
              </c:numCache>
            </c:numRef>
          </c:val>
          <c:extLst>
            <c:ext xmlns:c16="http://schemas.microsoft.com/office/drawing/2014/chart" uri="{C3380CC4-5D6E-409C-BE32-E72D297353CC}">
              <c16:uniqueId val="{00000003-1433-694E-9019-5135C9A06F50}"/>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counts'!$B$13</c:f>
              <c:strCache>
                <c:ptCount val="1"/>
                <c:pt idx="0">
                  <c:v>There are opportunities to improve one’s skill set to enable more involvement. 
</c:v>
                </c:pt>
              </c:strCache>
            </c:strRef>
          </c:cat>
          <c:val>
            <c:numRef>
              <c:f>'Likert Q - 6 Standards - counts'!$C$13</c:f>
              <c:numCache>
                <c:formatCode>0.00%</c:formatCode>
                <c:ptCount val="1"/>
                <c:pt idx="0">
                  <c:v>0.36363636363636365</c:v>
                </c:pt>
              </c:numCache>
            </c:numRef>
          </c:val>
          <c:extLst>
            <c:ext xmlns:c16="http://schemas.microsoft.com/office/drawing/2014/chart" uri="{C3380CC4-5D6E-409C-BE32-E72D297353CC}">
              <c16:uniqueId val="{00000004-1433-694E-9019-5135C9A06F50}"/>
            </c:ext>
          </c:extLst>
        </c:ser>
        <c:dLbls>
          <c:showLegendKey val="0"/>
          <c:showVal val="0"/>
          <c:showCatName val="0"/>
          <c:showSerName val="0"/>
          <c:showPercent val="0"/>
          <c:showBubbleSize val="0"/>
        </c:dLbls>
        <c:gapWidth val="182"/>
        <c:axId val="7544127"/>
        <c:axId val="29859999"/>
      </c:barChart>
      <c:catAx>
        <c:axId val="75441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9859999"/>
        <c:crosses val="autoZero"/>
        <c:auto val="1"/>
        <c:lblAlgn val="ctr"/>
        <c:lblOffset val="100"/>
        <c:noMultiLvlLbl val="0"/>
      </c:catAx>
      <c:valAx>
        <c:axId val="298599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7544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Inclusive opportunities </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4"/>
          <c:order val="0"/>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counts'!$G$14:$G$18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91D-1A43-898E-8950B47EC740}"/>
            </c:ext>
          </c:extLst>
        </c:ser>
        <c:ser>
          <c:idx val="3"/>
          <c:order val="1"/>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counts'!$F$14:$F$18</c:f>
              <c:numCache>
                <c:formatCode>0.00%</c:formatCode>
                <c:ptCount val="5"/>
                <c:pt idx="0">
                  <c:v>0</c:v>
                </c:pt>
                <c:pt idx="1">
                  <c:v>0</c:v>
                </c:pt>
                <c:pt idx="2">
                  <c:v>0</c:v>
                </c:pt>
                <c:pt idx="3">
                  <c:v>0</c:v>
                </c:pt>
                <c:pt idx="4">
                  <c:v>0.18181818181818182</c:v>
                </c:pt>
              </c:numCache>
            </c:numRef>
          </c:val>
          <c:extLst>
            <c:ext xmlns:c16="http://schemas.microsoft.com/office/drawing/2014/chart" uri="{C3380CC4-5D6E-409C-BE32-E72D297353CC}">
              <c16:uniqueId val="{00000001-591D-1A43-898E-8950B47EC740}"/>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counts'!$E$14:$E$18</c:f>
              <c:numCache>
                <c:formatCode>0.00%</c:formatCode>
                <c:ptCount val="5"/>
                <c:pt idx="0">
                  <c:v>0.27272727272727271</c:v>
                </c:pt>
                <c:pt idx="1">
                  <c:v>0.18181818181818182</c:v>
                </c:pt>
                <c:pt idx="2">
                  <c:v>0.18181818181818182</c:v>
                </c:pt>
                <c:pt idx="3">
                  <c:v>0.18181818181818182</c:v>
                </c:pt>
                <c:pt idx="4">
                  <c:v>0.36363636363636365</c:v>
                </c:pt>
              </c:numCache>
            </c:numRef>
          </c:val>
          <c:extLst>
            <c:ext xmlns:c16="http://schemas.microsoft.com/office/drawing/2014/chart" uri="{C3380CC4-5D6E-409C-BE32-E72D297353CC}">
              <c16:uniqueId val="{00000002-591D-1A43-898E-8950B47EC740}"/>
            </c:ext>
          </c:extLst>
        </c:ser>
        <c:ser>
          <c:idx val="1"/>
          <c:order val="3"/>
          <c:tx>
            <c:strRef>
              <c:f>'Likert Q - 6 Standards - counts'!$D$1</c:f>
              <c:strCache>
                <c:ptCount val="1"/>
                <c:pt idx="0">
                  <c:v>Agree
</c:v>
                </c:pt>
              </c:strCache>
            </c:strRef>
          </c:tx>
          <c:spPr>
            <a:solidFill>
              <a:schemeClr val="accent5"/>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counts'!$D$14:$D$18</c:f>
              <c:numCache>
                <c:formatCode>0.00%</c:formatCode>
                <c:ptCount val="5"/>
                <c:pt idx="0">
                  <c:v>0.27272727272727271</c:v>
                </c:pt>
                <c:pt idx="1">
                  <c:v>0.36363636363636365</c:v>
                </c:pt>
                <c:pt idx="2">
                  <c:v>0.54545454545454541</c:v>
                </c:pt>
                <c:pt idx="3">
                  <c:v>0.36363636363636365</c:v>
                </c:pt>
                <c:pt idx="4">
                  <c:v>0.27272727272727271</c:v>
                </c:pt>
              </c:numCache>
            </c:numRef>
          </c:val>
          <c:extLst>
            <c:ext xmlns:c16="http://schemas.microsoft.com/office/drawing/2014/chart" uri="{C3380CC4-5D6E-409C-BE32-E72D297353CC}">
              <c16:uniqueId val="{00000003-591D-1A43-898E-8950B47EC740}"/>
            </c:ext>
          </c:extLst>
        </c:ser>
        <c:ser>
          <c:idx val="0"/>
          <c:order val="4"/>
          <c:tx>
            <c:strRef>
              <c:f>'Likert Q - 6 Standards - counts'!$C$1</c:f>
              <c:strCache>
                <c:ptCount val="1"/>
                <c:pt idx="0">
                  <c:v>Strongly agree
</c:v>
                </c:pt>
              </c:strCache>
            </c:strRef>
          </c:tx>
          <c:spPr>
            <a:solidFill>
              <a:schemeClr val="accent6"/>
            </a:solidFill>
            <a:ln>
              <a:noFill/>
            </a:ln>
            <a:effectLst/>
          </c:spPr>
          <c:invertIfNegative val="0"/>
          <c:cat>
            <c:strRef>
              <c:f>'Likert Q - 6 Standards - counts'!$B$14:$B$18</c:f>
              <c:strCache>
                <c:ptCount val="5"/>
                <c:pt idx="0">
                  <c:v>Patient and public group members are involved in the research from the earliest stages. 
</c:v>
                </c:pt>
                <c:pt idx="1">
                  <c:v>Barriers to involvement such as payment or accessibility have been identified and addressed. 
</c:v>
                </c:pt>
                <c:pt idx="2">
                  <c:v>Information about activities is shared widely in ways that are accessible and appeal to different communities. 
</c:v>
                </c:pt>
                <c:pt idx="3">
                  <c:v>There is choice and flexibility in the opportunities offered. 
</c:v>
                </c:pt>
                <c:pt idx="4">
                  <c:v>The group is a true representation of the Deaf or hard of hearing community. 
</c:v>
                </c:pt>
              </c:strCache>
            </c:strRef>
          </c:cat>
          <c:val>
            <c:numRef>
              <c:f>'Likert Q - 6 Standards - counts'!$C$14:$C$18</c:f>
              <c:numCache>
                <c:formatCode>0.00%</c:formatCode>
                <c:ptCount val="5"/>
                <c:pt idx="0">
                  <c:v>0.45454545454545453</c:v>
                </c:pt>
                <c:pt idx="1">
                  <c:v>0.45454545454545453</c:v>
                </c:pt>
                <c:pt idx="2">
                  <c:v>0.27272727272727271</c:v>
                </c:pt>
                <c:pt idx="3">
                  <c:v>0.45454545454545453</c:v>
                </c:pt>
                <c:pt idx="4">
                  <c:v>0.18181818181818182</c:v>
                </c:pt>
              </c:numCache>
            </c:numRef>
          </c:val>
          <c:extLst>
            <c:ext xmlns:c16="http://schemas.microsoft.com/office/drawing/2014/chart" uri="{C3380CC4-5D6E-409C-BE32-E72D297353CC}">
              <c16:uniqueId val="{00000004-591D-1A43-898E-8950B47EC740}"/>
            </c:ext>
          </c:extLst>
        </c:ser>
        <c:dLbls>
          <c:showLegendKey val="0"/>
          <c:showVal val="0"/>
          <c:showCatName val="0"/>
          <c:showSerName val="0"/>
          <c:showPercent val="0"/>
          <c:showBubbleSize val="0"/>
        </c:dLbls>
        <c:gapWidth val="182"/>
        <c:axId val="41794911"/>
        <c:axId val="41871727"/>
      </c:barChart>
      <c:catAx>
        <c:axId val="41794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41871727"/>
        <c:crosses val="autoZero"/>
        <c:auto val="1"/>
        <c:lblAlgn val="ctr"/>
        <c:lblOffset val="100"/>
        <c:noMultiLvlLbl val="0"/>
      </c:catAx>
      <c:valAx>
        <c:axId val="418717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41794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GB"/>
              <a:t>Impact </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001"/>
        </a:p>
      </c:txPr>
    </c:title>
    <c:autoTitleDeleted val="0"/>
    <c:plotArea>
      <c:layout/>
      <c:barChart>
        <c:barDir val="bar"/>
        <c:grouping val="clustered"/>
        <c:varyColors val="0"/>
        <c:ser>
          <c:idx val="0"/>
          <c:order val="0"/>
          <c:tx>
            <c:strRef>
              <c:f>'Likert Q - 6 Standards - counts'!$C$1</c:f>
              <c:strCache>
                <c:ptCount val="1"/>
                <c:pt idx="0">
                  <c:v>Strongly agree
</c:v>
                </c:pt>
              </c:strCache>
            </c:strRef>
          </c:tx>
          <c:spPr>
            <a:solidFill>
              <a:schemeClr val="accent6"/>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counts'!$C$6:$C$8</c:f>
              <c:numCache>
                <c:formatCode>0.00%</c:formatCode>
                <c:ptCount val="3"/>
                <c:pt idx="0">
                  <c:v>0.36363636363636365</c:v>
                </c:pt>
                <c:pt idx="1">
                  <c:v>0.36363636363636365</c:v>
                </c:pt>
                <c:pt idx="2">
                  <c:v>0.36363636363636365</c:v>
                </c:pt>
              </c:numCache>
            </c:numRef>
          </c:val>
          <c:extLst>
            <c:ext xmlns:c16="http://schemas.microsoft.com/office/drawing/2014/chart" uri="{C3380CC4-5D6E-409C-BE32-E72D297353CC}">
              <c16:uniqueId val="{00000000-3D21-2E4A-AF87-A2BBD3EBBF04}"/>
            </c:ext>
          </c:extLst>
        </c:ser>
        <c:ser>
          <c:idx val="1"/>
          <c:order val="1"/>
          <c:tx>
            <c:strRef>
              <c:f>'Likert Q - 6 Standards - counts'!$D$1</c:f>
              <c:strCache>
                <c:ptCount val="1"/>
                <c:pt idx="0">
                  <c:v>Agree
</c:v>
                </c:pt>
              </c:strCache>
            </c:strRef>
          </c:tx>
          <c:spPr>
            <a:solidFill>
              <a:schemeClr val="accent5"/>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counts'!$D$6:$D$8</c:f>
              <c:numCache>
                <c:formatCode>0.00%</c:formatCode>
                <c:ptCount val="3"/>
                <c:pt idx="0">
                  <c:v>0.45454545454545453</c:v>
                </c:pt>
                <c:pt idx="1">
                  <c:v>0.45454545454545453</c:v>
                </c:pt>
                <c:pt idx="2">
                  <c:v>0.18181818181818182</c:v>
                </c:pt>
              </c:numCache>
            </c:numRef>
          </c:val>
          <c:extLst>
            <c:ext xmlns:c16="http://schemas.microsoft.com/office/drawing/2014/chart" uri="{C3380CC4-5D6E-409C-BE32-E72D297353CC}">
              <c16:uniqueId val="{00000001-3D21-2E4A-AF87-A2BBD3EBBF04}"/>
            </c:ext>
          </c:extLst>
        </c:ser>
        <c:ser>
          <c:idx val="2"/>
          <c:order val="2"/>
          <c:tx>
            <c:strRef>
              <c:f>'Likert Q - 6 Standards - counts'!$E$1</c:f>
              <c:strCache>
                <c:ptCount val="1"/>
                <c:pt idx="0">
                  <c:v>Neither agree nor disagree
</c:v>
                </c:pt>
              </c:strCache>
            </c:strRef>
          </c:tx>
          <c:spPr>
            <a:solidFill>
              <a:schemeClr val="accent4"/>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counts'!$E$6:$E$8</c:f>
              <c:numCache>
                <c:formatCode>0.00%</c:formatCode>
                <c:ptCount val="3"/>
                <c:pt idx="0">
                  <c:v>0.18181818181818182</c:v>
                </c:pt>
                <c:pt idx="1">
                  <c:v>0.18181818181818182</c:v>
                </c:pt>
                <c:pt idx="2">
                  <c:v>0.45454545454545453</c:v>
                </c:pt>
              </c:numCache>
            </c:numRef>
          </c:val>
          <c:extLst>
            <c:ext xmlns:c16="http://schemas.microsoft.com/office/drawing/2014/chart" uri="{C3380CC4-5D6E-409C-BE32-E72D297353CC}">
              <c16:uniqueId val="{00000002-3D21-2E4A-AF87-A2BBD3EBBF04}"/>
            </c:ext>
          </c:extLst>
        </c:ser>
        <c:ser>
          <c:idx val="3"/>
          <c:order val="3"/>
          <c:tx>
            <c:strRef>
              <c:f>'Likert Q - 6 Standards - counts'!$F$1</c:f>
              <c:strCache>
                <c:ptCount val="1"/>
                <c:pt idx="0">
                  <c:v>Disagree
</c:v>
                </c:pt>
              </c:strCache>
            </c:strRef>
          </c:tx>
          <c:spPr>
            <a:solidFill>
              <a:schemeClr val="accent6">
                <a:lumMod val="60000"/>
              </a:schemeClr>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counts'!$F$6:$F$8</c:f>
              <c:numCache>
                <c:formatCode>0.00%</c:formatCode>
                <c:ptCount val="3"/>
                <c:pt idx="0">
                  <c:v>0</c:v>
                </c:pt>
                <c:pt idx="1">
                  <c:v>0</c:v>
                </c:pt>
                <c:pt idx="2">
                  <c:v>0</c:v>
                </c:pt>
              </c:numCache>
            </c:numRef>
          </c:val>
          <c:extLst>
            <c:ext xmlns:c16="http://schemas.microsoft.com/office/drawing/2014/chart" uri="{C3380CC4-5D6E-409C-BE32-E72D297353CC}">
              <c16:uniqueId val="{00000003-3D21-2E4A-AF87-A2BBD3EBBF04}"/>
            </c:ext>
          </c:extLst>
        </c:ser>
        <c:ser>
          <c:idx val="4"/>
          <c:order val="4"/>
          <c:tx>
            <c:strRef>
              <c:f>'Likert Q - 6 Standards - counts'!$G$1</c:f>
              <c:strCache>
                <c:ptCount val="1"/>
                <c:pt idx="0">
                  <c:v>Strongly Disagree 
</c:v>
                </c:pt>
              </c:strCache>
            </c:strRef>
          </c:tx>
          <c:spPr>
            <a:solidFill>
              <a:schemeClr val="accent5">
                <a:lumMod val="60000"/>
              </a:schemeClr>
            </a:solidFill>
            <a:ln>
              <a:noFill/>
            </a:ln>
            <a:effectLst/>
          </c:spPr>
          <c:invertIfNegative val="0"/>
          <c:cat>
            <c:strRef>
              <c:f>'Likert Q - 6 Standards - counts'!$B$6:$B$8</c:f>
              <c:strCache>
                <c:ptCount val="3"/>
                <c:pt idx="0">
                  <c:v>
Group members are involved in deciding how the impact of their involvement should be assessed (I.e., Group members are involved in deciding how to evaluate the progress and impact of the group). 
</c:v>
                </c:pt>
                <c:pt idx="1">
                  <c:v>Time and activities such as meetings are allocated to reflect and evaluate the patient and public involvement. 
</c:v>
                </c:pt>
                <c:pt idx="2">
                  <c:v>My involvement has an impact on research. 
</c:v>
                </c:pt>
              </c:strCache>
            </c:strRef>
          </c:cat>
          <c:val>
            <c:numRef>
              <c:f>'Likert Q - 6 Standards - counts'!$G$6:$G$8</c:f>
              <c:numCache>
                <c:formatCode>General</c:formatCode>
                <c:ptCount val="3"/>
                <c:pt idx="0">
                  <c:v>0</c:v>
                </c:pt>
                <c:pt idx="1">
                  <c:v>0</c:v>
                </c:pt>
                <c:pt idx="2">
                  <c:v>0</c:v>
                </c:pt>
              </c:numCache>
            </c:numRef>
          </c:val>
          <c:extLst>
            <c:ext xmlns:c16="http://schemas.microsoft.com/office/drawing/2014/chart" uri="{C3380CC4-5D6E-409C-BE32-E72D297353CC}">
              <c16:uniqueId val="{00000004-3D21-2E4A-AF87-A2BBD3EBBF04}"/>
            </c:ext>
          </c:extLst>
        </c:ser>
        <c:dLbls>
          <c:showLegendKey val="0"/>
          <c:showVal val="0"/>
          <c:showCatName val="0"/>
          <c:showSerName val="0"/>
          <c:showPercent val="0"/>
          <c:showBubbleSize val="0"/>
        </c:dLbls>
        <c:gapWidth val="150"/>
        <c:axId val="2125547072"/>
        <c:axId val="2125682416"/>
      </c:barChart>
      <c:catAx>
        <c:axId val="2125547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25682416"/>
        <c:crosses val="autoZero"/>
        <c:auto val="1"/>
        <c:lblAlgn val="ctr"/>
        <c:lblOffset val="100"/>
        <c:noMultiLvlLbl val="0"/>
      </c:catAx>
      <c:valAx>
        <c:axId val="21256824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crossAx val="212554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001"/>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001"/>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8</xdr:col>
      <xdr:colOff>114300</xdr:colOff>
      <xdr:row>13</xdr:row>
      <xdr:rowOff>520241</xdr:rowOff>
    </xdr:from>
    <xdr:to>
      <xdr:col>30</xdr:col>
      <xdr:colOff>317500</xdr:colOff>
      <xdr:row>18</xdr:row>
      <xdr:rowOff>69272</xdr:rowOff>
    </xdr:to>
    <xdr:graphicFrame macro="">
      <xdr:nvGraphicFramePr>
        <xdr:cNvPr id="2" name="Chart 1">
          <a:extLst>
            <a:ext uri="{FF2B5EF4-FFF2-40B4-BE49-F238E27FC236}">
              <a16:creationId xmlns:a16="http://schemas.microsoft.com/office/drawing/2014/main" id="{695067E7-8044-E34D-8861-56E1E5D9D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789178</xdr:rowOff>
    </xdr:from>
    <xdr:to>
      <xdr:col>31</xdr:col>
      <xdr:colOff>203200</xdr:colOff>
      <xdr:row>12</xdr:row>
      <xdr:rowOff>406400</xdr:rowOff>
    </xdr:to>
    <xdr:graphicFrame macro="">
      <xdr:nvGraphicFramePr>
        <xdr:cNvPr id="3" name="Chart 2">
          <a:extLst>
            <a:ext uri="{FF2B5EF4-FFF2-40B4-BE49-F238E27FC236}">
              <a16:creationId xmlns:a16="http://schemas.microsoft.com/office/drawing/2014/main" id="{CEB35BA1-1C4F-4547-9B87-675B693E6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7756</xdr:colOff>
      <xdr:row>1</xdr:row>
      <xdr:rowOff>794712</xdr:rowOff>
    </xdr:from>
    <xdr:to>
      <xdr:col>47</xdr:col>
      <xdr:colOff>374900</xdr:colOff>
      <xdr:row>4</xdr:row>
      <xdr:rowOff>1104375</xdr:rowOff>
    </xdr:to>
    <xdr:graphicFrame macro="">
      <xdr:nvGraphicFramePr>
        <xdr:cNvPr id="4" name="Chart 3">
          <a:extLst>
            <a:ext uri="{FF2B5EF4-FFF2-40B4-BE49-F238E27FC236}">
              <a16:creationId xmlns:a16="http://schemas.microsoft.com/office/drawing/2014/main" id="{8FF48260-DE0A-4D46-BF85-0D2B06E0F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17079</xdr:colOff>
      <xdr:row>5</xdr:row>
      <xdr:rowOff>4643</xdr:rowOff>
    </xdr:from>
    <xdr:to>
      <xdr:col>47</xdr:col>
      <xdr:colOff>397314</xdr:colOff>
      <xdr:row>6</xdr:row>
      <xdr:rowOff>207843</xdr:rowOff>
    </xdr:to>
    <xdr:graphicFrame macro="">
      <xdr:nvGraphicFramePr>
        <xdr:cNvPr id="5" name="Chart 4">
          <a:extLst>
            <a:ext uri="{FF2B5EF4-FFF2-40B4-BE49-F238E27FC236}">
              <a16:creationId xmlns:a16="http://schemas.microsoft.com/office/drawing/2014/main" id="{14C871AC-E82E-B84F-9A9A-609FDFD10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530817</xdr:colOff>
      <xdr:row>7</xdr:row>
      <xdr:rowOff>83649</xdr:rowOff>
    </xdr:from>
    <xdr:to>
      <xdr:col>64</xdr:col>
      <xdr:colOff>2419</xdr:colOff>
      <xdr:row>10</xdr:row>
      <xdr:rowOff>1775269</xdr:rowOff>
    </xdr:to>
    <xdr:graphicFrame macro="">
      <xdr:nvGraphicFramePr>
        <xdr:cNvPr id="6" name="Chart 5">
          <a:extLst>
            <a:ext uri="{FF2B5EF4-FFF2-40B4-BE49-F238E27FC236}">
              <a16:creationId xmlns:a16="http://schemas.microsoft.com/office/drawing/2014/main" id="{A3BFAB3F-A1DC-C040-89D9-7773E8D54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27265</xdr:colOff>
      <xdr:row>8</xdr:row>
      <xdr:rowOff>1109574</xdr:rowOff>
    </xdr:from>
    <xdr:to>
      <xdr:col>47</xdr:col>
      <xdr:colOff>287867</xdr:colOff>
      <xdr:row>10</xdr:row>
      <xdr:rowOff>1934943</xdr:rowOff>
    </xdr:to>
    <xdr:graphicFrame macro="">
      <xdr:nvGraphicFramePr>
        <xdr:cNvPr id="7" name="Chart 6">
          <a:extLst>
            <a:ext uri="{FF2B5EF4-FFF2-40B4-BE49-F238E27FC236}">
              <a16:creationId xmlns:a16="http://schemas.microsoft.com/office/drawing/2014/main" id="{592AF9E9-8AA3-8D4D-9D57-34D41020F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826289</xdr:colOff>
      <xdr:row>11</xdr:row>
      <xdr:rowOff>474274</xdr:rowOff>
    </xdr:from>
    <xdr:to>
      <xdr:col>47</xdr:col>
      <xdr:colOff>254000</xdr:colOff>
      <xdr:row>13</xdr:row>
      <xdr:rowOff>672740</xdr:rowOff>
    </xdr:to>
    <xdr:graphicFrame macro="">
      <xdr:nvGraphicFramePr>
        <xdr:cNvPr id="8" name="Chart 7">
          <a:extLst>
            <a:ext uri="{FF2B5EF4-FFF2-40B4-BE49-F238E27FC236}">
              <a16:creationId xmlns:a16="http://schemas.microsoft.com/office/drawing/2014/main" id="{0914D70B-B571-9045-A6F8-F168A5813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16992</xdr:colOff>
      <xdr:row>13</xdr:row>
      <xdr:rowOff>1292648</xdr:rowOff>
    </xdr:from>
    <xdr:to>
      <xdr:col>47</xdr:col>
      <xdr:colOff>254000</xdr:colOff>
      <xdr:row>17</xdr:row>
      <xdr:rowOff>0</xdr:rowOff>
    </xdr:to>
    <xdr:graphicFrame macro="">
      <xdr:nvGraphicFramePr>
        <xdr:cNvPr id="9" name="Chart 8">
          <a:extLst>
            <a:ext uri="{FF2B5EF4-FFF2-40B4-BE49-F238E27FC236}">
              <a16:creationId xmlns:a16="http://schemas.microsoft.com/office/drawing/2014/main" id="{0C5496F4-6AD0-4841-8945-9CE43DAA0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32</xdr:col>
      <xdr:colOff>120952</xdr:colOff>
      <xdr:row>6</xdr:row>
      <xdr:rowOff>514047</xdr:rowOff>
    </xdr:from>
    <xdr:to>
      <xdr:col>47</xdr:col>
      <xdr:colOff>408983</xdr:colOff>
      <xdr:row>8</xdr:row>
      <xdr:rowOff>725695</xdr:rowOff>
    </xdr:to>
    <xdr:graphicFrame macro="">
      <xdr:nvGraphicFramePr>
        <xdr:cNvPr id="10" name="Chart 9">
          <a:extLst>
            <a:ext uri="{FF2B5EF4-FFF2-40B4-BE49-F238E27FC236}">
              <a16:creationId xmlns:a16="http://schemas.microsoft.com/office/drawing/2014/main" id="{1DC04284-4DB4-864D-BBA2-B08739B49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508000</xdr:colOff>
      <xdr:row>5</xdr:row>
      <xdr:rowOff>50800</xdr:rowOff>
    </xdr:from>
    <xdr:to>
      <xdr:col>64</xdr:col>
      <xdr:colOff>50035</xdr:colOff>
      <xdr:row>6</xdr:row>
      <xdr:rowOff>1611398</xdr:rowOff>
    </xdr:to>
    <xdr:graphicFrame macro="">
      <xdr:nvGraphicFramePr>
        <xdr:cNvPr id="11" name="Chart 10">
          <a:extLst>
            <a:ext uri="{FF2B5EF4-FFF2-40B4-BE49-F238E27FC236}">
              <a16:creationId xmlns:a16="http://schemas.microsoft.com/office/drawing/2014/main" id="{82E8420D-9F53-F646-86FE-8D6187AA3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48</xdr:col>
      <xdr:colOff>482600</xdr:colOff>
      <xdr:row>1</xdr:row>
      <xdr:rowOff>1283656</xdr:rowOff>
    </xdr:from>
    <xdr:to>
      <xdr:col>64</xdr:col>
      <xdr:colOff>11544</xdr:colOff>
      <xdr:row>4</xdr:row>
      <xdr:rowOff>1097063</xdr:rowOff>
    </xdr:to>
    <xdr:graphicFrame macro="">
      <xdr:nvGraphicFramePr>
        <xdr:cNvPr id="12" name="Chart 11">
          <a:extLst>
            <a:ext uri="{FF2B5EF4-FFF2-40B4-BE49-F238E27FC236}">
              <a16:creationId xmlns:a16="http://schemas.microsoft.com/office/drawing/2014/main" id="{420A5E5D-7214-3D40-96B5-0A4285BEA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48</xdr:col>
      <xdr:colOff>529576</xdr:colOff>
      <xdr:row>10</xdr:row>
      <xdr:rowOff>1829620</xdr:rowOff>
    </xdr:from>
    <xdr:to>
      <xdr:col>63</xdr:col>
      <xdr:colOff>771333</xdr:colOff>
      <xdr:row>14</xdr:row>
      <xdr:rowOff>286775</xdr:rowOff>
    </xdr:to>
    <xdr:graphicFrame macro="">
      <xdr:nvGraphicFramePr>
        <xdr:cNvPr id="13" name="Chart 12">
          <a:extLst>
            <a:ext uri="{FF2B5EF4-FFF2-40B4-BE49-F238E27FC236}">
              <a16:creationId xmlns:a16="http://schemas.microsoft.com/office/drawing/2014/main" id="{E90CB80E-7FA7-1C42-8D35-A6295A3D2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48</xdr:col>
      <xdr:colOff>490521</xdr:colOff>
      <xdr:row>14</xdr:row>
      <xdr:rowOff>476319</xdr:rowOff>
    </xdr:from>
    <xdr:to>
      <xdr:col>63</xdr:col>
      <xdr:colOff>756432</xdr:colOff>
      <xdr:row>15</xdr:row>
      <xdr:rowOff>1162118</xdr:rowOff>
    </xdr:to>
    <xdr:graphicFrame macro="">
      <xdr:nvGraphicFramePr>
        <xdr:cNvPr id="14" name="Chart 13">
          <a:extLst>
            <a:ext uri="{FF2B5EF4-FFF2-40B4-BE49-F238E27FC236}">
              <a16:creationId xmlns:a16="http://schemas.microsoft.com/office/drawing/2014/main" id="{9BB845AB-3AE7-C841-96CB-9517BFC71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48</xdr:col>
      <xdr:colOff>502264</xdr:colOff>
      <xdr:row>15</xdr:row>
      <xdr:rowOff>1404920</xdr:rowOff>
    </xdr:from>
    <xdr:to>
      <xdr:col>63</xdr:col>
      <xdr:colOff>739272</xdr:colOff>
      <xdr:row>29</xdr:row>
      <xdr:rowOff>95592</xdr:rowOff>
    </xdr:to>
    <xdr:graphicFrame macro="">
      <xdr:nvGraphicFramePr>
        <xdr:cNvPr id="15" name="Chart 14">
          <a:extLst>
            <a:ext uri="{FF2B5EF4-FFF2-40B4-BE49-F238E27FC236}">
              <a16:creationId xmlns:a16="http://schemas.microsoft.com/office/drawing/2014/main" id="{44440788-6AE5-DC4D-ACA7-02EF923EF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65</xdr:col>
      <xdr:colOff>101600</xdr:colOff>
      <xdr:row>1</xdr:row>
      <xdr:rowOff>1155700</xdr:rowOff>
    </xdr:from>
    <xdr:to>
      <xdr:col>79</xdr:col>
      <xdr:colOff>254000</xdr:colOff>
      <xdr:row>4</xdr:row>
      <xdr:rowOff>711200</xdr:rowOff>
    </xdr:to>
    <xdr:graphicFrame macro="">
      <xdr:nvGraphicFramePr>
        <xdr:cNvPr id="16" name="Chart 15">
          <a:extLst>
            <a:ext uri="{FF2B5EF4-FFF2-40B4-BE49-F238E27FC236}">
              <a16:creationId xmlns:a16="http://schemas.microsoft.com/office/drawing/2014/main" id="{EBCB1D6E-28A4-38A1-9304-A437CEBB2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13</xdr:row>
      <xdr:rowOff>520241</xdr:rowOff>
    </xdr:from>
    <xdr:to>
      <xdr:col>30</xdr:col>
      <xdr:colOff>317500</xdr:colOff>
      <xdr:row>18</xdr:row>
      <xdr:rowOff>69272</xdr:rowOff>
    </xdr:to>
    <xdr:graphicFrame macro="">
      <xdr:nvGraphicFramePr>
        <xdr:cNvPr id="2" name="Chart 1">
          <a:extLst>
            <a:ext uri="{FF2B5EF4-FFF2-40B4-BE49-F238E27FC236}">
              <a16:creationId xmlns:a16="http://schemas.microsoft.com/office/drawing/2014/main" id="{D4E5F911-9C7A-07F0-5FDE-9326C5696D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789178</xdr:rowOff>
    </xdr:from>
    <xdr:to>
      <xdr:col>31</xdr:col>
      <xdr:colOff>203200</xdr:colOff>
      <xdr:row>12</xdr:row>
      <xdr:rowOff>406400</xdr:rowOff>
    </xdr:to>
    <xdr:graphicFrame macro="">
      <xdr:nvGraphicFramePr>
        <xdr:cNvPr id="4" name="Chart 3">
          <a:extLst>
            <a:ext uri="{FF2B5EF4-FFF2-40B4-BE49-F238E27FC236}">
              <a16:creationId xmlns:a16="http://schemas.microsoft.com/office/drawing/2014/main" id="{B4F4B9C3-9BAF-F240-BDAC-8BC957792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7756</xdr:colOff>
      <xdr:row>1</xdr:row>
      <xdr:rowOff>794712</xdr:rowOff>
    </xdr:from>
    <xdr:to>
      <xdr:col>47</xdr:col>
      <xdr:colOff>374900</xdr:colOff>
      <xdr:row>4</xdr:row>
      <xdr:rowOff>1104375</xdr:rowOff>
    </xdr:to>
    <xdr:graphicFrame macro="">
      <xdr:nvGraphicFramePr>
        <xdr:cNvPr id="5" name="Chart 4">
          <a:extLst>
            <a:ext uri="{FF2B5EF4-FFF2-40B4-BE49-F238E27FC236}">
              <a16:creationId xmlns:a16="http://schemas.microsoft.com/office/drawing/2014/main" id="{60A5A469-7482-ECDF-E9E8-267455D3E0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17079</xdr:colOff>
      <xdr:row>5</xdr:row>
      <xdr:rowOff>4643</xdr:rowOff>
    </xdr:from>
    <xdr:to>
      <xdr:col>47</xdr:col>
      <xdr:colOff>397314</xdr:colOff>
      <xdr:row>6</xdr:row>
      <xdr:rowOff>207843</xdr:rowOff>
    </xdr:to>
    <xdr:graphicFrame macro="">
      <xdr:nvGraphicFramePr>
        <xdr:cNvPr id="6" name="Chart 5">
          <a:extLst>
            <a:ext uri="{FF2B5EF4-FFF2-40B4-BE49-F238E27FC236}">
              <a16:creationId xmlns:a16="http://schemas.microsoft.com/office/drawing/2014/main" id="{23A035E7-DF1F-6466-40EB-B13268EF4F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49</xdr:col>
      <xdr:colOff>6488</xdr:colOff>
      <xdr:row>6</xdr:row>
      <xdr:rowOff>1048849</xdr:rowOff>
    </xdr:from>
    <xdr:to>
      <xdr:col>64</xdr:col>
      <xdr:colOff>399143</xdr:colOff>
      <xdr:row>10</xdr:row>
      <xdr:rowOff>1064069</xdr:rowOff>
    </xdr:to>
    <xdr:graphicFrame macro="">
      <xdr:nvGraphicFramePr>
        <xdr:cNvPr id="7" name="Chart 6">
          <a:extLst>
            <a:ext uri="{FF2B5EF4-FFF2-40B4-BE49-F238E27FC236}">
              <a16:creationId xmlns:a16="http://schemas.microsoft.com/office/drawing/2014/main" id="{0CE917AF-4169-6976-D32C-1C99543328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27265</xdr:colOff>
      <xdr:row>8</xdr:row>
      <xdr:rowOff>1109574</xdr:rowOff>
    </xdr:from>
    <xdr:to>
      <xdr:col>47</xdr:col>
      <xdr:colOff>287867</xdr:colOff>
      <xdr:row>10</xdr:row>
      <xdr:rowOff>1934943</xdr:rowOff>
    </xdr:to>
    <xdr:graphicFrame macro="">
      <xdr:nvGraphicFramePr>
        <xdr:cNvPr id="8" name="Chart 7">
          <a:extLst>
            <a:ext uri="{FF2B5EF4-FFF2-40B4-BE49-F238E27FC236}">
              <a16:creationId xmlns:a16="http://schemas.microsoft.com/office/drawing/2014/main" id="{0B085121-A8BD-B7D9-45C7-75EF298063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826289</xdr:colOff>
      <xdr:row>11</xdr:row>
      <xdr:rowOff>474274</xdr:rowOff>
    </xdr:from>
    <xdr:to>
      <xdr:col>47</xdr:col>
      <xdr:colOff>254000</xdr:colOff>
      <xdr:row>13</xdr:row>
      <xdr:rowOff>672740</xdr:rowOff>
    </xdr:to>
    <xdr:graphicFrame macro="">
      <xdr:nvGraphicFramePr>
        <xdr:cNvPr id="9" name="Chart 8">
          <a:extLst>
            <a:ext uri="{FF2B5EF4-FFF2-40B4-BE49-F238E27FC236}">
              <a16:creationId xmlns:a16="http://schemas.microsoft.com/office/drawing/2014/main" id="{D5B3C2B9-EEEB-0901-E5E3-A25238EB9E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16992</xdr:colOff>
      <xdr:row>13</xdr:row>
      <xdr:rowOff>1292648</xdr:rowOff>
    </xdr:from>
    <xdr:to>
      <xdr:col>47</xdr:col>
      <xdr:colOff>254000</xdr:colOff>
      <xdr:row>17</xdr:row>
      <xdr:rowOff>0</xdr:rowOff>
    </xdr:to>
    <xdr:graphicFrame macro="">
      <xdr:nvGraphicFramePr>
        <xdr:cNvPr id="10" name="Chart 9">
          <a:extLst>
            <a:ext uri="{FF2B5EF4-FFF2-40B4-BE49-F238E27FC236}">
              <a16:creationId xmlns:a16="http://schemas.microsoft.com/office/drawing/2014/main" id="{6F6973D8-F9E9-FAA6-F121-852F19BBE0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32</xdr:col>
      <xdr:colOff>120952</xdr:colOff>
      <xdr:row>6</xdr:row>
      <xdr:rowOff>514047</xdr:rowOff>
    </xdr:from>
    <xdr:to>
      <xdr:col>47</xdr:col>
      <xdr:colOff>408983</xdr:colOff>
      <xdr:row>8</xdr:row>
      <xdr:rowOff>725695</xdr:rowOff>
    </xdr:to>
    <xdr:graphicFrame macro="">
      <xdr:nvGraphicFramePr>
        <xdr:cNvPr id="3" name="Chart 2">
          <a:extLst>
            <a:ext uri="{FF2B5EF4-FFF2-40B4-BE49-F238E27FC236}">
              <a16:creationId xmlns:a16="http://schemas.microsoft.com/office/drawing/2014/main" id="{90121C0D-9334-6440-B3B0-45D197ED5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49</xdr:col>
      <xdr:colOff>39270</xdr:colOff>
      <xdr:row>5</xdr:row>
      <xdr:rowOff>50800</xdr:rowOff>
    </xdr:from>
    <xdr:to>
      <xdr:col>64</xdr:col>
      <xdr:colOff>307388</xdr:colOff>
      <xdr:row>6</xdr:row>
      <xdr:rowOff>723899</xdr:rowOff>
    </xdr:to>
    <xdr:graphicFrame macro="">
      <xdr:nvGraphicFramePr>
        <xdr:cNvPr id="11" name="Chart 10">
          <a:extLst>
            <a:ext uri="{FF2B5EF4-FFF2-40B4-BE49-F238E27FC236}">
              <a16:creationId xmlns:a16="http://schemas.microsoft.com/office/drawing/2014/main" id="{CB0EE18B-0FE4-9B4F-82C6-06704B6E3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49</xdr:col>
      <xdr:colOff>8094</xdr:colOff>
      <xdr:row>1</xdr:row>
      <xdr:rowOff>1283656</xdr:rowOff>
    </xdr:from>
    <xdr:to>
      <xdr:col>64</xdr:col>
      <xdr:colOff>360444</xdr:colOff>
      <xdr:row>4</xdr:row>
      <xdr:rowOff>1097063</xdr:rowOff>
    </xdr:to>
    <xdr:graphicFrame macro="">
      <xdr:nvGraphicFramePr>
        <xdr:cNvPr id="12" name="Chart 11">
          <a:extLst>
            <a:ext uri="{FF2B5EF4-FFF2-40B4-BE49-F238E27FC236}">
              <a16:creationId xmlns:a16="http://schemas.microsoft.com/office/drawing/2014/main" id="{2D429FE6-F4DE-F742-9B20-76FF09F03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48</xdr:col>
      <xdr:colOff>817443</xdr:colOff>
      <xdr:row>10</xdr:row>
      <xdr:rowOff>1829620</xdr:rowOff>
    </xdr:from>
    <xdr:to>
      <xdr:col>64</xdr:col>
      <xdr:colOff>440267</xdr:colOff>
      <xdr:row>14</xdr:row>
      <xdr:rowOff>286775</xdr:rowOff>
    </xdr:to>
    <xdr:graphicFrame macro="">
      <xdr:nvGraphicFramePr>
        <xdr:cNvPr id="13" name="Chart 12">
          <a:extLst>
            <a:ext uri="{FF2B5EF4-FFF2-40B4-BE49-F238E27FC236}">
              <a16:creationId xmlns:a16="http://schemas.microsoft.com/office/drawing/2014/main" id="{80D05C62-FD16-E147-881F-2918D3C9D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49</xdr:col>
      <xdr:colOff>81741</xdr:colOff>
      <xdr:row>14</xdr:row>
      <xdr:rowOff>499866</xdr:rowOff>
    </xdr:from>
    <xdr:to>
      <xdr:col>64</xdr:col>
      <xdr:colOff>416718</xdr:colOff>
      <xdr:row>15</xdr:row>
      <xdr:rowOff>1185665</xdr:rowOff>
    </xdr:to>
    <xdr:graphicFrame macro="">
      <xdr:nvGraphicFramePr>
        <xdr:cNvPr id="14" name="Chart 13">
          <a:extLst>
            <a:ext uri="{FF2B5EF4-FFF2-40B4-BE49-F238E27FC236}">
              <a16:creationId xmlns:a16="http://schemas.microsoft.com/office/drawing/2014/main" id="{3074202E-8E4E-544B-B542-284D18782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49</xdr:col>
      <xdr:colOff>15574</xdr:colOff>
      <xdr:row>16</xdr:row>
      <xdr:rowOff>177800</xdr:rowOff>
    </xdr:from>
    <xdr:to>
      <xdr:col>64</xdr:col>
      <xdr:colOff>258374</xdr:colOff>
      <xdr:row>30</xdr:row>
      <xdr:rowOff>82892</xdr:rowOff>
    </xdr:to>
    <xdr:graphicFrame macro="">
      <xdr:nvGraphicFramePr>
        <xdr:cNvPr id="15" name="Chart 14">
          <a:extLst>
            <a:ext uri="{FF2B5EF4-FFF2-40B4-BE49-F238E27FC236}">
              <a16:creationId xmlns:a16="http://schemas.microsoft.com/office/drawing/2014/main" id="{49CC54A3-3126-BE4A-9D50-0FB9CCA47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702235</xdr:colOff>
      <xdr:row>9</xdr:row>
      <xdr:rowOff>130736</xdr:rowOff>
    </xdr:from>
    <xdr:to>
      <xdr:col>21</xdr:col>
      <xdr:colOff>37353</xdr:colOff>
      <xdr:row>14</xdr:row>
      <xdr:rowOff>391086</xdr:rowOff>
    </xdr:to>
    <xdr:graphicFrame macro="">
      <xdr:nvGraphicFramePr>
        <xdr:cNvPr id="2" name="Chart 1">
          <a:extLst>
            <a:ext uri="{FF2B5EF4-FFF2-40B4-BE49-F238E27FC236}">
              <a16:creationId xmlns:a16="http://schemas.microsoft.com/office/drawing/2014/main" id="{5CDDFEDD-A9E5-FDA2-B6C1-1D05853013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266700</xdr:colOff>
      <xdr:row>6</xdr:row>
      <xdr:rowOff>723900</xdr:rowOff>
    </xdr:from>
    <xdr:to>
      <xdr:col>23</xdr:col>
      <xdr:colOff>355600</xdr:colOff>
      <xdr:row>10</xdr:row>
      <xdr:rowOff>88900</xdr:rowOff>
    </xdr:to>
    <xdr:graphicFrame macro="">
      <xdr:nvGraphicFramePr>
        <xdr:cNvPr id="2" name="Chart 1">
          <a:extLst>
            <a:ext uri="{FF2B5EF4-FFF2-40B4-BE49-F238E27FC236}">
              <a16:creationId xmlns:a16="http://schemas.microsoft.com/office/drawing/2014/main" id="{59777032-0C6E-FF97-6408-B214D64069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495300</xdr:colOff>
      <xdr:row>6</xdr:row>
      <xdr:rowOff>431800</xdr:rowOff>
    </xdr:from>
    <xdr:to>
      <xdr:col>24</xdr:col>
      <xdr:colOff>38100</xdr:colOff>
      <xdr:row>9</xdr:row>
      <xdr:rowOff>444500</xdr:rowOff>
    </xdr:to>
    <xdr:graphicFrame macro="">
      <xdr:nvGraphicFramePr>
        <xdr:cNvPr id="2" name="Chart 1">
          <a:extLst>
            <a:ext uri="{FF2B5EF4-FFF2-40B4-BE49-F238E27FC236}">
              <a16:creationId xmlns:a16="http://schemas.microsoft.com/office/drawing/2014/main" id="{5D95E649-C23F-3FFD-8538-E2DD8FAEE5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379812</xdr:colOff>
      <xdr:row>7</xdr:row>
      <xdr:rowOff>11869</xdr:rowOff>
    </xdr:from>
    <xdr:to>
      <xdr:col>18</xdr:col>
      <xdr:colOff>806449</xdr:colOff>
      <xdr:row>11</xdr:row>
      <xdr:rowOff>139700</xdr:rowOff>
    </xdr:to>
    <xdr:graphicFrame macro="">
      <xdr:nvGraphicFramePr>
        <xdr:cNvPr id="2" name="Chart 1">
          <a:extLst>
            <a:ext uri="{FF2B5EF4-FFF2-40B4-BE49-F238E27FC236}">
              <a16:creationId xmlns:a16="http://schemas.microsoft.com/office/drawing/2014/main" id="{5B39B119-836B-E882-565C-3A0367E8B0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O12" totalsRowShown="0">
  <autoFilter ref="A1:AO12" xr:uid="{00000000-0009-0000-0100-000001000000}"/>
  <tableColumns count="41">
    <tableColumn id="1" xr3:uid="{00000000-0010-0000-0000-000001000000}" name="ID" dataDxfId="40"/>
    <tableColumn id="2" xr3:uid="{00000000-0010-0000-0000-000002000000}" name="Start time" dataDxfId="39"/>
    <tableColumn id="3" xr3:uid="{00000000-0010-0000-0000-000003000000}" name="Completion time" dataDxfId="38"/>
    <tableColumn id="4" xr3:uid="{00000000-0010-0000-0000-000004000000}" name="Email" dataDxfId="37"/>
    <tableColumn id="5" xr3:uid="{00000000-0010-0000-0000-000005000000}" name="Name" dataDxfId="36"/>
    <tableColumn id="6" xr3:uid="{00000000-0010-0000-0000-000006000000}" name="You are happy to participate in this research._x000a_" dataDxfId="35"/>
    <tableColumn id="7" xr3:uid="{00000000-0010-0000-0000-000007000000}" name="You are happy for the data collected to be used for evaluation of ALL_EARS@UoS PPIE group._x000a_" dataDxfId="34"/>
    <tableColumn id="8" xr3:uid="{00000000-0010-0000-0000-000008000000}" name="You are happy for the fully anonymous data collected to be shared through publications, social media and with other clinical centres._x000a__x000a_Note - As this is an anonymous questionnaire, it is not possi..." dataDxfId="33"/>
    <tableColumn id="9" xr3:uid="{00000000-0010-0000-0000-000009000000}" name="Which category below includes your age?" dataDxfId="32"/>
    <tableColumn id="10" xr3:uid="{00000000-0010-0000-0000-00000A000000}" name="What is your gender?" dataDxfId="31"/>
    <tableColumn id="11" xr3:uid="{00000000-0010-0000-0000-00000B000000}" name="If you selected Other, please specify below." dataDxfId="30"/>
    <tableColumn id="12" xr3:uid="{00000000-0010-0000-0000-00000C000000}" name="Ethnicity - What is your ethnic group?  Choose one option that best describes your ethnic group or background." dataDxfId="29"/>
    <tableColumn id="13" xr3:uid="{00000000-0010-0000-0000-00000D000000}" name="Employment - Which of the following categories best describes your employment status?" dataDxfId="28"/>
    <tableColumn id="14" xr3:uid="{00000000-0010-0000-0000-00000E000000}" name="If you are a combination of the above categories, please list the categories below. " dataDxfId="27"/>
    <tableColumn id="15" xr3:uid="{00000000-0010-0000-0000-00000F000000}" name="What is your primary/native language? " dataDxfId="26"/>
    <tableColumn id="16" xr3:uid="{00000000-0010-0000-0000-000010000000}" name="Prior to having hearing loss (or a family member, partner or relative having hearing loss) did you have any prior knowledge of deafness or the deaf community?" dataDxfId="25"/>
    <tableColumn id="17" xr3:uid="{00000000-0010-0000-0000-000011000000}" name="There are clear and informative communications about upcoming meetings, written work, and activities. " dataDxfId="24"/>
    <tableColumn id="18" xr3:uid="{00000000-0010-0000-0000-000012000000}" name="There are regular opportunities to offer feedback about meetings, project ideas and activities." dataDxfId="23"/>
    <tableColumn id="19" xr3:uid="{00000000-0010-0000-0000-000013000000}" name="My feedback is gathered, acted on and shared back to the group. " dataDxfId="22"/>
    <tableColumn id="20" xr3:uid="{00000000-0010-0000-0000-000014000000}" name="Group member’s voices are heard, valued, and respected in decision making. " dataDxfId="21"/>
    <tableColumn id="21" xr3:uid="{00000000-0010-0000-0000-000015000000}" name="As we are still in fairly early stages of this group, we are still building the aspects of the Governance standard. These are the types of questions we would like to ask in the future._x000a__x000a_·      Pub..." dataDxfId="20"/>
    <tableColumn id="22" xr3:uid="{00000000-0010-0000-0000-000016000000}" name="Group members are involved in deciding how the impact of their involvement should be assessed (I.e., Group members are involved in deciding how to evaluate the progress and impact of the group).  " dataDxfId="19"/>
    <tableColumn id="23" xr3:uid="{00000000-0010-0000-0000-000017000000}" name="Time and activities such as meetings are allocated to reflect and evaluate the patient and public involvement.  " dataDxfId="18"/>
    <tableColumn id="24" xr3:uid="{00000000-0010-0000-0000-000018000000}" name="My involvement has an impact on research. " dataDxfId="17"/>
    <tableColumn id="25" xr3:uid="{00000000-0010-0000-0000-000019000000}" name="The aims and purpose of the group have been jointly agreed and defined by the group. _x000a_" dataDxfId="16"/>
    <tableColumn id="26" xr3:uid="{00000000-0010-0000-0000-00001A000000}" name="I feel valued and able to share ideas freely without restriction. _x000a_" dataDxfId="15"/>
    <tableColumn id="27" xr3:uid="{00000000-0010-0000-0000-00001B000000}" name=" The practical arrangements, preferences, and requirements for working together have been discussed, addressed, and agreed as a group. _x000a_" dataDxfId="14"/>
    <tableColumn id="28" xr3:uid="{00000000-0010-0000-0000-00001C000000}" name="In activities, the team are clear about objectives, how to achieve them and how to present the results. _x000a_" dataDxfId="13"/>
    <tableColumn id="29" xr3:uid="{00000000-0010-0000-0000-00001D000000}" name="There are opportunities to improve one’s skill set to enable more involvement.  _x000a_" dataDxfId="12"/>
    <tableColumn id="30" xr3:uid="{00000000-0010-0000-0000-00001E000000}" name="Patient and public group members are involved in the research from the earliest stages._x000a_" dataDxfId="11"/>
    <tableColumn id="31" xr3:uid="{00000000-0010-0000-0000-00001F000000}" name="Barriers to involvement such as payment or accessibility have been identified and addressed. _x000a_" dataDxfId="10"/>
    <tableColumn id="32" xr3:uid="{00000000-0010-0000-0000-000020000000}" name="Information about activities is shared widely in ways that are accessible and appeal to different communities. _x000a_" dataDxfId="9"/>
    <tableColumn id="33" xr3:uid="{00000000-0010-0000-0000-000021000000}" name="There is choice and flexibility in the opportunities offered. _x000a_" dataDxfId="8"/>
    <tableColumn id="34" xr3:uid="{00000000-0010-0000-0000-000022000000}" name="The group is a true representation of the Deaf or hard of hearing community._x000a_" dataDxfId="7"/>
    <tableColumn id="35" xr3:uid="{00000000-0010-0000-0000-000023000000}" name="If you would like to add comments to clarify your answers on the questions above, please write your comments here and indicate which questions you are referring to. " dataDxfId="6"/>
    <tableColumn id="36" xr3:uid="{00000000-0010-0000-0000-000024000000}" name="What has worked well?" dataDxfId="5"/>
    <tableColumn id="37" xr3:uid="{00000000-0010-0000-0000-000025000000}" name="What areas would you like to see improvements in?" dataDxfId="4"/>
    <tableColumn id="38" xr3:uid="{00000000-0010-0000-0000-000026000000}" name="What do you see as the impact of being involved within this group? _x000a_  _x000a_You can comment on the impact on you, impact on others with hearing loss, impact on the research community and impact on wide..." dataDxfId="3"/>
    <tableColumn id="39" xr3:uid="{00000000-0010-0000-0000-000027000000}" name="Describe any benefits of being part of ALL_EARS. " dataDxfId="2"/>
    <tableColumn id="40" xr3:uid="{00000000-0010-0000-0000-000028000000}" name="Do you think you are likely to be involved in a year’s time?" dataDxfId="1"/>
    <tableColumn id="41" xr3:uid="{00000000-0010-0000-0000-000029000000}" name=" On a scale of 1 to five, how much do you feel you have contributed to the group?_x000a_  _x000a_1 is low contribution, 5 is greatest contribution.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
  <sheetViews>
    <sheetView zoomScale="75" zoomScaleNormal="46" workbookViewId="0">
      <selection activeCell="U2" sqref="U2"/>
    </sheetView>
  </sheetViews>
  <sheetFormatPr baseColWidth="10" defaultColWidth="8.83203125" defaultRowHeight="15" x14ac:dyDescent="0.2"/>
  <cols>
    <col min="1" max="11" width="20" bestFit="1" customWidth="1"/>
    <col min="12" max="12" width="33.1640625" customWidth="1"/>
    <col min="13" max="14" width="29.33203125" customWidth="1"/>
    <col min="15" max="20" width="20" bestFit="1" customWidth="1"/>
    <col min="21" max="21" width="39.6640625" customWidth="1"/>
    <col min="22" max="22" width="31.1640625" customWidth="1"/>
    <col min="23" max="30" width="20" bestFit="1" customWidth="1"/>
    <col min="31" max="31" width="31.6640625" customWidth="1"/>
    <col min="32" max="34" width="20" bestFit="1" customWidth="1"/>
    <col min="35" max="35" width="58.1640625" customWidth="1"/>
    <col min="36" max="36" width="85.33203125" customWidth="1"/>
    <col min="37" max="37" width="32.1640625" customWidth="1"/>
    <col min="38" max="38" width="30.5" customWidth="1"/>
    <col min="39" max="39" width="34.33203125" customWidth="1"/>
    <col min="40" max="40" width="30.83203125" customWidth="1"/>
    <col min="41" max="41" width="20" bestFit="1" customWidth="1"/>
  </cols>
  <sheetData>
    <row r="1" spans="1:41" ht="96"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s="2"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row>
    <row r="2" spans="1:41" ht="272" x14ac:dyDescent="0.2">
      <c r="A2">
        <v>1</v>
      </c>
      <c r="B2" s="1">
        <v>45042.461307870399</v>
      </c>
      <c r="C2" s="1">
        <v>45042.467546296299</v>
      </c>
      <c r="D2" t="s">
        <v>41</v>
      </c>
      <c r="F2" t="s">
        <v>42</v>
      </c>
      <c r="G2" t="s">
        <v>42</v>
      </c>
      <c r="H2" t="s">
        <v>42</v>
      </c>
      <c r="I2" t="s">
        <v>43</v>
      </c>
      <c r="J2" t="s">
        <v>44</v>
      </c>
      <c r="L2" s="2" t="s">
        <v>134</v>
      </c>
      <c r="M2" s="2" t="s">
        <v>133</v>
      </c>
      <c r="O2" t="s">
        <v>45</v>
      </c>
      <c r="P2" t="s">
        <v>46</v>
      </c>
      <c r="Q2" t="s">
        <v>47</v>
      </c>
      <c r="R2" t="s">
        <v>47</v>
      </c>
      <c r="S2" t="s">
        <v>48</v>
      </c>
      <c r="T2" t="s">
        <v>48</v>
      </c>
      <c r="U2" s="2" t="s">
        <v>122</v>
      </c>
      <c r="V2" t="s">
        <v>48</v>
      </c>
      <c r="W2" t="s">
        <v>48</v>
      </c>
      <c r="X2" t="s">
        <v>48</v>
      </c>
      <c r="Y2" t="s">
        <v>47</v>
      </c>
      <c r="Z2" t="s">
        <v>47</v>
      </c>
      <c r="AA2" t="s">
        <v>48</v>
      </c>
      <c r="AB2" t="s">
        <v>47</v>
      </c>
      <c r="AC2" t="s">
        <v>48</v>
      </c>
      <c r="AD2" t="s">
        <v>48</v>
      </c>
      <c r="AE2" t="s">
        <v>47</v>
      </c>
      <c r="AF2" t="s">
        <v>48</v>
      </c>
      <c r="AG2" t="s">
        <v>48</v>
      </c>
      <c r="AH2" t="s">
        <v>48</v>
      </c>
      <c r="AI2" s="2" t="s">
        <v>123</v>
      </c>
      <c r="AJ2" t="s">
        <v>49</v>
      </c>
      <c r="AK2" t="s">
        <v>49</v>
      </c>
      <c r="AL2" s="2" t="s">
        <v>124</v>
      </c>
      <c r="AM2" t="s">
        <v>49</v>
      </c>
      <c r="AN2" t="s">
        <v>42</v>
      </c>
      <c r="AO2">
        <v>3</v>
      </c>
    </row>
    <row r="3" spans="1:41" ht="112" x14ac:dyDescent="0.2">
      <c r="A3">
        <v>2</v>
      </c>
      <c r="B3" s="1">
        <v>45042.619201388901</v>
      </c>
      <c r="C3" s="1">
        <v>45042.6248611111</v>
      </c>
      <c r="D3" t="s">
        <v>41</v>
      </c>
      <c r="F3" t="s">
        <v>42</v>
      </c>
      <c r="G3" t="s">
        <v>42</v>
      </c>
      <c r="H3" t="s">
        <v>42</v>
      </c>
      <c r="I3" t="s">
        <v>50</v>
      </c>
      <c r="J3" t="s">
        <v>51</v>
      </c>
      <c r="L3" s="2" t="s">
        <v>135</v>
      </c>
      <c r="M3" t="s">
        <v>52</v>
      </c>
      <c r="O3" t="s">
        <v>45</v>
      </c>
      <c r="P3" s="2" t="s">
        <v>69</v>
      </c>
      <c r="Q3" t="s">
        <v>47</v>
      </c>
      <c r="R3" t="s">
        <v>47</v>
      </c>
      <c r="S3" t="s">
        <v>47</v>
      </c>
      <c r="T3" t="s">
        <v>47</v>
      </c>
      <c r="U3" t="s">
        <v>53</v>
      </c>
      <c r="V3" t="s">
        <v>47</v>
      </c>
      <c r="W3" t="s">
        <v>48</v>
      </c>
      <c r="X3" t="s">
        <v>47</v>
      </c>
      <c r="Y3" t="s">
        <v>47</v>
      </c>
      <c r="Z3" t="s">
        <v>54</v>
      </c>
      <c r="AA3" t="s">
        <v>47</v>
      </c>
      <c r="AB3" t="s">
        <v>47</v>
      </c>
      <c r="AC3" t="s">
        <v>47</v>
      </c>
      <c r="AD3" t="s">
        <v>47</v>
      </c>
      <c r="AE3" t="s">
        <v>47</v>
      </c>
      <c r="AF3" t="s">
        <v>47</v>
      </c>
      <c r="AG3" t="s">
        <v>47</v>
      </c>
      <c r="AH3" t="s">
        <v>47</v>
      </c>
      <c r="AI3" s="2" t="s">
        <v>116</v>
      </c>
      <c r="AJ3" s="2" t="s">
        <v>84</v>
      </c>
      <c r="AK3" s="2" t="s">
        <v>87</v>
      </c>
      <c r="AL3" s="2" t="s">
        <v>92</v>
      </c>
      <c r="AM3" s="2" t="s">
        <v>91</v>
      </c>
      <c r="AN3" t="s">
        <v>55</v>
      </c>
      <c r="AO3">
        <v>3</v>
      </c>
    </row>
    <row r="4" spans="1:41" ht="272" x14ac:dyDescent="0.2">
      <c r="A4">
        <v>3</v>
      </c>
      <c r="B4" s="1">
        <v>45042.7885648148</v>
      </c>
      <c r="C4" s="1">
        <v>45042.837719907402</v>
      </c>
      <c r="D4" t="s">
        <v>41</v>
      </c>
      <c r="F4" t="s">
        <v>56</v>
      </c>
      <c r="G4" t="s">
        <v>56</v>
      </c>
      <c r="H4" t="s">
        <v>56</v>
      </c>
      <c r="I4" t="s">
        <v>43</v>
      </c>
      <c r="J4" t="s">
        <v>51</v>
      </c>
      <c r="L4" s="2" t="s">
        <v>136</v>
      </c>
      <c r="M4" s="2" t="s">
        <v>132</v>
      </c>
      <c r="O4" t="s">
        <v>45</v>
      </c>
      <c r="P4" t="s">
        <v>46</v>
      </c>
      <c r="Q4" t="s">
        <v>54</v>
      </c>
      <c r="R4" t="s">
        <v>54</v>
      </c>
      <c r="S4" t="s">
        <v>54</v>
      </c>
      <c r="T4" t="s">
        <v>54</v>
      </c>
      <c r="U4" s="2" t="s">
        <v>121</v>
      </c>
      <c r="V4" t="s">
        <v>54</v>
      </c>
      <c r="W4" t="s">
        <v>54</v>
      </c>
      <c r="X4" t="s">
        <v>54</v>
      </c>
      <c r="Y4" t="s">
        <v>54</v>
      </c>
      <c r="Z4" t="s">
        <v>54</v>
      </c>
      <c r="AA4" t="s">
        <v>54</v>
      </c>
      <c r="AB4" t="s">
        <v>47</v>
      </c>
      <c r="AC4" t="s">
        <v>47</v>
      </c>
      <c r="AD4" t="s">
        <v>54</v>
      </c>
      <c r="AE4" t="s">
        <v>54</v>
      </c>
      <c r="AF4" t="s">
        <v>47</v>
      </c>
      <c r="AG4" t="s">
        <v>54</v>
      </c>
      <c r="AH4" t="s">
        <v>47</v>
      </c>
      <c r="AI4" s="2" t="s">
        <v>380</v>
      </c>
      <c r="AJ4" s="2" t="s">
        <v>115</v>
      </c>
      <c r="AK4" s="2" t="s">
        <v>88</v>
      </c>
      <c r="AL4" s="2" t="s">
        <v>89</v>
      </c>
      <c r="AM4" s="2" t="s">
        <v>90</v>
      </c>
      <c r="AN4" t="s">
        <v>42</v>
      </c>
      <c r="AO4">
        <v>4</v>
      </c>
    </row>
    <row r="5" spans="1:41" ht="128" x14ac:dyDescent="0.2">
      <c r="A5">
        <v>4</v>
      </c>
      <c r="B5" s="1">
        <v>45047.643090277801</v>
      </c>
      <c r="C5" s="1">
        <v>45047.653657407398</v>
      </c>
      <c r="D5" t="s">
        <v>41</v>
      </c>
      <c r="F5" t="s">
        <v>42</v>
      </c>
      <c r="G5" t="s">
        <v>42</v>
      </c>
      <c r="H5" t="s">
        <v>42</v>
      </c>
      <c r="I5" t="s">
        <v>43</v>
      </c>
      <c r="J5" t="s">
        <v>51</v>
      </c>
      <c r="L5" s="2" t="s">
        <v>137</v>
      </c>
      <c r="M5" t="s">
        <v>57</v>
      </c>
      <c r="O5" t="s">
        <v>45</v>
      </c>
      <c r="P5" t="s">
        <v>46</v>
      </c>
      <c r="Q5" t="s">
        <v>54</v>
      </c>
      <c r="R5" t="s">
        <v>54</v>
      </c>
      <c r="S5" t="s">
        <v>54</v>
      </c>
      <c r="T5" t="s">
        <v>54</v>
      </c>
      <c r="U5" s="2" t="s">
        <v>120</v>
      </c>
      <c r="V5" t="s">
        <v>54</v>
      </c>
      <c r="W5" t="s">
        <v>54</v>
      </c>
      <c r="X5" t="s">
        <v>54</v>
      </c>
      <c r="Y5" t="s">
        <v>54</v>
      </c>
      <c r="Z5" t="s">
        <v>54</v>
      </c>
      <c r="AA5" t="s">
        <v>54</v>
      </c>
      <c r="AB5" t="s">
        <v>54</v>
      </c>
      <c r="AC5" t="s">
        <v>54</v>
      </c>
      <c r="AD5" t="s">
        <v>54</v>
      </c>
      <c r="AE5" t="s">
        <v>54</v>
      </c>
      <c r="AF5" t="s">
        <v>54</v>
      </c>
      <c r="AG5" t="s">
        <v>54</v>
      </c>
      <c r="AH5" t="s">
        <v>54</v>
      </c>
      <c r="AJ5" s="2" t="s">
        <v>85</v>
      </c>
      <c r="AK5" s="2" t="s">
        <v>93</v>
      </c>
      <c r="AL5" s="2" t="s">
        <v>94</v>
      </c>
      <c r="AM5" s="2" t="s">
        <v>95</v>
      </c>
      <c r="AN5" t="s">
        <v>58</v>
      </c>
      <c r="AO5">
        <v>4</v>
      </c>
    </row>
    <row r="6" spans="1:41" ht="128" x14ac:dyDescent="0.2">
      <c r="A6">
        <v>5</v>
      </c>
      <c r="B6" s="1">
        <v>45048.824745370403</v>
      </c>
      <c r="C6" s="1">
        <v>45048.8371527778</v>
      </c>
      <c r="D6" t="s">
        <v>41</v>
      </c>
      <c r="F6" t="s">
        <v>59</v>
      </c>
      <c r="G6" t="s">
        <v>59</v>
      </c>
      <c r="H6" t="s">
        <v>59</v>
      </c>
      <c r="I6" t="s">
        <v>60</v>
      </c>
      <c r="J6" t="s">
        <v>51</v>
      </c>
      <c r="L6" s="2" t="s">
        <v>135</v>
      </c>
      <c r="M6" s="2" t="s">
        <v>131</v>
      </c>
      <c r="O6" t="s">
        <v>45</v>
      </c>
      <c r="P6" t="s">
        <v>46</v>
      </c>
      <c r="Q6" t="s">
        <v>47</v>
      </c>
      <c r="R6" t="s">
        <v>47</v>
      </c>
      <c r="S6" t="s">
        <v>47</v>
      </c>
      <c r="T6" t="s">
        <v>47</v>
      </c>
      <c r="U6" s="2" t="s">
        <v>119</v>
      </c>
      <c r="V6" t="s">
        <v>47</v>
      </c>
      <c r="W6" t="s">
        <v>47</v>
      </c>
      <c r="X6" t="s">
        <v>47</v>
      </c>
      <c r="Y6" t="s">
        <v>47</v>
      </c>
      <c r="Z6" t="s">
        <v>47</v>
      </c>
      <c r="AA6" t="s">
        <v>47</v>
      </c>
      <c r="AB6" t="s">
        <v>47</v>
      </c>
      <c r="AC6" t="s">
        <v>47</v>
      </c>
      <c r="AD6" t="s">
        <v>47</v>
      </c>
      <c r="AE6" t="s">
        <v>47</v>
      </c>
      <c r="AF6" t="s">
        <v>47</v>
      </c>
      <c r="AG6" t="s">
        <v>47</v>
      </c>
      <c r="AH6" t="s">
        <v>47</v>
      </c>
      <c r="AJ6" t="s">
        <v>61</v>
      </c>
      <c r="AK6" s="2" t="s">
        <v>96</v>
      </c>
      <c r="AL6" s="2" t="s">
        <v>97</v>
      </c>
      <c r="AM6" s="2" t="s">
        <v>98</v>
      </c>
      <c r="AN6" t="s">
        <v>42</v>
      </c>
      <c r="AO6">
        <v>3</v>
      </c>
    </row>
    <row r="7" spans="1:41" ht="112" x14ac:dyDescent="0.2">
      <c r="A7">
        <v>6</v>
      </c>
      <c r="B7" s="1">
        <v>45057.571643518502</v>
      </c>
      <c r="C7" s="1">
        <v>45057.587546296301</v>
      </c>
      <c r="D7" t="s">
        <v>41</v>
      </c>
      <c r="F7" t="s">
        <v>59</v>
      </c>
      <c r="G7" t="s">
        <v>59</v>
      </c>
      <c r="H7" t="s">
        <v>59</v>
      </c>
      <c r="I7" t="s">
        <v>62</v>
      </c>
      <c r="J7" t="s">
        <v>44</v>
      </c>
      <c r="L7" s="2" t="s">
        <v>138</v>
      </c>
      <c r="M7" s="2" t="s">
        <v>127</v>
      </c>
      <c r="O7" t="s">
        <v>45</v>
      </c>
      <c r="P7" t="s">
        <v>46</v>
      </c>
      <c r="Q7" t="s">
        <v>54</v>
      </c>
      <c r="R7" t="s">
        <v>54</v>
      </c>
      <c r="S7" t="s">
        <v>54</v>
      </c>
      <c r="T7" t="s">
        <v>54</v>
      </c>
      <c r="U7" s="2" t="s">
        <v>118</v>
      </c>
      <c r="V7" t="s">
        <v>54</v>
      </c>
      <c r="W7" t="s">
        <v>54</v>
      </c>
      <c r="X7" t="s">
        <v>54</v>
      </c>
      <c r="Y7" t="s">
        <v>54</v>
      </c>
      <c r="Z7" t="s">
        <v>54</v>
      </c>
      <c r="AA7" t="s">
        <v>54</v>
      </c>
      <c r="AB7" t="s">
        <v>54</v>
      </c>
      <c r="AC7" t="s">
        <v>54</v>
      </c>
      <c r="AD7" t="s">
        <v>54</v>
      </c>
      <c r="AE7" t="s">
        <v>54</v>
      </c>
      <c r="AF7" t="s">
        <v>54</v>
      </c>
      <c r="AG7" t="s">
        <v>54</v>
      </c>
      <c r="AH7" t="s">
        <v>54</v>
      </c>
      <c r="AJ7" s="2" t="s">
        <v>86</v>
      </c>
      <c r="AK7" s="2" t="s">
        <v>101</v>
      </c>
      <c r="AL7" s="2" t="s">
        <v>99</v>
      </c>
      <c r="AM7" s="2" t="s">
        <v>100</v>
      </c>
      <c r="AN7" t="s">
        <v>42</v>
      </c>
      <c r="AO7">
        <v>4</v>
      </c>
    </row>
    <row r="8" spans="1:41" ht="176" x14ac:dyDescent="0.2">
      <c r="A8">
        <v>7</v>
      </c>
      <c r="B8" s="1">
        <v>45058.640405092599</v>
      </c>
      <c r="C8" s="1">
        <v>45058.656400462998</v>
      </c>
      <c r="D8" t="s">
        <v>41</v>
      </c>
      <c r="F8" t="s">
        <v>59</v>
      </c>
      <c r="G8" t="s">
        <v>59</v>
      </c>
      <c r="H8" t="s">
        <v>59</v>
      </c>
      <c r="I8" t="s">
        <v>62</v>
      </c>
      <c r="J8" t="s">
        <v>44</v>
      </c>
      <c r="L8" s="2" t="s">
        <v>137</v>
      </c>
      <c r="M8" t="s">
        <v>52</v>
      </c>
      <c r="O8" t="s">
        <v>45</v>
      </c>
      <c r="P8" t="s">
        <v>42</v>
      </c>
      <c r="Q8" t="s">
        <v>54</v>
      </c>
      <c r="R8" t="s">
        <v>47</v>
      </c>
      <c r="S8" t="s">
        <v>47</v>
      </c>
      <c r="T8" t="s">
        <v>47</v>
      </c>
      <c r="U8" t="s">
        <v>63</v>
      </c>
      <c r="V8" t="s">
        <v>47</v>
      </c>
      <c r="W8" t="s">
        <v>47</v>
      </c>
      <c r="X8" t="s">
        <v>48</v>
      </c>
      <c r="Y8" t="s">
        <v>47</v>
      </c>
      <c r="Z8" t="s">
        <v>48</v>
      </c>
      <c r="AA8" t="s">
        <v>48</v>
      </c>
      <c r="AB8" t="s">
        <v>47</v>
      </c>
      <c r="AC8" t="s">
        <v>47</v>
      </c>
      <c r="AD8" t="s">
        <v>48</v>
      </c>
      <c r="AE8" t="s">
        <v>48</v>
      </c>
      <c r="AF8" t="s">
        <v>47</v>
      </c>
      <c r="AG8" t="s">
        <v>47</v>
      </c>
      <c r="AH8" t="s">
        <v>64</v>
      </c>
      <c r="AI8" t="s">
        <v>65</v>
      </c>
      <c r="AJ8" s="2" t="s">
        <v>105</v>
      </c>
      <c r="AK8" s="2" t="s">
        <v>102</v>
      </c>
      <c r="AL8" s="2" t="s">
        <v>103</v>
      </c>
      <c r="AM8" s="2" t="s">
        <v>104</v>
      </c>
      <c r="AN8" t="s">
        <v>66</v>
      </c>
      <c r="AO8">
        <v>3</v>
      </c>
    </row>
    <row r="9" spans="1:41" ht="256" x14ac:dyDescent="0.2">
      <c r="A9">
        <v>8</v>
      </c>
      <c r="B9" s="1">
        <v>45058.888344907398</v>
      </c>
      <c r="C9" s="1">
        <v>45058.9144212963</v>
      </c>
      <c r="D9" t="s">
        <v>41</v>
      </c>
      <c r="F9" t="s">
        <v>42</v>
      </c>
      <c r="G9" t="s">
        <v>42</v>
      </c>
      <c r="H9" t="s">
        <v>42</v>
      </c>
      <c r="I9" t="s">
        <v>43</v>
      </c>
      <c r="J9" t="s">
        <v>51</v>
      </c>
      <c r="L9" s="2" t="s">
        <v>139</v>
      </c>
      <c r="M9" t="s">
        <v>57</v>
      </c>
      <c r="O9" t="s">
        <v>45</v>
      </c>
      <c r="P9" t="s">
        <v>42</v>
      </c>
      <c r="Q9" t="s">
        <v>47</v>
      </c>
      <c r="R9" t="s">
        <v>54</v>
      </c>
      <c r="S9" t="s">
        <v>47</v>
      </c>
      <c r="T9" t="s">
        <v>47</v>
      </c>
      <c r="U9" s="2" t="s">
        <v>70</v>
      </c>
      <c r="V9" t="s">
        <v>47</v>
      </c>
      <c r="W9" t="s">
        <v>47</v>
      </c>
      <c r="X9" t="s">
        <v>48</v>
      </c>
      <c r="Y9" t="s">
        <v>47</v>
      </c>
      <c r="Z9" t="s">
        <v>47</v>
      </c>
      <c r="AA9" t="s">
        <v>47</v>
      </c>
      <c r="AB9" t="s">
        <v>47</v>
      </c>
      <c r="AC9" t="s">
        <v>47</v>
      </c>
      <c r="AD9" t="s">
        <v>47</v>
      </c>
      <c r="AE9" t="s">
        <v>48</v>
      </c>
      <c r="AF9" t="s">
        <v>48</v>
      </c>
      <c r="AG9" t="s">
        <v>47</v>
      </c>
      <c r="AH9" t="s">
        <v>48</v>
      </c>
      <c r="AI9" s="2" t="s">
        <v>110</v>
      </c>
      <c r="AJ9" s="2" t="s">
        <v>109</v>
      </c>
      <c r="AK9" s="2" t="s">
        <v>106</v>
      </c>
      <c r="AL9" s="2" t="s">
        <v>107</v>
      </c>
      <c r="AM9" s="2" t="s">
        <v>108</v>
      </c>
      <c r="AN9" t="s">
        <v>42</v>
      </c>
      <c r="AO9">
        <v>3</v>
      </c>
    </row>
    <row r="10" spans="1:41" ht="409.6" x14ac:dyDescent="0.2">
      <c r="A10">
        <v>9</v>
      </c>
      <c r="B10" s="1">
        <v>45062.693611111099</v>
      </c>
      <c r="C10" s="1">
        <v>45062.729479166701</v>
      </c>
      <c r="D10" t="s">
        <v>41</v>
      </c>
      <c r="F10" t="s">
        <v>56</v>
      </c>
      <c r="G10" t="s">
        <v>56</v>
      </c>
      <c r="H10" t="s">
        <v>67</v>
      </c>
      <c r="I10" t="s">
        <v>62</v>
      </c>
      <c r="J10" t="s">
        <v>51</v>
      </c>
      <c r="L10" s="2" t="s">
        <v>140</v>
      </c>
      <c r="M10" s="2" t="s">
        <v>128</v>
      </c>
      <c r="N10" s="2" t="s">
        <v>129</v>
      </c>
      <c r="O10" t="s">
        <v>45</v>
      </c>
      <c r="P10" t="s">
        <v>68</v>
      </c>
      <c r="Q10" t="s">
        <v>54</v>
      </c>
      <c r="R10" t="s">
        <v>47</v>
      </c>
      <c r="S10" t="s">
        <v>54</v>
      </c>
      <c r="T10" t="s">
        <v>47</v>
      </c>
      <c r="U10" s="2" t="s">
        <v>117</v>
      </c>
      <c r="V10" t="s">
        <v>48</v>
      </c>
      <c r="W10" t="s">
        <v>47</v>
      </c>
      <c r="X10" t="s">
        <v>54</v>
      </c>
      <c r="Y10" t="s">
        <v>54</v>
      </c>
      <c r="Z10" t="s">
        <v>54</v>
      </c>
      <c r="AA10" t="s">
        <v>54</v>
      </c>
      <c r="AB10" t="s">
        <v>48</v>
      </c>
      <c r="AC10" t="s">
        <v>54</v>
      </c>
      <c r="AD10" t="s">
        <v>54</v>
      </c>
      <c r="AE10" t="s">
        <v>54</v>
      </c>
      <c r="AF10" t="s">
        <v>54</v>
      </c>
      <c r="AG10" t="s">
        <v>54</v>
      </c>
      <c r="AH10" t="s">
        <v>48</v>
      </c>
      <c r="AI10" s="2" t="s">
        <v>83</v>
      </c>
      <c r="AJ10" s="2" t="s">
        <v>111</v>
      </c>
      <c r="AK10" s="2" t="s">
        <v>112</v>
      </c>
      <c r="AL10" s="2" t="s">
        <v>113</v>
      </c>
      <c r="AM10" s="2" t="s">
        <v>114</v>
      </c>
      <c r="AN10" t="s">
        <v>59</v>
      </c>
      <c r="AO10">
        <v>4</v>
      </c>
    </row>
    <row r="11" spans="1:41" ht="96" x14ac:dyDescent="0.2">
      <c r="A11">
        <v>10</v>
      </c>
      <c r="B11" s="1">
        <v>45062.931446759299</v>
      </c>
      <c r="C11" s="1">
        <v>45062.941446759301</v>
      </c>
      <c r="D11" t="s">
        <v>41</v>
      </c>
      <c r="F11" t="s">
        <v>59</v>
      </c>
      <c r="G11" t="s">
        <v>59</v>
      </c>
      <c r="H11" t="s">
        <v>59</v>
      </c>
      <c r="I11" t="s">
        <v>62</v>
      </c>
      <c r="J11" t="s">
        <v>51</v>
      </c>
      <c r="L11" s="2" t="s">
        <v>141</v>
      </c>
      <c r="M11" s="2" t="s">
        <v>127</v>
      </c>
      <c r="N11" s="2" t="s">
        <v>130</v>
      </c>
      <c r="O11" t="s">
        <v>45</v>
      </c>
      <c r="P11" t="s">
        <v>46</v>
      </c>
      <c r="Q11" t="s">
        <v>47</v>
      </c>
      <c r="R11" t="s">
        <v>47</v>
      </c>
      <c r="S11" t="s">
        <v>48</v>
      </c>
      <c r="T11" t="s">
        <v>54</v>
      </c>
      <c r="U11" s="2" t="s">
        <v>71</v>
      </c>
      <c r="V11" t="s">
        <v>47</v>
      </c>
      <c r="W11" t="s">
        <v>54</v>
      </c>
      <c r="X11" t="s">
        <v>48</v>
      </c>
      <c r="Y11" t="s">
        <v>47</v>
      </c>
      <c r="Z11" t="s">
        <v>47</v>
      </c>
      <c r="AA11" t="s">
        <v>47</v>
      </c>
      <c r="AB11" t="s">
        <v>47</v>
      </c>
      <c r="AC11" t="s">
        <v>47</v>
      </c>
      <c r="AD11" t="s">
        <v>48</v>
      </c>
      <c r="AE11" t="s">
        <v>47</v>
      </c>
      <c r="AF11" t="s">
        <v>47</v>
      </c>
      <c r="AG11" t="s">
        <v>48</v>
      </c>
      <c r="AH11" t="s">
        <v>64</v>
      </c>
      <c r="AI11" s="2" t="s">
        <v>77</v>
      </c>
      <c r="AJ11" s="2" t="s">
        <v>78</v>
      </c>
      <c r="AK11" s="2" t="s">
        <v>79</v>
      </c>
      <c r="AL11" s="2" t="s">
        <v>80</v>
      </c>
      <c r="AM11" s="2" t="s">
        <v>81</v>
      </c>
      <c r="AN11" s="2" t="s">
        <v>82</v>
      </c>
      <c r="AO11">
        <v>4</v>
      </c>
    </row>
    <row r="12" spans="1:41" ht="272" x14ac:dyDescent="0.2">
      <c r="A12">
        <v>11</v>
      </c>
      <c r="B12" s="1">
        <v>45063.670219907399</v>
      </c>
      <c r="C12" s="1">
        <v>45063.692199074103</v>
      </c>
      <c r="D12" t="s">
        <v>41</v>
      </c>
      <c r="F12" t="s">
        <v>67</v>
      </c>
      <c r="G12" t="s">
        <v>67</v>
      </c>
      <c r="H12" t="s">
        <v>67</v>
      </c>
      <c r="I12" t="s">
        <v>60</v>
      </c>
      <c r="J12" t="s">
        <v>44</v>
      </c>
      <c r="L12" s="2" t="s">
        <v>142</v>
      </c>
      <c r="M12" s="2" t="s">
        <v>126</v>
      </c>
      <c r="O12" t="s">
        <v>45</v>
      </c>
      <c r="P12" t="s">
        <v>46</v>
      </c>
      <c r="Q12" t="s">
        <v>54</v>
      </c>
      <c r="R12" t="s">
        <v>54</v>
      </c>
      <c r="S12" t="s">
        <v>47</v>
      </c>
      <c r="T12" t="s">
        <v>47</v>
      </c>
      <c r="U12" s="2" t="s">
        <v>125</v>
      </c>
      <c r="V12" t="s">
        <v>54</v>
      </c>
      <c r="W12" t="s">
        <v>47</v>
      </c>
      <c r="X12" t="s">
        <v>48</v>
      </c>
      <c r="Y12" t="s">
        <v>54</v>
      </c>
      <c r="Z12" t="s">
        <v>54</v>
      </c>
      <c r="AA12" t="s">
        <v>47</v>
      </c>
      <c r="AB12" t="s">
        <v>47</v>
      </c>
      <c r="AC12" t="s">
        <v>54</v>
      </c>
      <c r="AD12" t="s">
        <v>54</v>
      </c>
      <c r="AE12" t="s">
        <v>54</v>
      </c>
      <c r="AF12" t="s">
        <v>47</v>
      </c>
      <c r="AG12" t="s">
        <v>54</v>
      </c>
      <c r="AH12" t="s">
        <v>48</v>
      </c>
      <c r="AJ12" s="2" t="s">
        <v>73</v>
      </c>
      <c r="AK12" s="2" t="s">
        <v>72</v>
      </c>
      <c r="AL12" s="2" t="s">
        <v>74</v>
      </c>
      <c r="AM12" s="2" t="s">
        <v>75</v>
      </c>
      <c r="AN12" s="2" t="s">
        <v>76</v>
      </c>
      <c r="AO12">
        <v>4</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7C0D8-8C89-DE4B-BF18-BCD290C29C52}">
  <dimension ref="A1:L11"/>
  <sheetViews>
    <sheetView topLeftCell="A9" workbookViewId="0">
      <selection activeCell="H2" sqref="H2"/>
    </sheetView>
  </sheetViews>
  <sheetFormatPr baseColWidth="10" defaultRowHeight="15" x14ac:dyDescent="0.2"/>
  <cols>
    <col min="1" max="1" width="16.1640625" customWidth="1"/>
    <col min="2" max="2" width="20" customWidth="1"/>
    <col min="3" max="3" width="23.1640625" customWidth="1"/>
    <col min="6" max="6" width="26.1640625" customWidth="1"/>
    <col min="7" max="7" width="18.33203125" customWidth="1"/>
    <col min="8" max="8" width="19" customWidth="1"/>
    <col min="9" max="9" width="15.1640625" customWidth="1"/>
  </cols>
  <sheetData>
    <row r="1" spans="1:12" ht="49" x14ac:dyDescent="0.25">
      <c r="A1" s="18" t="s">
        <v>419</v>
      </c>
      <c r="G1" s="60" t="s">
        <v>425</v>
      </c>
      <c r="H1" s="36" t="s">
        <v>288</v>
      </c>
    </row>
    <row r="2" spans="1:12" ht="224" x14ac:dyDescent="0.2">
      <c r="F2" s="57" t="s">
        <v>365</v>
      </c>
      <c r="G2" s="2" t="s">
        <v>384</v>
      </c>
      <c r="H2" s="2" t="s">
        <v>385</v>
      </c>
    </row>
    <row r="5" spans="1:12" x14ac:dyDescent="0.2">
      <c r="F5" t="s">
        <v>430</v>
      </c>
    </row>
    <row r="6" spans="1:12" x14ac:dyDescent="0.2">
      <c r="F6">
        <v>21</v>
      </c>
    </row>
    <row r="7" spans="1:12" x14ac:dyDescent="0.2">
      <c r="A7" s="27" t="s">
        <v>420</v>
      </c>
    </row>
    <row r="8" spans="1:12" ht="80" x14ac:dyDescent="0.2">
      <c r="A8" s="27" t="s">
        <v>421</v>
      </c>
      <c r="B8" s="69" t="s">
        <v>231</v>
      </c>
      <c r="C8" s="69" t="s">
        <v>224</v>
      </c>
    </row>
    <row r="9" spans="1:12" ht="144" x14ac:dyDescent="0.2">
      <c r="A9" s="60" t="s">
        <v>422</v>
      </c>
      <c r="B9" s="2" t="s">
        <v>257</v>
      </c>
      <c r="C9" s="2" t="s">
        <v>259</v>
      </c>
    </row>
    <row r="10" spans="1:12" ht="208" x14ac:dyDescent="0.2">
      <c r="A10" s="27" t="s">
        <v>423</v>
      </c>
      <c r="B10" s="69" t="s">
        <v>298</v>
      </c>
      <c r="C10" s="2" t="s">
        <v>446</v>
      </c>
      <c r="D10" s="2" t="s">
        <v>451</v>
      </c>
      <c r="E10" s="2" t="s">
        <v>448</v>
      </c>
      <c r="F10" s="2" t="s">
        <v>305</v>
      </c>
      <c r="G10" s="2" t="s">
        <v>449</v>
      </c>
      <c r="H10" s="2" t="s">
        <v>453</v>
      </c>
      <c r="I10" s="2" t="s">
        <v>452</v>
      </c>
      <c r="J10" s="69" t="s">
        <v>295</v>
      </c>
      <c r="K10" s="2" t="s">
        <v>323</v>
      </c>
      <c r="L10" s="2" t="s">
        <v>450</v>
      </c>
    </row>
    <row r="11" spans="1:12" ht="80" x14ac:dyDescent="0.2">
      <c r="A11" s="27" t="s">
        <v>424</v>
      </c>
      <c r="B11" s="69" t="s">
        <v>352</v>
      </c>
      <c r="C11" s="69" t="s">
        <v>353</v>
      </c>
      <c r="D11" s="69" t="s">
        <v>356</v>
      </c>
      <c r="E11" s="69" t="s">
        <v>357</v>
      </c>
      <c r="F11" s="2" t="s">
        <v>447</v>
      </c>
      <c r="G11" s="2" t="s">
        <v>338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CA01-D697-EB45-B88E-BE1C4C3E9E01}">
  <dimension ref="A1:I6"/>
  <sheetViews>
    <sheetView workbookViewId="0">
      <selection activeCell="H5" sqref="H5"/>
    </sheetView>
  </sheetViews>
  <sheetFormatPr baseColWidth="10" defaultRowHeight="15" x14ac:dyDescent="0.2"/>
  <cols>
    <col min="2" max="2" width="23.33203125" customWidth="1"/>
    <col min="4" max="4" width="17" customWidth="1"/>
    <col min="8" max="8" width="15.6640625" customWidth="1"/>
  </cols>
  <sheetData>
    <row r="1" spans="1:9" ht="129" x14ac:dyDescent="0.25">
      <c r="A1" s="61" t="s">
        <v>426</v>
      </c>
      <c r="G1" s="62" t="s">
        <v>388</v>
      </c>
      <c r="H1" s="63" t="s">
        <v>387</v>
      </c>
      <c r="I1" s="63" t="s">
        <v>386</v>
      </c>
    </row>
    <row r="3" spans="1:9" ht="48" x14ac:dyDescent="0.2">
      <c r="A3" t="s">
        <v>454</v>
      </c>
      <c r="G3" s="2" t="s">
        <v>431</v>
      </c>
      <c r="H3">
        <v>6</v>
      </c>
    </row>
    <row r="5" spans="1:9" ht="272" x14ac:dyDescent="0.2">
      <c r="A5" s="27" t="s">
        <v>428</v>
      </c>
      <c r="B5" s="69" t="s">
        <v>427</v>
      </c>
      <c r="C5" s="63" t="s">
        <v>455</v>
      </c>
      <c r="D5" s="2" t="s">
        <v>472</v>
      </c>
      <c r="E5" s="2" t="s">
        <v>471</v>
      </c>
      <c r="F5" s="69" t="s">
        <v>297</v>
      </c>
    </row>
    <row r="6" spans="1:9" ht="48" x14ac:dyDescent="0.2">
      <c r="A6" s="27" t="s">
        <v>429</v>
      </c>
      <c r="B6" s="69" t="s">
        <v>358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C017E-9BCF-F541-9EC5-A291CAD3F826}">
  <dimension ref="A1:I6"/>
  <sheetViews>
    <sheetView topLeftCell="A2" workbookViewId="0">
      <selection activeCell="F4" sqref="F4"/>
    </sheetView>
  </sheetViews>
  <sheetFormatPr baseColWidth="10" defaultRowHeight="15" x14ac:dyDescent="0.2"/>
  <cols>
    <col min="1" max="1" width="20" customWidth="1"/>
    <col min="2" max="2" width="29.1640625" customWidth="1"/>
    <col min="3" max="3" width="18.1640625" customWidth="1"/>
    <col min="5" max="5" width="15.33203125" customWidth="1"/>
    <col min="6" max="6" width="22.5" customWidth="1"/>
    <col min="7" max="7" width="22" customWidth="1"/>
    <col min="8" max="8" width="22.83203125" customWidth="1"/>
  </cols>
  <sheetData>
    <row r="1" spans="1:9" ht="224" x14ac:dyDescent="0.2">
      <c r="A1" s="62" t="s">
        <v>435</v>
      </c>
      <c r="F1" s="62" t="s">
        <v>436</v>
      </c>
      <c r="G1" s="63" t="s">
        <v>407</v>
      </c>
      <c r="H1" s="63" t="s">
        <v>408</v>
      </c>
    </row>
    <row r="3" spans="1:9" x14ac:dyDescent="0.2">
      <c r="G3" t="s">
        <v>434</v>
      </c>
    </row>
    <row r="4" spans="1:9" ht="176" x14ac:dyDescent="0.2">
      <c r="A4" s="27" t="s">
        <v>432</v>
      </c>
      <c r="B4" s="2" t="s">
        <v>456</v>
      </c>
      <c r="C4" s="69" t="s">
        <v>459</v>
      </c>
      <c r="D4" s="69" t="s">
        <v>230</v>
      </c>
      <c r="E4" s="69" t="s">
        <v>458</v>
      </c>
      <c r="F4" s="2" t="s">
        <v>474</v>
      </c>
      <c r="G4" s="2" t="s">
        <v>199</v>
      </c>
      <c r="H4" s="2" t="s">
        <v>200</v>
      </c>
      <c r="I4" s="2" t="s">
        <v>473</v>
      </c>
    </row>
    <row r="5" spans="1:9" ht="112" x14ac:dyDescent="0.2">
      <c r="A5" s="27" t="s">
        <v>423</v>
      </c>
      <c r="B5" s="2" t="s">
        <v>309</v>
      </c>
      <c r="C5" s="69" t="s">
        <v>301</v>
      </c>
      <c r="D5" s="2" t="s">
        <v>293</v>
      </c>
    </row>
    <row r="6" spans="1:9" ht="240" x14ac:dyDescent="0.2">
      <c r="A6" s="27" t="s">
        <v>433</v>
      </c>
      <c r="B6" s="69" t="s">
        <v>335</v>
      </c>
      <c r="C6" s="2" t="s">
        <v>457</v>
      </c>
      <c r="D6" s="2" t="s">
        <v>460</v>
      </c>
      <c r="E6" s="2" t="s">
        <v>339</v>
      </c>
      <c r="F6" s="70" t="s">
        <v>461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3C578-0605-9F4B-89B0-6074BB1825A1}">
  <dimension ref="A1:G6"/>
  <sheetViews>
    <sheetView workbookViewId="0">
      <selection activeCell="B5" sqref="B5"/>
    </sheetView>
  </sheetViews>
  <sheetFormatPr baseColWidth="10" defaultRowHeight="15" x14ac:dyDescent="0.2"/>
  <cols>
    <col min="2" max="2" width="27.83203125" customWidth="1"/>
    <col min="3" max="3" width="22.33203125" customWidth="1"/>
    <col min="6" max="6" width="18.5" customWidth="1"/>
  </cols>
  <sheetData>
    <row r="1" spans="1:7" ht="144" x14ac:dyDescent="0.2">
      <c r="A1" s="27" t="s">
        <v>437</v>
      </c>
      <c r="E1" s="62" t="s">
        <v>390</v>
      </c>
      <c r="F1" s="63" t="s">
        <v>438</v>
      </c>
      <c r="G1" s="63" t="s">
        <v>439</v>
      </c>
    </row>
    <row r="4" spans="1:7" ht="68" x14ac:dyDescent="0.2">
      <c r="A4" s="64" t="s">
        <v>440</v>
      </c>
    </row>
    <row r="5" spans="1:7" ht="176" x14ac:dyDescent="0.2">
      <c r="A5" t="s">
        <v>423</v>
      </c>
      <c r="B5" s="69" t="s">
        <v>290</v>
      </c>
      <c r="C5" s="69" t="s">
        <v>462</v>
      </c>
    </row>
    <row r="6" spans="1:7" ht="80" x14ac:dyDescent="0.2">
      <c r="B6" s="69" t="s">
        <v>355</v>
      </c>
      <c r="C6" s="69" t="s">
        <v>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043E0-3865-D34F-A592-17FBB9130674}">
  <dimension ref="A1:L5"/>
  <sheetViews>
    <sheetView workbookViewId="0">
      <selection activeCell="G5" sqref="G5"/>
    </sheetView>
  </sheetViews>
  <sheetFormatPr baseColWidth="10" defaultRowHeight="15" x14ac:dyDescent="0.2"/>
  <cols>
    <col min="2" max="2" width="15.5" customWidth="1"/>
    <col min="4" max="4" width="18.83203125" customWidth="1"/>
    <col min="5" max="5" width="13.1640625" customWidth="1"/>
    <col min="7" max="7" width="25.6640625" customWidth="1"/>
    <col min="8" max="8" width="20.6640625" customWidth="1"/>
    <col min="9" max="9" width="20.33203125" customWidth="1"/>
    <col min="10" max="10" width="19.5" customWidth="1"/>
    <col min="11" max="11" width="28" customWidth="1"/>
    <col min="12" max="12" width="16.83203125" customWidth="1"/>
  </cols>
  <sheetData>
    <row r="1" spans="1:12" ht="209" x14ac:dyDescent="0.25">
      <c r="A1" s="18" t="s">
        <v>441</v>
      </c>
      <c r="G1" s="62" t="s">
        <v>442</v>
      </c>
      <c r="H1" s="63" t="s">
        <v>409</v>
      </c>
      <c r="I1" s="63" t="s">
        <v>410</v>
      </c>
    </row>
    <row r="4" spans="1:12" ht="144" x14ac:dyDescent="0.2">
      <c r="A4" s="60" t="s">
        <v>443</v>
      </c>
      <c r="B4" s="69" t="s">
        <v>204</v>
      </c>
      <c r="C4" s="69" t="s">
        <v>202</v>
      </c>
      <c r="D4" s="69" t="s">
        <v>225</v>
      </c>
      <c r="E4" s="69" t="s">
        <v>444</v>
      </c>
    </row>
    <row r="5" spans="1:12" ht="256" x14ac:dyDescent="0.2">
      <c r="A5" s="60" t="s">
        <v>445</v>
      </c>
      <c r="B5" s="69" t="s">
        <v>251</v>
      </c>
      <c r="C5" s="2" t="s">
        <v>79</v>
      </c>
      <c r="D5" s="2" t="s">
        <v>252</v>
      </c>
      <c r="E5" s="2" t="s">
        <v>463</v>
      </c>
      <c r="F5" s="69" t="s">
        <v>260</v>
      </c>
      <c r="G5" s="2" t="s">
        <v>467</v>
      </c>
      <c r="H5" s="69" t="s">
        <v>87</v>
      </c>
      <c r="I5" s="2" t="s">
        <v>464</v>
      </c>
      <c r="J5" s="2" t="s">
        <v>466</v>
      </c>
      <c r="K5" s="2" t="s">
        <v>465</v>
      </c>
      <c r="L5" s="71" t="s">
        <v>262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FA9DD-0FE9-2643-BF7B-C4FE155F0D87}">
  <dimension ref="A2:K19"/>
  <sheetViews>
    <sheetView topLeftCell="A6" workbookViewId="0">
      <selection activeCell="A2" sqref="A2"/>
    </sheetView>
  </sheetViews>
  <sheetFormatPr baseColWidth="10" defaultRowHeight="15" x14ac:dyDescent="0.2"/>
  <cols>
    <col min="2" max="2" width="56.5" customWidth="1"/>
  </cols>
  <sheetData>
    <row r="2" spans="1:11" x14ac:dyDescent="0.2">
      <c r="A2" s="27" t="s">
        <v>34</v>
      </c>
    </row>
    <row r="5" spans="1:11" ht="16" x14ac:dyDescent="0.2">
      <c r="A5" s="24" t="s">
        <v>0</v>
      </c>
      <c r="E5" s="30" t="s">
        <v>203</v>
      </c>
      <c r="F5" s="31"/>
      <c r="G5" s="32"/>
      <c r="H5" s="32"/>
      <c r="J5" t="s">
        <v>405</v>
      </c>
    </row>
    <row r="6" spans="1:11" ht="208" x14ac:dyDescent="0.2">
      <c r="A6" s="25">
        <v>1</v>
      </c>
      <c r="B6" s="2" t="s">
        <v>378</v>
      </c>
      <c r="E6" s="2" t="s">
        <v>399</v>
      </c>
      <c r="F6" t="s">
        <v>279</v>
      </c>
      <c r="J6" s="57" t="s">
        <v>393</v>
      </c>
      <c r="K6" s="2" t="s">
        <v>406</v>
      </c>
    </row>
    <row r="7" spans="1:11" ht="48" x14ac:dyDescent="0.2">
      <c r="A7" s="26">
        <v>2</v>
      </c>
      <c r="B7" s="2" t="s">
        <v>379</v>
      </c>
      <c r="C7" t="s">
        <v>279</v>
      </c>
      <c r="E7" s="2" t="s">
        <v>400</v>
      </c>
      <c r="F7" t="s">
        <v>402</v>
      </c>
    </row>
    <row r="8" spans="1:11" ht="80" x14ac:dyDescent="0.2">
      <c r="A8" s="25">
        <v>3</v>
      </c>
      <c r="B8" s="2" t="s">
        <v>380</v>
      </c>
      <c r="C8" t="s">
        <v>402</v>
      </c>
      <c r="E8" s="2" t="s">
        <v>401</v>
      </c>
      <c r="F8" t="s">
        <v>403</v>
      </c>
    </row>
    <row r="9" spans="1:11" ht="48" x14ac:dyDescent="0.2">
      <c r="A9" s="26">
        <v>4</v>
      </c>
      <c r="B9" s="2" t="s">
        <v>381</v>
      </c>
      <c r="C9" t="s">
        <v>279</v>
      </c>
      <c r="E9" s="2" t="s">
        <v>404</v>
      </c>
      <c r="F9" t="s">
        <v>281</v>
      </c>
    </row>
    <row r="10" spans="1:11" ht="80" x14ac:dyDescent="0.2">
      <c r="A10" s="25">
        <v>5</v>
      </c>
      <c r="B10" s="2" t="s">
        <v>382</v>
      </c>
    </row>
    <row r="11" spans="1:11" x14ac:dyDescent="0.2">
      <c r="A11" s="26">
        <v>6</v>
      </c>
      <c r="B11" s="2"/>
    </row>
    <row r="12" spans="1:11" x14ac:dyDescent="0.2">
      <c r="A12" s="25">
        <v>7</v>
      </c>
    </row>
    <row r="13" spans="1:11" x14ac:dyDescent="0.2">
      <c r="A13" s="26">
        <v>8</v>
      </c>
    </row>
    <row r="14" spans="1:11" ht="112" x14ac:dyDescent="0.2">
      <c r="A14" s="25">
        <v>9</v>
      </c>
      <c r="B14" s="2" t="s">
        <v>396</v>
      </c>
      <c r="C14" t="s">
        <v>279</v>
      </c>
    </row>
    <row r="15" spans="1:11" ht="112" x14ac:dyDescent="0.2">
      <c r="A15" s="25"/>
      <c r="B15" s="2" t="s">
        <v>398</v>
      </c>
      <c r="C15" t="s">
        <v>403</v>
      </c>
    </row>
    <row r="16" spans="1:11" ht="144" x14ac:dyDescent="0.2">
      <c r="A16" s="25"/>
      <c r="B16" s="2" t="s">
        <v>397</v>
      </c>
      <c r="C16" t="s">
        <v>403</v>
      </c>
    </row>
    <row r="17" spans="1:3" ht="144" x14ac:dyDescent="0.2">
      <c r="A17" s="25"/>
      <c r="B17" s="2" t="s">
        <v>377</v>
      </c>
      <c r="C17" t="s">
        <v>281</v>
      </c>
    </row>
    <row r="18" spans="1:3" x14ac:dyDescent="0.2">
      <c r="A18" s="26">
        <v>10</v>
      </c>
      <c r="B18" t="s">
        <v>376</v>
      </c>
      <c r="C18" t="s">
        <v>279</v>
      </c>
    </row>
    <row r="19" spans="1:3" x14ac:dyDescent="0.2">
      <c r="A19" s="25">
        <v>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D534D-801B-2043-96D1-31D80A56C022}">
  <dimension ref="A6:O29"/>
  <sheetViews>
    <sheetView topLeftCell="A9" workbookViewId="0">
      <selection activeCell="B9" sqref="B9"/>
    </sheetView>
  </sheetViews>
  <sheetFormatPr baseColWidth="10" defaultRowHeight="15" x14ac:dyDescent="0.2"/>
  <cols>
    <col min="2" max="2" width="56.83203125" customWidth="1"/>
    <col min="7" max="7" width="20.33203125" customWidth="1"/>
    <col min="14" max="14" width="20.5" customWidth="1"/>
  </cols>
  <sheetData>
    <row r="6" spans="1:15" ht="48" x14ac:dyDescent="0.2">
      <c r="A6" s="24" t="s">
        <v>0</v>
      </c>
      <c r="B6" s="43" t="s">
        <v>308</v>
      </c>
      <c r="G6" s="30" t="s">
        <v>203</v>
      </c>
      <c r="H6" s="31"/>
      <c r="I6" s="32" t="s">
        <v>238</v>
      </c>
      <c r="J6" s="32" t="s">
        <v>239</v>
      </c>
      <c r="M6" s="36" t="s">
        <v>241</v>
      </c>
      <c r="N6" s="40" t="s">
        <v>327</v>
      </c>
      <c r="O6" s="36" t="s">
        <v>239</v>
      </c>
    </row>
    <row r="7" spans="1:15" ht="128" x14ac:dyDescent="0.2">
      <c r="A7" s="25">
        <v>1</v>
      </c>
      <c r="B7" s="2" t="s">
        <v>309</v>
      </c>
      <c r="C7" t="s">
        <v>318</v>
      </c>
      <c r="G7" s="44" t="s">
        <v>310</v>
      </c>
      <c r="H7" s="45" t="s">
        <v>315</v>
      </c>
      <c r="I7" s="45">
        <f>COUNTIF($C$7:$C$29, "RAS")</f>
        <v>8</v>
      </c>
      <c r="J7" s="46">
        <f>I7/$I$14</f>
        <v>0.34782608695652173</v>
      </c>
      <c r="M7" s="38" t="s">
        <v>375</v>
      </c>
      <c r="N7" s="38" t="s">
        <v>331</v>
      </c>
      <c r="O7" s="39">
        <f>J7+J8+J9</f>
        <v>0.52173913043478259</v>
      </c>
    </row>
    <row r="8" spans="1:15" ht="64" x14ac:dyDescent="0.2">
      <c r="A8" s="26">
        <v>2</v>
      </c>
      <c r="B8" s="2" t="s">
        <v>298</v>
      </c>
      <c r="C8" t="s">
        <v>315</v>
      </c>
      <c r="G8" s="44" t="s">
        <v>314</v>
      </c>
      <c r="H8" s="45" t="s">
        <v>316</v>
      </c>
      <c r="I8" s="45">
        <f>COUNTIF($C$7:$C$29, "RAM")</f>
        <v>2</v>
      </c>
      <c r="J8" s="46">
        <f t="shared" ref="J8:J13" si="0">I8/$I$14</f>
        <v>8.6956521739130432E-2</v>
      </c>
      <c r="M8" s="38" t="s">
        <v>332</v>
      </c>
      <c r="N8" s="38" t="s">
        <v>312</v>
      </c>
      <c r="O8" s="39">
        <f>J11</f>
        <v>0.21739130434782608</v>
      </c>
    </row>
    <row r="9" spans="1:15" ht="96" x14ac:dyDescent="0.2">
      <c r="A9" s="25">
        <v>3</v>
      </c>
      <c r="B9" s="2" t="s">
        <v>299</v>
      </c>
      <c r="C9" t="s">
        <v>317</v>
      </c>
      <c r="G9" s="44" t="s">
        <v>311</v>
      </c>
      <c r="H9" s="45" t="s">
        <v>317</v>
      </c>
      <c r="I9" s="45">
        <f>COUNTIF($C$7:$C$29, "IKU")</f>
        <v>2</v>
      </c>
      <c r="J9" s="46">
        <f t="shared" si="0"/>
        <v>8.6956521739130432E-2</v>
      </c>
      <c r="M9" s="38" t="s">
        <v>328</v>
      </c>
      <c r="N9" s="38" t="s">
        <v>313</v>
      </c>
      <c r="O9" s="39">
        <f>J12</f>
        <v>8.6956521739130432E-2</v>
      </c>
    </row>
    <row r="10" spans="1:15" ht="80" x14ac:dyDescent="0.2">
      <c r="A10" s="25"/>
      <c r="B10" s="2" t="s">
        <v>300</v>
      </c>
      <c r="C10" t="s">
        <v>317</v>
      </c>
      <c r="G10" s="44" t="s">
        <v>321</v>
      </c>
      <c r="H10" s="45" t="s">
        <v>318</v>
      </c>
      <c r="I10" s="45">
        <f>COUNTIF($C$7:$C$29, "IC")</f>
        <v>3</v>
      </c>
      <c r="J10" s="46">
        <f t="shared" si="0"/>
        <v>0.13043478260869565</v>
      </c>
      <c r="M10" s="38" t="s">
        <v>329</v>
      </c>
      <c r="N10" s="38" t="s">
        <v>330</v>
      </c>
      <c r="O10" s="39">
        <f>J13+J10</f>
        <v>0.17391304347826086</v>
      </c>
    </row>
    <row r="11" spans="1:15" ht="64" x14ac:dyDescent="0.2">
      <c r="A11" s="25"/>
      <c r="B11" s="2" t="s">
        <v>301</v>
      </c>
      <c r="C11" t="s">
        <v>318</v>
      </c>
      <c r="G11" s="44" t="s">
        <v>312</v>
      </c>
      <c r="H11" s="45" t="s">
        <v>319</v>
      </c>
      <c r="I11" s="45">
        <f>COUNTIF($C$7:$C$29, "CMR")</f>
        <v>5</v>
      </c>
      <c r="J11" s="46">
        <f t="shared" si="0"/>
        <v>0.21739130434782608</v>
      </c>
      <c r="M11" s="37"/>
      <c r="N11" s="40" t="s">
        <v>289</v>
      </c>
      <c r="O11" s="39">
        <f>SUM(O7:O10)</f>
        <v>0.99999999999999989</v>
      </c>
    </row>
    <row r="12" spans="1:15" ht="64" x14ac:dyDescent="0.2">
      <c r="A12" s="25"/>
      <c r="B12" s="2" t="s">
        <v>302</v>
      </c>
      <c r="C12" s="2" t="s">
        <v>319</v>
      </c>
      <c r="G12" s="44" t="s">
        <v>313</v>
      </c>
      <c r="H12" s="45" t="s">
        <v>320</v>
      </c>
      <c r="I12" s="45">
        <f>COUNTIF($C$7:$C$29, "HP")</f>
        <v>2</v>
      </c>
      <c r="J12" s="46">
        <f t="shared" si="0"/>
        <v>8.6956521739130432E-2</v>
      </c>
    </row>
    <row r="13" spans="1:15" ht="48" x14ac:dyDescent="0.2">
      <c r="A13" s="25"/>
      <c r="B13" s="2" t="s">
        <v>303</v>
      </c>
      <c r="C13" t="s">
        <v>315</v>
      </c>
      <c r="G13" s="44" t="s">
        <v>325</v>
      </c>
      <c r="H13" s="45" t="s">
        <v>326</v>
      </c>
      <c r="I13" s="45">
        <f>COUNTIF($C$7:$C$29, "E")</f>
        <v>1</v>
      </c>
      <c r="J13" s="46">
        <f t="shared" si="0"/>
        <v>4.3478260869565216E-2</v>
      </c>
    </row>
    <row r="14" spans="1:15" ht="48" x14ac:dyDescent="0.2">
      <c r="A14" s="26">
        <v>4</v>
      </c>
      <c r="B14" s="2" t="s">
        <v>304</v>
      </c>
      <c r="C14" t="s">
        <v>319</v>
      </c>
      <c r="G14" s="47" t="s">
        <v>289</v>
      </c>
      <c r="H14" s="45"/>
      <c r="I14" s="45">
        <f>SUM(I7:I13)</f>
        <v>23</v>
      </c>
      <c r="J14" s="48">
        <f>SUM(J7:J13)</f>
        <v>1</v>
      </c>
    </row>
    <row r="15" spans="1:15" ht="48" x14ac:dyDescent="0.2">
      <c r="A15" s="25">
        <v>5</v>
      </c>
      <c r="B15" s="2" t="s">
        <v>305</v>
      </c>
      <c r="C15" t="s">
        <v>315</v>
      </c>
    </row>
    <row r="16" spans="1:15" ht="48" x14ac:dyDescent="0.2">
      <c r="A16" s="25"/>
      <c r="B16" s="2" t="s">
        <v>306</v>
      </c>
      <c r="C16" t="s">
        <v>315</v>
      </c>
    </row>
    <row r="17" spans="1:3" ht="48" x14ac:dyDescent="0.2">
      <c r="A17" s="26">
        <v>6</v>
      </c>
      <c r="B17" s="2" t="s">
        <v>307</v>
      </c>
      <c r="C17" t="s">
        <v>315</v>
      </c>
    </row>
    <row r="18" spans="1:3" ht="96" x14ac:dyDescent="0.2">
      <c r="A18" s="25">
        <v>7</v>
      </c>
      <c r="B18" s="2" t="s">
        <v>290</v>
      </c>
      <c r="C18" t="s">
        <v>320</v>
      </c>
    </row>
    <row r="19" spans="1:3" ht="64" x14ac:dyDescent="0.2">
      <c r="A19" s="26">
        <v>8</v>
      </c>
      <c r="B19" s="2" t="s">
        <v>322</v>
      </c>
      <c r="C19" t="s">
        <v>315</v>
      </c>
    </row>
    <row r="20" spans="1:3" ht="16" x14ac:dyDescent="0.2">
      <c r="A20" s="26"/>
      <c r="B20" s="2" t="s">
        <v>323</v>
      </c>
      <c r="C20" t="s">
        <v>316</v>
      </c>
    </row>
    <row r="21" spans="1:3" ht="48" x14ac:dyDescent="0.2">
      <c r="A21" s="26"/>
      <c r="B21" s="2" t="s">
        <v>324</v>
      </c>
      <c r="C21" t="s">
        <v>315</v>
      </c>
    </row>
    <row r="22" spans="1:3" ht="64" x14ac:dyDescent="0.2">
      <c r="A22" s="25">
        <v>9</v>
      </c>
      <c r="B22" s="2" t="s">
        <v>294</v>
      </c>
      <c r="C22" t="s">
        <v>318</v>
      </c>
    </row>
    <row r="23" spans="1:3" ht="32" x14ac:dyDescent="0.2">
      <c r="A23" s="25"/>
      <c r="B23" s="2" t="s">
        <v>293</v>
      </c>
      <c r="C23" t="s">
        <v>326</v>
      </c>
    </row>
    <row r="24" spans="1:3" ht="48" x14ac:dyDescent="0.2">
      <c r="A24" s="25"/>
      <c r="B24" s="2" t="s">
        <v>292</v>
      </c>
      <c r="C24" t="s">
        <v>316</v>
      </c>
    </row>
    <row r="25" spans="1:3" ht="80" x14ac:dyDescent="0.2">
      <c r="A25" s="25"/>
      <c r="B25" s="2" t="s">
        <v>291</v>
      </c>
      <c r="C25" t="s">
        <v>319</v>
      </c>
    </row>
    <row r="26" spans="1:3" ht="48" x14ac:dyDescent="0.2">
      <c r="A26" s="25"/>
      <c r="B26" s="2" t="s">
        <v>295</v>
      </c>
      <c r="C26" t="s">
        <v>315</v>
      </c>
    </row>
    <row r="27" spans="1:3" ht="64" x14ac:dyDescent="0.2">
      <c r="A27" s="26">
        <v>10</v>
      </c>
      <c r="B27" s="2" t="s">
        <v>80</v>
      </c>
      <c r="C27" t="s">
        <v>320</v>
      </c>
    </row>
    <row r="28" spans="1:3" ht="48" x14ac:dyDescent="0.2">
      <c r="A28" s="25">
        <v>11</v>
      </c>
      <c r="B28" s="2" t="s">
        <v>296</v>
      </c>
      <c r="C28" t="s">
        <v>319</v>
      </c>
    </row>
    <row r="29" spans="1:3" ht="48" x14ac:dyDescent="0.2">
      <c r="B29" s="2" t="s">
        <v>297</v>
      </c>
      <c r="C29" t="s">
        <v>319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0259F-FF08-A647-948D-801D38EC90B1}">
  <dimension ref="A5:M24"/>
  <sheetViews>
    <sheetView topLeftCell="A18" zoomScale="107" workbookViewId="0">
      <selection activeCell="B15" sqref="B15"/>
    </sheetView>
  </sheetViews>
  <sheetFormatPr baseColWidth="10" defaultRowHeight="15" x14ac:dyDescent="0.2"/>
  <cols>
    <col min="1" max="1" width="18.83203125" customWidth="1"/>
    <col min="2" max="2" width="25" customWidth="1"/>
    <col min="5" max="5" width="15" customWidth="1"/>
    <col min="12" max="12" width="17.5" customWidth="1"/>
  </cols>
  <sheetData>
    <row r="5" spans="1:13" x14ac:dyDescent="0.2">
      <c r="A5" s="27" t="s">
        <v>333</v>
      </c>
    </row>
    <row r="8" spans="1:13" ht="48" x14ac:dyDescent="0.2">
      <c r="A8" s="27" t="s">
        <v>0</v>
      </c>
      <c r="B8" s="27" t="s">
        <v>250</v>
      </c>
      <c r="E8" s="50" t="s">
        <v>203</v>
      </c>
      <c r="F8" s="45"/>
      <c r="G8" s="51" t="s">
        <v>238</v>
      </c>
      <c r="H8" s="51" t="s">
        <v>239</v>
      </c>
      <c r="K8" s="36" t="s">
        <v>241</v>
      </c>
      <c r="L8" s="40" t="s">
        <v>287</v>
      </c>
      <c r="M8" s="36" t="s">
        <v>239</v>
      </c>
    </row>
    <row r="9" spans="1:13" ht="80" x14ac:dyDescent="0.2">
      <c r="A9" s="25">
        <v>1</v>
      </c>
      <c r="B9" s="2" t="s">
        <v>198</v>
      </c>
      <c r="E9" s="45" t="s">
        <v>340</v>
      </c>
      <c r="F9" s="45" t="s">
        <v>347</v>
      </c>
      <c r="G9" s="45">
        <f>COUNTIF($C$10:$C$24, "LNT")</f>
        <v>4</v>
      </c>
      <c r="H9" s="46">
        <f>G9/$G$17</f>
        <v>0.26666666666666666</v>
      </c>
      <c r="K9" s="38" t="s">
        <v>365</v>
      </c>
      <c r="L9" s="38" t="s">
        <v>366</v>
      </c>
      <c r="M9" s="39">
        <f>H9+H10</f>
        <v>0.4</v>
      </c>
    </row>
    <row r="10" spans="1:13" ht="48" x14ac:dyDescent="0.2">
      <c r="A10" s="26">
        <v>2</v>
      </c>
      <c r="B10" s="2" t="s">
        <v>352</v>
      </c>
      <c r="C10" t="s">
        <v>347</v>
      </c>
      <c r="E10" s="45" t="s">
        <v>341</v>
      </c>
      <c r="F10" s="45" t="s">
        <v>348</v>
      </c>
      <c r="G10" s="45">
        <f>COUNTIF($C$10:$C$24, "RW")</f>
        <v>2</v>
      </c>
      <c r="H10" s="46">
        <f t="shared" ref="H10:H16" si="0">G10/$G$17</f>
        <v>0.13333333333333333</v>
      </c>
      <c r="K10" s="38" t="s">
        <v>363</v>
      </c>
      <c r="L10" s="38" t="s">
        <v>364</v>
      </c>
      <c r="M10" s="39">
        <f>H15</f>
        <v>6.6666666666666666E-2</v>
      </c>
    </row>
    <row r="11" spans="1:13" ht="80" x14ac:dyDescent="0.2">
      <c r="A11" s="26"/>
      <c r="B11" s="2" t="s">
        <v>353</v>
      </c>
      <c r="C11" t="s">
        <v>348</v>
      </c>
      <c r="E11" s="44" t="s">
        <v>342</v>
      </c>
      <c r="F11" s="45" t="s">
        <v>349</v>
      </c>
      <c r="G11" s="45">
        <f>COUNTIF($C$10:$C$24, "GSB")</f>
        <v>1</v>
      </c>
      <c r="H11" s="46">
        <f t="shared" si="0"/>
        <v>6.6666666666666666E-2</v>
      </c>
      <c r="K11" s="38" t="s">
        <v>370</v>
      </c>
      <c r="L11" s="38" t="s">
        <v>343</v>
      </c>
      <c r="M11" s="39">
        <f>H12</f>
        <v>0.2</v>
      </c>
    </row>
    <row r="12" spans="1:13" ht="128" x14ac:dyDescent="0.2">
      <c r="A12" s="25">
        <v>3</v>
      </c>
      <c r="B12" s="2" t="s">
        <v>354</v>
      </c>
      <c r="C12" t="s">
        <v>349</v>
      </c>
      <c r="E12" s="44" t="s">
        <v>343</v>
      </c>
      <c r="F12" s="45" t="s">
        <v>279</v>
      </c>
      <c r="G12" s="45">
        <f>COUNTIF($C$10:$C$24, "MD")</f>
        <v>3</v>
      </c>
      <c r="H12" s="46">
        <f t="shared" si="0"/>
        <v>0.2</v>
      </c>
      <c r="K12" s="38" t="s">
        <v>362</v>
      </c>
      <c r="L12" s="38" t="s">
        <v>367</v>
      </c>
      <c r="M12" s="39">
        <f>H13+H16+H14+H11</f>
        <v>0.33333333333333331</v>
      </c>
    </row>
    <row r="13" spans="1:13" ht="80" x14ac:dyDescent="0.2">
      <c r="A13" s="25"/>
      <c r="B13" s="2" t="s">
        <v>355</v>
      </c>
      <c r="C13" t="s">
        <v>279</v>
      </c>
      <c r="E13" s="44" t="s">
        <v>346</v>
      </c>
      <c r="F13" s="45" t="s">
        <v>318</v>
      </c>
      <c r="G13" s="45">
        <f>COUNTIF($C$10:$C$24, "IC")</f>
        <v>1</v>
      </c>
      <c r="H13" s="46">
        <f>G13/$G$17</f>
        <v>6.6666666666666666E-2</v>
      </c>
      <c r="K13" s="37"/>
      <c r="L13" s="40" t="s">
        <v>289</v>
      </c>
      <c r="M13" s="52">
        <f>SUM(M9:M12)</f>
        <v>1</v>
      </c>
    </row>
    <row r="14" spans="1:13" ht="64" x14ac:dyDescent="0.2">
      <c r="A14" s="26">
        <v>4</v>
      </c>
      <c r="B14" s="2" t="s">
        <v>95</v>
      </c>
      <c r="C14" t="s">
        <v>279</v>
      </c>
      <c r="E14" s="44" t="s">
        <v>344</v>
      </c>
      <c r="F14" s="45" t="s">
        <v>350</v>
      </c>
      <c r="G14" s="45">
        <f>COUNTIF($C$10:$C$24, "ILMP")</f>
        <v>2</v>
      </c>
      <c r="H14" s="46">
        <f t="shared" si="0"/>
        <v>0.13333333333333333</v>
      </c>
    </row>
    <row r="15" spans="1:13" ht="48" x14ac:dyDescent="0.2">
      <c r="A15" s="25">
        <v>5</v>
      </c>
      <c r="B15" s="2" t="s">
        <v>356</v>
      </c>
      <c r="C15" t="s">
        <v>347</v>
      </c>
      <c r="E15" s="44" t="s">
        <v>345</v>
      </c>
      <c r="F15" s="45" t="s">
        <v>351</v>
      </c>
      <c r="G15" s="45">
        <f>COUNTIF($C$10:$C$24, "SR")</f>
        <v>1</v>
      </c>
      <c r="H15" s="46">
        <f>G15/$G$17</f>
        <v>6.6666666666666666E-2</v>
      </c>
    </row>
    <row r="16" spans="1:13" ht="16" x14ac:dyDescent="0.2">
      <c r="A16" s="25"/>
      <c r="B16" s="2" t="s">
        <v>357</v>
      </c>
      <c r="C16" t="s">
        <v>348</v>
      </c>
      <c r="E16" s="44" t="s">
        <v>360</v>
      </c>
      <c r="F16" s="45" t="s">
        <v>361</v>
      </c>
      <c r="G16" s="45">
        <f>COUNTIF($C$10:$C$24, "SC")</f>
        <v>1</v>
      </c>
      <c r="H16" s="46">
        <f t="shared" si="0"/>
        <v>6.6666666666666666E-2</v>
      </c>
    </row>
    <row r="17" spans="1:8" ht="128" x14ac:dyDescent="0.2">
      <c r="A17" s="26">
        <v>6</v>
      </c>
      <c r="B17" s="2" t="s">
        <v>335</v>
      </c>
      <c r="C17" t="s">
        <v>318</v>
      </c>
      <c r="E17" s="45"/>
      <c r="F17" s="51" t="s">
        <v>289</v>
      </c>
      <c r="G17" s="45">
        <f>SUM(G9:G16)</f>
        <v>15</v>
      </c>
      <c r="H17" s="48">
        <f>SUM(H9:H16)</f>
        <v>1</v>
      </c>
    </row>
    <row r="18" spans="1:8" ht="80" x14ac:dyDescent="0.2">
      <c r="A18" s="25">
        <v>7</v>
      </c>
      <c r="B18" s="2" t="s">
        <v>336</v>
      </c>
      <c r="C18" t="s">
        <v>350</v>
      </c>
    </row>
    <row r="19" spans="1:8" ht="48" x14ac:dyDescent="0.2">
      <c r="A19" s="26">
        <v>8</v>
      </c>
      <c r="B19" s="2" t="s">
        <v>358</v>
      </c>
      <c r="C19" t="s">
        <v>351</v>
      </c>
    </row>
    <row r="20" spans="1:8" ht="96" x14ac:dyDescent="0.2">
      <c r="A20" s="26"/>
      <c r="B20" s="2" t="s">
        <v>359</v>
      </c>
      <c r="C20" t="s">
        <v>279</v>
      </c>
    </row>
    <row r="21" spans="1:8" ht="96" x14ac:dyDescent="0.2">
      <c r="A21" s="25">
        <v>9</v>
      </c>
      <c r="B21" s="2" t="s">
        <v>334</v>
      </c>
      <c r="C21" t="s">
        <v>350</v>
      </c>
    </row>
    <row r="22" spans="1:8" ht="64" x14ac:dyDescent="0.2">
      <c r="A22" s="26">
        <v>10</v>
      </c>
      <c r="B22" s="2" t="s">
        <v>337</v>
      </c>
      <c r="C22" t="s">
        <v>347</v>
      </c>
    </row>
    <row r="23" spans="1:8" ht="48" x14ac:dyDescent="0.2">
      <c r="A23" s="25">
        <v>11</v>
      </c>
      <c r="B23" s="2" t="s">
        <v>338</v>
      </c>
      <c r="C23" t="s">
        <v>347</v>
      </c>
    </row>
    <row r="24" spans="1:8" ht="64" x14ac:dyDescent="0.2">
      <c r="A24" s="49"/>
      <c r="B24" s="2" t="s">
        <v>339</v>
      </c>
      <c r="C24" t="s">
        <v>361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AF34-6EB6-A54D-ABB8-1E1AEB1B01F5}">
  <dimension ref="A1:B12"/>
  <sheetViews>
    <sheetView topLeftCell="A10" workbookViewId="0">
      <selection activeCell="F12" sqref="F12"/>
    </sheetView>
  </sheetViews>
  <sheetFormatPr baseColWidth="10" defaultRowHeight="15" x14ac:dyDescent="0.2"/>
  <cols>
    <col min="2" max="2" width="32.1640625" customWidth="1"/>
  </cols>
  <sheetData>
    <row r="1" spans="1:2" x14ac:dyDescent="0.2">
      <c r="A1" s="24" t="s">
        <v>0</v>
      </c>
    </row>
    <row r="2" spans="1:2" ht="335" x14ac:dyDescent="0.2">
      <c r="A2" s="25">
        <v>1</v>
      </c>
      <c r="B2" s="2" t="s">
        <v>122</v>
      </c>
    </row>
    <row r="3" spans="1:2" x14ac:dyDescent="0.2">
      <c r="A3" s="26">
        <v>2</v>
      </c>
      <c r="B3" t="s">
        <v>53</v>
      </c>
    </row>
    <row r="4" spans="1:2" ht="224" x14ac:dyDescent="0.2">
      <c r="A4" s="25">
        <v>3</v>
      </c>
      <c r="B4" s="2" t="s">
        <v>411</v>
      </c>
    </row>
    <row r="5" spans="1:2" x14ac:dyDescent="0.2">
      <c r="A5" s="26">
        <v>4</v>
      </c>
      <c r="B5" t="s">
        <v>412</v>
      </c>
    </row>
    <row r="6" spans="1:2" ht="48" x14ac:dyDescent="0.2">
      <c r="A6" s="25">
        <v>5</v>
      </c>
      <c r="B6" s="2" t="s">
        <v>416</v>
      </c>
    </row>
    <row r="7" spans="1:2" ht="80" x14ac:dyDescent="0.2">
      <c r="A7" s="26">
        <v>6</v>
      </c>
      <c r="B7" s="2" t="s">
        <v>415</v>
      </c>
    </row>
    <row r="8" spans="1:2" x14ac:dyDescent="0.2">
      <c r="A8" s="25">
        <v>7</v>
      </c>
      <c r="B8" t="s">
        <v>63</v>
      </c>
    </row>
    <row r="9" spans="1:2" ht="80" x14ac:dyDescent="0.2">
      <c r="A9" s="26">
        <v>8</v>
      </c>
      <c r="B9" s="2" t="s">
        <v>414</v>
      </c>
    </row>
    <row r="10" spans="1:2" ht="256" x14ac:dyDescent="0.2">
      <c r="A10" s="25">
        <v>9</v>
      </c>
      <c r="B10" s="2" t="s">
        <v>413</v>
      </c>
    </row>
    <row r="11" spans="1:2" x14ac:dyDescent="0.2">
      <c r="A11" s="26">
        <v>10</v>
      </c>
      <c r="B11" t="s">
        <v>417</v>
      </c>
    </row>
    <row r="12" spans="1:2" ht="208" x14ac:dyDescent="0.2">
      <c r="A12" s="25">
        <v>11</v>
      </c>
      <c r="B12" s="2" t="s">
        <v>418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0F60C-B346-9B45-A32D-C1E28EC0EE5F}">
  <dimension ref="A1:G18"/>
  <sheetViews>
    <sheetView zoomScale="25" zoomScaleNormal="31" workbookViewId="0">
      <selection activeCell="BO6" sqref="BO6"/>
    </sheetView>
  </sheetViews>
  <sheetFormatPr baseColWidth="10" defaultRowHeight="15" x14ac:dyDescent="0.2"/>
  <cols>
    <col min="1" max="1" width="33" customWidth="1"/>
    <col min="2" max="2" width="35.5" customWidth="1"/>
    <col min="3" max="3" width="21.6640625" customWidth="1"/>
    <col min="4" max="4" width="22.6640625" customWidth="1"/>
    <col min="5" max="5" width="22.33203125" customWidth="1"/>
    <col min="6" max="6" width="21.1640625" customWidth="1"/>
    <col min="7" max="7" width="24.6640625" customWidth="1"/>
    <col min="36" max="36" width="10.83203125" customWidth="1"/>
  </cols>
  <sheetData>
    <row r="1" spans="1:7" ht="75" x14ac:dyDescent="0.3">
      <c r="C1" s="3" t="s">
        <v>148</v>
      </c>
      <c r="D1" s="4" t="s">
        <v>147</v>
      </c>
      <c r="E1" s="6" t="s">
        <v>144</v>
      </c>
      <c r="F1" s="7" t="s">
        <v>145</v>
      </c>
      <c r="G1" s="5" t="s">
        <v>146</v>
      </c>
    </row>
    <row r="2" spans="1:7" ht="177" x14ac:dyDescent="0.3">
      <c r="A2" s="13" t="s">
        <v>143</v>
      </c>
      <c r="B2" s="14" t="s">
        <v>164</v>
      </c>
      <c r="C2" s="8">
        <v>6</v>
      </c>
      <c r="D2" s="9">
        <v>5</v>
      </c>
      <c r="E2" s="10">
        <v>0</v>
      </c>
      <c r="F2" s="10">
        <v>0</v>
      </c>
      <c r="G2" s="10">
        <v>0</v>
      </c>
    </row>
    <row r="3" spans="1:7" ht="110" x14ac:dyDescent="0.3">
      <c r="A3" s="15"/>
      <c r="B3" s="16" t="s">
        <v>149</v>
      </c>
      <c r="C3" s="8">
        <v>5</v>
      </c>
      <c r="D3" s="9">
        <v>6</v>
      </c>
      <c r="E3" s="10">
        <v>0</v>
      </c>
      <c r="F3" s="10">
        <v>0</v>
      </c>
      <c r="G3" s="10">
        <v>0</v>
      </c>
    </row>
    <row r="4" spans="1:7" ht="88" x14ac:dyDescent="0.3">
      <c r="A4" s="15"/>
      <c r="B4" s="16" t="s">
        <v>150</v>
      </c>
      <c r="C4" s="8">
        <v>4</v>
      </c>
      <c r="D4" s="9">
        <v>5</v>
      </c>
      <c r="E4" s="11">
        <v>2</v>
      </c>
      <c r="F4" s="10">
        <f>0/11</f>
        <v>0</v>
      </c>
      <c r="G4" s="10">
        <v>0</v>
      </c>
    </row>
    <row r="5" spans="1:7" ht="89" x14ac:dyDescent="0.3">
      <c r="A5" s="13" t="s">
        <v>151</v>
      </c>
      <c r="B5" s="17" t="s">
        <v>152</v>
      </c>
      <c r="C5" s="8">
        <v>4</v>
      </c>
      <c r="D5" s="9">
        <v>6</v>
      </c>
      <c r="E5" s="11">
        <v>1</v>
      </c>
      <c r="F5" s="10">
        <v>0</v>
      </c>
      <c r="G5" s="10">
        <v>0</v>
      </c>
    </row>
    <row r="6" spans="1:7" ht="199" x14ac:dyDescent="0.3">
      <c r="A6" s="18" t="s">
        <v>153</v>
      </c>
      <c r="B6" s="17" t="s">
        <v>154</v>
      </c>
      <c r="C6" s="23">
        <f>4/11</f>
        <v>0.36363636363636365</v>
      </c>
      <c r="D6" s="65">
        <f>5/11</f>
        <v>0.45454545454545453</v>
      </c>
      <c r="E6" s="67">
        <f>2/11</f>
        <v>0.18181818181818182</v>
      </c>
      <c r="F6" s="66">
        <v>0</v>
      </c>
      <c r="G6" s="10">
        <v>0</v>
      </c>
    </row>
    <row r="7" spans="1:7" ht="132" x14ac:dyDescent="0.3">
      <c r="A7" s="15"/>
      <c r="B7" s="16" t="s">
        <v>155</v>
      </c>
      <c r="C7" s="23">
        <f>4/11</f>
        <v>0.36363636363636365</v>
      </c>
      <c r="D7" s="65">
        <f>5/11</f>
        <v>0.45454545454545453</v>
      </c>
      <c r="E7" s="67">
        <f>2/11</f>
        <v>0.18181818181818182</v>
      </c>
      <c r="F7" s="66">
        <v>0</v>
      </c>
      <c r="G7" s="10">
        <v>0</v>
      </c>
    </row>
    <row r="8" spans="1:7" ht="66" x14ac:dyDescent="0.3">
      <c r="A8" s="15"/>
      <c r="B8" s="16" t="s">
        <v>156</v>
      </c>
      <c r="C8" s="23">
        <f>4/11</f>
        <v>0.36363636363636365</v>
      </c>
      <c r="D8" s="65">
        <f>2/11</f>
        <v>0.18181818181818182</v>
      </c>
      <c r="E8" s="67">
        <f>5/11</f>
        <v>0.45454545454545453</v>
      </c>
      <c r="F8" s="66">
        <v>0</v>
      </c>
      <c r="G8" s="10">
        <v>0</v>
      </c>
    </row>
    <row r="9" spans="1:7" ht="110" x14ac:dyDescent="0.3">
      <c r="A9" s="18" t="s">
        <v>157</v>
      </c>
      <c r="B9" s="16" t="s">
        <v>24</v>
      </c>
      <c r="C9" s="23">
        <f>5/11</f>
        <v>0.45454545454545453</v>
      </c>
      <c r="D9" s="65">
        <f>6/11</f>
        <v>0.54545454545454541</v>
      </c>
      <c r="E9" s="66">
        <v>0</v>
      </c>
      <c r="F9" s="66">
        <v>0</v>
      </c>
      <c r="G9" s="10">
        <v>0</v>
      </c>
    </row>
    <row r="10" spans="1:7" ht="88" x14ac:dyDescent="0.3">
      <c r="A10" s="15"/>
      <c r="B10" s="16" t="s">
        <v>25</v>
      </c>
      <c r="C10" s="23">
        <f>6/11</f>
        <v>0.54545454545454541</v>
      </c>
      <c r="D10" s="65">
        <f>4/11</f>
        <v>0.36363636363636365</v>
      </c>
      <c r="E10" s="67">
        <f>1/11</f>
        <v>9.0909090909090912E-2</v>
      </c>
      <c r="F10" s="66">
        <v>0</v>
      </c>
      <c r="G10" s="10">
        <v>0</v>
      </c>
    </row>
    <row r="11" spans="1:7" ht="154" x14ac:dyDescent="0.3">
      <c r="A11" s="15"/>
      <c r="B11" s="16" t="s">
        <v>158</v>
      </c>
      <c r="C11" s="23">
        <f>4/11</f>
        <v>0.36363636363636365</v>
      </c>
      <c r="D11" s="65">
        <f>5/11</f>
        <v>0.45454545454545453</v>
      </c>
      <c r="E11" s="67">
        <f>2/11</f>
        <v>0.18181818181818182</v>
      </c>
      <c r="F11" s="66">
        <v>0</v>
      </c>
      <c r="G11" s="10">
        <v>0</v>
      </c>
    </row>
    <row r="12" spans="1:7" ht="110" x14ac:dyDescent="0.3">
      <c r="A12" s="15"/>
      <c r="B12" s="16" t="s">
        <v>27</v>
      </c>
      <c r="C12" s="23">
        <f>2/11</f>
        <v>0.18181818181818182</v>
      </c>
      <c r="D12" s="65">
        <f>8/11</f>
        <v>0.72727272727272729</v>
      </c>
      <c r="E12" s="67">
        <f>1/11</f>
        <v>9.0909090909090912E-2</v>
      </c>
      <c r="F12" s="66">
        <v>0</v>
      </c>
      <c r="G12" s="10">
        <v>0</v>
      </c>
    </row>
    <row r="13" spans="1:7" ht="88" x14ac:dyDescent="0.3">
      <c r="A13" s="18" t="s">
        <v>159</v>
      </c>
      <c r="B13" s="16" t="s">
        <v>160</v>
      </c>
      <c r="C13" s="23">
        <f>4/11</f>
        <v>0.36363636363636365</v>
      </c>
      <c r="D13" s="65">
        <f>6/11</f>
        <v>0.54545454545454541</v>
      </c>
      <c r="E13" s="67">
        <f>1/11</f>
        <v>9.0909090909090912E-2</v>
      </c>
      <c r="F13" s="66">
        <v>0</v>
      </c>
      <c r="G13" s="10">
        <v>0</v>
      </c>
    </row>
    <row r="14" spans="1:7" ht="110" x14ac:dyDescent="0.3">
      <c r="A14" s="18" t="s">
        <v>161</v>
      </c>
      <c r="B14" s="16" t="s">
        <v>162</v>
      </c>
      <c r="C14" s="23">
        <f>5/11</f>
        <v>0.45454545454545453</v>
      </c>
      <c r="D14" s="65">
        <f>3/11</f>
        <v>0.27272727272727271</v>
      </c>
      <c r="E14" s="67">
        <f>3/11</f>
        <v>0.27272727272727271</v>
      </c>
      <c r="F14" s="66">
        <v>0</v>
      </c>
      <c r="G14" s="10">
        <v>0</v>
      </c>
    </row>
    <row r="15" spans="1:7" ht="110" x14ac:dyDescent="0.3">
      <c r="A15" s="15"/>
      <c r="B15" s="16" t="s">
        <v>30</v>
      </c>
      <c r="C15" s="23">
        <f>5/11</f>
        <v>0.45454545454545453</v>
      </c>
      <c r="D15" s="65">
        <f>4/11</f>
        <v>0.36363636363636365</v>
      </c>
      <c r="E15" s="67">
        <f>2/11</f>
        <v>0.18181818181818182</v>
      </c>
      <c r="F15" s="66">
        <v>0</v>
      </c>
      <c r="G15" s="10">
        <v>0</v>
      </c>
    </row>
    <row r="16" spans="1:7" ht="111" x14ac:dyDescent="0.3">
      <c r="A16" s="15"/>
      <c r="B16" s="19" t="s">
        <v>31</v>
      </c>
      <c r="C16" s="23">
        <f>3/11</f>
        <v>0.27272727272727271</v>
      </c>
      <c r="D16" s="65">
        <f>6/11</f>
        <v>0.54545454545454541</v>
      </c>
      <c r="E16" s="67">
        <f>2/11</f>
        <v>0.18181818181818182</v>
      </c>
      <c r="F16" s="66">
        <v>0</v>
      </c>
      <c r="G16" s="10">
        <v>0</v>
      </c>
    </row>
    <row r="17" spans="1:7" ht="66" x14ac:dyDescent="0.3">
      <c r="A17" s="15"/>
      <c r="B17" s="16" t="s">
        <v>32</v>
      </c>
      <c r="C17" s="23">
        <f>5/11</f>
        <v>0.45454545454545453</v>
      </c>
      <c r="D17" s="65">
        <f>4/11</f>
        <v>0.36363636363636365</v>
      </c>
      <c r="E17" s="67">
        <f>2/11</f>
        <v>0.18181818181818182</v>
      </c>
      <c r="F17" s="66">
        <v>0</v>
      </c>
      <c r="G17" s="10">
        <v>0</v>
      </c>
    </row>
    <row r="18" spans="1:7" ht="88" x14ac:dyDescent="0.3">
      <c r="A18" s="15"/>
      <c r="B18" s="16" t="s">
        <v>163</v>
      </c>
      <c r="C18" s="23">
        <f>2/11</f>
        <v>0.18181818181818182</v>
      </c>
      <c r="D18" s="65">
        <f>3/11</f>
        <v>0.27272727272727271</v>
      </c>
      <c r="E18" s="67">
        <f>4/11</f>
        <v>0.36363636363636365</v>
      </c>
      <c r="F18" s="68">
        <f>2/11</f>
        <v>0.18181818181818182</v>
      </c>
      <c r="G18" s="10">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7CD17-D3E4-0A43-84A1-F7AB5824555E}">
  <dimension ref="B5:L36"/>
  <sheetViews>
    <sheetView topLeftCell="A20" workbookViewId="0">
      <selection activeCell="K19" sqref="K19"/>
    </sheetView>
  </sheetViews>
  <sheetFormatPr baseColWidth="10" defaultRowHeight="15" x14ac:dyDescent="0.2"/>
  <cols>
    <col min="2" max="2" width="21.5" customWidth="1"/>
  </cols>
  <sheetData>
    <row r="5" spans="2:6" ht="21" x14ac:dyDescent="0.25">
      <c r="B5" s="18" t="s">
        <v>165</v>
      </c>
      <c r="C5" s="15"/>
      <c r="D5" s="15"/>
    </row>
    <row r="6" spans="2:6" ht="21" x14ac:dyDescent="0.25">
      <c r="B6" s="15"/>
      <c r="C6" s="15"/>
      <c r="D6" s="18" t="s">
        <v>174</v>
      </c>
      <c r="E6" s="18" t="s">
        <v>175</v>
      </c>
    </row>
    <row r="7" spans="2:6" ht="21" x14ac:dyDescent="0.25">
      <c r="B7" s="18" t="s">
        <v>167</v>
      </c>
      <c r="C7" s="15"/>
      <c r="D7" s="15"/>
      <c r="E7" s="15"/>
    </row>
    <row r="8" spans="2:6" ht="21" x14ac:dyDescent="0.25">
      <c r="B8" s="15" t="s">
        <v>166</v>
      </c>
      <c r="C8" s="15"/>
      <c r="D8" s="15">
        <v>4</v>
      </c>
      <c r="E8" s="15">
        <f>4/11*100</f>
        <v>36.363636363636367</v>
      </c>
    </row>
    <row r="9" spans="2:6" ht="21" x14ac:dyDescent="0.25">
      <c r="B9" s="15" t="s">
        <v>51</v>
      </c>
      <c r="C9" s="15"/>
      <c r="D9" s="15">
        <v>7</v>
      </c>
      <c r="E9" s="15">
        <f>7/11*100</f>
        <v>63.636363636363633</v>
      </c>
    </row>
    <row r="10" spans="2:6" ht="21" x14ac:dyDescent="0.25">
      <c r="B10" s="15"/>
      <c r="C10" s="15"/>
      <c r="D10" s="15"/>
    </row>
    <row r="11" spans="2:6" ht="21" x14ac:dyDescent="0.25">
      <c r="B11" s="15"/>
      <c r="C11" s="15"/>
      <c r="D11" s="15"/>
    </row>
    <row r="12" spans="2:6" ht="21" x14ac:dyDescent="0.25">
      <c r="B12" s="18" t="s">
        <v>168</v>
      </c>
      <c r="C12" s="15"/>
      <c r="D12" s="15"/>
    </row>
    <row r="13" spans="2:6" ht="21" x14ac:dyDescent="0.25">
      <c r="B13" s="15" t="s">
        <v>173</v>
      </c>
      <c r="C13" s="15"/>
      <c r="D13" s="15">
        <v>0</v>
      </c>
      <c r="E13" s="15">
        <v>0</v>
      </c>
      <c r="F13" s="15"/>
    </row>
    <row r="14" spans="2:6" ht="21" x14ac:dyDescent="0.25">
      <c r="B14" s="15" t="s">
        <v>172</v>
      </c>
      <c r="C14" s="15"/>
      <c r="D14" s="15">
        <v>0</v>
      </c>
      <c r="E14" s="15">
        <v>0</v>
      </c>
      <c r="F14" s="15"/>
    </row>
    <row r="15" spans="2:6" ht="21" x14ac:dyDescent="0.25">
      <c r="B15" s="15" t="s">
        <v>50</v>
      </c>
      <c r="C15" s="15"/>
      <c r="D15" s="15">
        <v>1</v>
      </c>
      <c r="E15" s="15">
        <f>1/11*100</f>
        <v>9.0909090909090917</v>
      </c>
      <c r="F15" s="15"/>
    </row>
    <row r="16" spans="2:6" ht="21" x14ac:dyDescent="0.25">
      <c r="B16" s="15" t="s">
        <v>169</v>
      </c>
      <c r="C16" s="15"/>
      <c r="D16" s="15">
        <v>4</v>
      </c>
      <c r="E16" s="15">
        <f>4/11*100</f>
        <v>36.363636363636367</v>
      </c>
      <c r="F16" s="15"/>
    </row>
    <row r="17" spans="2:12" ht="21" x14ac:dyDescent="0.25">
      <c r="B17" s="15" t="s">
        <v>170</v>
      </c>
      <c r="C17" s="15"/>
      <c r="D17" s="15">
        <v>4</v>
      </c>
      <c r="E17" s="15">
        <f>4/11*100</f>
        <v>36.363636363636367</v>
      </c>
      <c r="F17" s="15"/>
    </row>
    <row r="18" spans="2:12" ht="21" x14ac:dyDescent="0.25">
      <c r="B18" s="15" t="s">
        <v>171</v>
      </c>
      <c r="C18" s="15"/>
      <c r="D18" s="15">
        <v>2</v>
      </c>
      <c r="E18" s="15">
        <f>2/11*100</f>
        <v>18.181818181818183</v>
      </c>
      <c r="F18" s="15"/>
    </row>
    <row r="19" spans="2:12" ht="21" x14ac:dyDescent="0.25">
      <c r="D19" s="15"/>
      <c r="E19" s="15"/>
      <c r="F19" s="15"/>
    </row>
    <row r="20" spans="2:12" ht="21" x14ac:dyDescent="0.25">
      <c r="B20" s="18" t="s">
        <v>176</v>
      </c>
    </row>
    <row r="21" spans="2:12" ht="176" x14ac:dyDescent="0.25">
      <c r="B21" s="22" t="s">
        <v>179</v>
      </c>
      <c r="D21" s="15">
        <v>0</v>
      </c>
      <c r="E21" s="15">
        <v>0</v>
      </c>
    </row>
    <row r="22" spans="2:12" ht="198" x14ac:dyDescent="0.25">
      <c r="B22" s="22" t="s">
        <v>178</v>
      </c>
      <c r="D22" s="15">
        <v>1</v>
      </c>
      <c r="E22" s="15">
        <v>9</v>
      </c>
    </row>
    <row r="23" spans="2:12" ht="264" x14ac:dyDescent="0.25">
      <c r="B23" s="22" t="s">
        <v>180</v>
      </c>
      <c r="D23" s="15">
        <v>0</v>
      </c>
      <c r="E23" s="15">
        <v>0</v>
      </c>
    </row>
    <row r="24" spans="2:12" ht="198" x14ac:dyDescent="0.25">
      <c r="B24" s="22" t="s">
        <v>177</v>
      </c>
      <c r="D24" s="15">
        <v>10</v>
      </c>
      <c r="E24" s="15">
        <v>91</v>
      </c>
    </row>
    <row r="25" spans="2:12" ht="110" x14ac:dyDescent="0.25">
      <c r="B25" s="22" t="s">
        <v>181</v>
      </c>
      <c r="D25" s="15">
        <v>0</v>
      </c>
      <c r="E25" s="15">
        <v>0</v>
      </c>
    </row>
    <row r="26" spans="2:12" ht="21" x14ac:dyDescent="0.25">
      <c r="B26" s="15"/>
      <c r="C26" s="15"/>
      <c r="D26" s="15"/>
      <c r="E26" s="15"/>
      <c r="F26" s="15"/>
      <c r="G26" s="15"/>
      <c r="H26" s="15"/>
      <c r="I26" s="15"/>
      <c r="J26" s="15"/>
      <c r="K26" s="15"/>
      <c r="L26" s="15"/>
    </row>
    <row r="27" spans="2:12" ht="22" x14ac:dyDescent="0.25">
      <c r="B27" s="21" t="s">
        <v>182</v>
      </c>
      <c r="D27" s="15"/>
      <c r="E27" s="15"/>
    </row>
    <row r="28" spans="2:12" ht="66" x14ac:dyDescent="0.25">
      <c r="B28" s="22" t="s">
        <v>183</v>
      </c>
      <c r="D28" s="15">
        <v>2</v>
      </c>
      <c r="E28" s="15">
        <v>18</v>
      </c>
    </row>
    <row r="29" spans="2:12" ht="66" x14ac:dyDescent="0.25">
      <c r="B29" s="22" t="s">
        <v>184</v>
      </c>
      <c r="D29" s="15">
        <v>2</v>
      </c>
      <c r="E29" s="15">
        <v>18</v>
      </c>
    </row>
    <row r="30" spans="2:12" ht="44" x14ac:dyDescent="0.25">
      <c r="B30" s="22" t="s">
        <v>185</v>
      </c>
      <c r="D30" s="15">
        <v>0</v>
      </c>
      <c r="E30" s="15">
        <v>0</v>
      </c>
    </row>
    <row r="31" spans="2:12" ht="66" x14ac:dyDescent="0.25">
      <c r="B31" s="22" t="s">
        <v>186</v>
      </c>
      <c r="D31" s="15">
        <v>0</v>
      </c>
      <c r="E31" s="15">
        <v>0</v>
      </c>
    </row>
    <row r="32" spans="2:12" ht="88" x14ac:dyDescent="0.25">
      <c r="B32" s="22" t="s">
        <v>187</v>
      </c>
      <c r="D32" s="15">
        <v>0</v>
      </c>
      <c r="E32" s="15">
        <v>0</v>
      </c>
    </row>
    <row r="33" spans="2:5" ht="220" x14ac:dyDescent="0.25">
      <c r="B33" s="22" t="s">
        <v>188</v>
      </c>
      <c r="D33" s="15">
        <v>5</v>
      </c>
      <c r="E33" s="15">
        <v>45</v>
      </c>
    </row>
    <row r="34" spans="2:5" ht="110" x14ac:dyDescent="0.25">
      <c r="B34" s="22" t="s">
        <v>189</v>
      </c>
      <c r="D34" s="15">
        <v>2</v>
      </c>
      <c r="E34" s="15">
        <v>18</v>
      </c>
    </row>
    <row r="35" spans="2:5" ht="66" x14ac:dyDescent="0.25">
      <c r="B35" s="22" t="s">
        <v>190</v>
      </c>
      <c r="D35" s="15">
        <v>0</v>
      </c>
      <c r="E35" s="15">
        <v>0</v>
      </c>
    </row>
    <row r="36" spans="2:5" ht="44" x14ac:dyDescent="0.25">
      <c r="B36" s="22" t="s">
        <v>191</v>
      </c>
      <c r="D36" s="15">
        <v>0</v>
      </c>
      <c r="E36" s="1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F947-0DC3-3441-BF89-CB92F747249A}">
  <dimension ref="A5:I24"/>
  <sheetViews>
    <sheetView tabSelected="1" zoomScale="64" workbookViewId="0">
      <selection activeCell="Q11" sqref="Q11"/>
    </sheetView>
  </sheetViews>
  <sheetFormatPr baseColWidth="10" defaultRowHeight="15" x14ac:dyDescent="0.2"/>
  <cols>
    <col min="1" max="1" width="20.33203125" customWidth="1"/>
    <col min="2" max="2" width="32.6640625" customWidth="1"/>
    <col min="3" max="3" width="21.5" customWidth="1"/>
    <col min="4" max="4" width="21.33203125" customWidth="1"/>
    <col min="5" max="5" width="22.83203125" customWidth="1"/>
    <col min="6" max="6" width="18.1640625" customWidth="1"/>
    <col min="7" max="7" width="17.1640625" customWidth="1"/>
    <col min="8" max="8" width="15.33203125" customWidth="1"/>
  </cols>
  <sheetData>
    <row r="5" spans="1:9" ht="32" x14ac:dyDescent="0.2">
      <c r="B5" s="2" t="s">
        <v>195</v>
      </c>
      <c r="C5">
        <v>5</v>
      </c>
      <c r="D5">
        <v>4</v>
      </c>
      <c r="E5">
        <v>3</v>
      </c>
      <c r="F5">
        <v>2</v>
      </c>
      <c r="G5">
        <v>1</v>
      </c>
    </row>
    <row r="6" spans="1:9" x14ac:dyDescent="0.2">
      <c r="B6" t="s">
        <v>194</v>
      </c>
      <c r="C6">
        <v>3</v>
      </c>
      <c r="D6">
        <v>2</v>
      </c>
      <c r="E6">
        <v>1</v>
      </c>
      <c r="F6">
        <v>-1</v>
      </c>
      <c r="G6">
        <v>-2</v>
      </c>
    </row>
    <row r="7" spans="1:9" ht="75" x14ac:dyDescent="0.3">
      <c r="C7" s="3" t="s">
        <v>148</v>
      </c>
      <c r="D7" s="4" t="s">
        <v>147</v>
      </c>
      <c r="E7" s="6" t="s">
        <v>144</v>
      </c>
      <c r="F7" s="7" t="s">
        <v>145</v>
      </c>
      <c r="G7" s="5" t="s">
        <v>146</v>
      </c>
      <c r="H7" s="20" t="s">
        <v>192</v>
      </c>
      <c r="I7" s="18" t="s">
        <v>193</v>
      </c>
    </row>
    <row r="8" spans="1:9" ht="177" x14ac:dyDescent="0.3">
      <c r="A8" s="13" t="s">
        <v>143</v>
      </c>
      <c r="B8" s="14" t="s">
        <v>164</v>
      </c>
      <c r="C8" s="8">
        <v>6</v>
      </c>
      <c r="D8" s="9">
        <v>5</v>
      </c>
      <c r="E8" s="10">
        <v>0</v>
      </c>
      <c r="F8" s="10">
        <v>0</v>
      </c>
      <c r="G8" s="10">
        <v>0</v>
      </c>
      <c r="H8" s="10">
        <v>28</v>
      </c>
      <c r="I8" s="10">
        <v>50</v>
      </c>
    </row>
    <row r="9" spans="1:9" ht="110" x14ac:dyDescent="0.3">
      <c r="A9" s="15"/>
      <c r="B9" s="16" t="s">
        <v>149</v>
      </c>
      <c r="C9" s="8">
        <v>5</v>
      </c>
      <c r="D9" s="9">
        <v>6</v>
      </c>
      <c r="E9" s="10">
        <v>0</v>
      </c>
      <c r="F9" s="10">
        <v>0</v>
      </c>
      <c r="G9" s="10">
        <v>0</v>
      </c>
      <c r="H9" s="10">
        <v>27</v>
      </c>
      <c r="I9" s="10">
        <v>49</v>
      </c>
    </row>
    <row r="10" spans="1:9" ht="88" x14ac:dyDescent="0.3">
      <c r="A10" s="15"/>
      <c r="B10" s="16" t="s">
        <v>150</v>
      </c>
      <c r="C10" s="8">
        <v>4</v>
      </c>
      <c r="D10" s="9">
        <v>5</v>
      </c>
      <c r="E10" s="11">
        <v>2</v>
      </c>
      <c r="F10" s="10">
        <v>0</v>
      </c>
      <c r="G10" s="10">
        <v>0</v>
      </c>
      <c r="H10" s="10">
        <v>24</v>
      </c>
      <c r="I10" s="10">
        <v>46</v>
      </c>
    </row>
    <row r="11" spans="1:9" ht="111" x14ac:dyDescent="0.3">
      <c r="A11" s="13" t="s">
        <v>151</v>
      </c>
      <c r="B11" s="17" t="s">
        <v>152</v>
      </c>
      <c r="C11" s="8">
        <v>4</v>
      </c>
      <c r="D11" s="9">
        <v>6</v>
      </c>
      <c r="E11" s="11">
        <v>1</v>
      </c>
      <c r="F11" s="10">
        <v>0</v>
      </c>
      <c r="G11" s="10">
        <v>0</v>
      </c>
      <c r="H11" s="10">
        <v>25</v>
      </c>
      <c r="I11" s="10">
        <v>43</v>
      </c>
    </row>
    <row r="12" spans="1:9" ht="221" x14ac:dyDescent="0.3">
      <c r="A12" s="18" t="s">
        <v>153</v>
      </c>
      <c r="B12" s="17" t="s">
        <v>154</v>
      </c>
      <c r="C12" s="8">
        <v>4</v>
      </c>
      <c r="D12" s="9">
        <v>5</v>
      </c>
      <c r="E12" s="11">
        <v>2</v>
      </c>
      <c r="F12" s="10">
        <v>0</v>
      </c>
      <c r="G12" s="10">
        <v>0</v>
      </c>
      <c r="H12" s="10">
        <v>24</v>
      </c>
      <c r="I12" s="10">
        <v>46</v>
      </c>
    </row>
    <row r="13" spans="1:9" ht="132" x14ac:dyDescent="0.3">
      <c r="A13" s="15"/>
      <c r="B13" s="16" t="s">
        <v>155</v>
      </c>
      <c r="C13" s="8">
        <v>4</v>
      </c>
      <c r="D13" s="9">
        <v>5</v>
      </c>
      <c r="E13" s="11">
        <v>2</v>
      </c>
      <c r="F13" s="10">
        <v>0</v>
      </c>
      <c r="G13" s="10">
        <v>0</v>
      </c>
      <c r="H13" s="10">
        <v>24</v>
      </c>
      <c r="I13" s="10">
        <v>46</v>
      </c>
    </row>
    <row r="14" spans="1:9" ht="66" x14ac:dyDescent="0.3">
      <c r="A14" s="15"/>
      <c r="B14" s="16" t="s">
        <v>156</v>
      </c>
      <c r="C14" s="8">
        <v>4</v>
      </c>
      <c r="D14" s="9">
        <v>2</v>
      </c>
      <c r="E14" s="11">
        <v>5</v>
      </c>
      <c r="F14" s="10">
        <v>0</v>
      </c>
      <c r="G14" s="10">
        <v>0</v>
      </c>
      <c r="H14" s="10">
        <v>21</v>
      </c>
      <c r="I14" s="10">
        <v>43</v>
      </c>
    </row>
    <row r="15" spans="1:9" ht="110" x14ac:dyDescent="0.3">
      <c r="A15" s="18" t="s">
        <v>157</v>
      </c>
      <c r="B15" s="16" t="s">
        <v>24</v>
      </c>
      <c r="C15" s="8">
        <v>5</v>
      </c>
      <c r="D15" s="9">
        <v>6</v>
      </c>
      <c r="E15" s="10">
        <v>0</v>
      </c>
      <c r="F15" s="10">
        <v>0</v>
      </c>
      <c r="G15" s="10">
        <v>0</v>
      </c>
      <c r="H15" s="10">
        <v>27</v>
      </c>
      <c r="I15" s="10">
        <v>49</v>
      </c>
    </row>
    <row r="16" spans="1:9" ht="88" x14ac:dyDescent="0.3">
      <c r="A16" s="15"/>
      <c r="B16" s="16" t="s">
        <v>25</v>
      </c>
      <c r="C16" s="8">
        <v>6</v>
      </c>
      <c r="D16" s="9">
        <v>4</v>
      </c>
      <c r="E16" s="11">
        <v>1</v>
      </c>
      <c r="F16" s="10">
        <v>0</v>
      </c>
      <c r="G16" s="10">
        <v>0</v>
      </c>
      <c r="H16" s="10">
        <v>27</v>
      </c>
      <c r="I16" s="10">
        <v>49</v>
      </c>
    </row>
    <row r="17" spans="1:9" ht="154" x14ac:dyDescent="0.3">
      <c r="A17" s="15"/>
      <c r="B17" s="16" t="s">
        <v>158</v>
      </c>
      <c r="C17" s="8">
        <v>4</v>
      </c>
      <c r="D17" s="9">
        <v>5</v>
      </c>
      <c r="E17" s="11">
        <v>2</v>
      </c>
      <c r="F17" s="10">
        <v>0</v>
      </c>
      <c r="G17" s="10">
        <v>0</v>
      </c>
      <c r="H17" s="10">
        <v>24</v>
      </c>
      <c r="I17" s="10">
        <v>46</v>
      </c>
    </row>
    <row r="18" spans="1:9" ht="110" x14ac:dyDescent="0.3">
      <c r="A18" s="15"/>
      <c r="B18" s="16" t="s">
        <v>27</v>
      </c>
      <c r="C18" s="8">
        <v>2</v>
      </c>
      <c r="D18" s="9">
        <v>8</v>
      </c>
      <c r="E18" s="11">
        <v>1</v>
      </c>
      <c r="F18" s="10">
        <v>0</v>
      </c>
      <c r="G18" s="10">
        <v>0</v>
      </c>
      <c r="H18" s="10">
        <v>23</v>
      </c>
      <c r="I18" s="10">
        <v>45</v>
      </c>
    </row>
    <row r="19" spans="1:9" ht="88" x14ac:dyDescent="0.3">
      <c r="A19" s="18" t="s">
        <v>159</v>
      </c>
      <c r="B19" s="16" t="s">
        <v>160</v>
      </c>
      <c r="C19" s="8">
        <v>4</v>
      </c>
      <c r="D19" s="9">
        <v>6</v>
      </c>
      <c r="E19" s="11">
        <v>1</v>
      </c>
      <c r="F19" s="10">
        <v>0</v>
      </c>
      <c r="G19" s="10">
        <v>0</v>
      </c>
      <c r="H19" s="10">
        <v>25</v>
      </c>
      <c r="I19" s="10">
        <v>47</v>
      </c>
    </row>
    <row r="20" spans="1:9" ht="110" x14ac:dyDescent="0.3">
      <c r="A20" s="18" t="s">
        <v>161</v>
      </c>
      <c r="B20" s="16" t="s">
        <v>162</v>
      </c>
      <c r="C20" s="8">
        <v>5</v>
      </c>
      <c r="D20" s="9">
        <v>3</v>
      </c>
      <c r="E20" s="11">
        <v>3</v>
      </c>
      <c r="F20" s="10">
        <v>0</v>
      </c>
      <c r="G20" s="10">
        <v>0</v>
      </c>
      <c r="H20" s="10">
        <v>24</v>
      </c>
      <c r="I20" s="10">
        <v>46</v>
      </c>
    </row>
    <row r="21" spans="1:9" ht="110" x14ac:dyDescent="0.3">
      <c r="A21" s="15"/>
      <c r="B21" s="16" t="s">
        <v>30</v>
      </c>
      <c r="C21" s="8">
        <v>5</v>
      </c>
      <c r="D21" s="9">
        <v>4</v>
      </c>
      <c r="E21" s="11">
        <v>2</v>
      </c>
      <c r="F21" s="10">
        <v>0</v>
      </c>
      <c r="G21" s="10">
        <v>0</v>
      </c>
      <c r="H21" s="10">
        <v>25</v>
      </c>
      <c r="I21" s="10">
        <v>47</v>
      </c>
    </row>
    <row r="22" spans="1:9" ht="133" x14ac:dyDescent="0.3">
      <c r="A22" s="15"/>
      <c r="B22" s="19" t="s">
        <v>31</v>
      </c>
      <c r="C22" s="8">
        <v>3</v>
      </c>
      <c r="D22" s="9">
        <v>6</v>
      </c>
      <c r="E22" s="11">
        <v>2</v>
      </c>
      <c r="F22" s="10">
        <v>0</v>
      </c>
      <c r="G22" s="10">
        <v>0</v>
      </c>
      <c r="H22" s="10">
        <v>23</v>
      </c>
      <c r="I22" s="10">
        <v>45</v>
      </c>
    </row>
    <row r="23" spans="1:9" ht="88" x14ac:dyDescent="0.3">
      <c r="A23" s="15"/>
      <c r="B23" s="16" t="s">
        <v>32</v>
      </c>
      <c r="C23" s="8">
        <v>5</v>
      </c>
      <c r="D23" s="9">
        <v>4</v>
      </c>
      <c r="E23" s="11">
        <v>2</v>
      </c>
      <c r="F23" s="10">
        <v>0</v>
      </c>
      <c r="G23" s="10">
        <v>0</v>
      </c>
      <c r="H23" s="10">
        <v>25</v>
      </c>
      <c r="I23" s="10">
        <v>47</v>
      </c>
    </row>
    <row r="24" spans="1:9" ht="110" x14ac:dyDescent="0.3">
      <c r="A24" s="15"/>
      <c r="B24" s="16" t="s">
        <v>163</v>
      </c>
      <c r="C24" s="8">
        <v>2</v>
      </c>
      <c r="D24" s="9">
        <v>3</v>
      </c>
      <c r="E24" s="11">
        <v>4</v>
      </c>
      <c r="F24" s="12">
        <v>2</v>
      </c>
      <c r="G24" s="10">
        <v>0</v>
      </c>
      <c r="H24" s="10">
        <v>14</v>
      </c>
      <c r="I24" s="10">
        <v>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AA0B6-43F6-6C47-8C1E-D17E690A4535}">
  <dimension ref="A1:G18"/>
  <sheetViews>
    <sheetView zoomScale="40" zoomScaleNormal="62" workbookViewId="0">
      <selection activeCell="C2" sqref="C2"/>
    </sheetView>
  </sheetViews>
  <sheetFormatPr baseColWidth="10" defaultRowHeight="15" x14ac:dyDescent="0.2"/>
  <cols>
    <col min="1" max="1" width="33" customWidth="1"/>
    <col min="2" max="2" width="35.5" customWidth="1"/>
    <col min="3" max="3" width="21.6640625" customWidth="1"/>
    <col min="4" max="4" width="22.6640625" customWidth="1"/>
    <col min="5" max="5" width="22.33203125" customWidth="1"/>
    <col min="6" max="6" width="21.1640625" customWidth="1"/>
    <col min="7" max="7" width="24.6640625" customWidth="1"/>
    <col min="36" max="36" width="10.83203125" customWidth="1"/>
  </cols>
  <sheetData>
    <row r="1" spans="1:7" ht="75" x14ac:dyDescent="0.3">
      <c r="C1" s="3" t="s">
        <v>148</v>
      </c>
      <c r="D1" s="4" t="s">
        <v>147</v>
      </c>
      <c r="E1" s="6" t="s">
        <v>144</v>
      </c>
      <c r="F1" s="7" t="s">
        <v>145</v>
      </c>
      <c r="G1" s="5" t="s">
        <v>146</v>
      </c>
    </row>
    <row r="2" spans="1:7" ht="177" x14ac:dyDescent="0.3">
      <c r="A2" s="13" t="s">
        <v>143</v>
      </c>
      <c r="B2" s="14" t="s">
        <v>164</v>
      </c>
      <c r="C2" s="23">
        <f>6/11</f>
        <v>0.54545454545454541</v>
      </c>
      <c r="D2" s="65">
        <f>5/11</f>
        <v>0.45454545454545453</v>
      </c>
      <c r="E2" s="10">
        <f>0/11</f>
        <v>0</v>
      </c>
      <c r="F2" s="10">
        <f>0/11</f>
        <v>0</v>
      </c>
      <c r="G2" s="10">
        <f>0/11</f>
        <v>0</v>
      </c>
    </row>
    <row r="3" spans="1:7" ht="110" x14ac:dyDescent="0.3">
      <c r="A3" s="15"/>
      <c r="B3" s="16" t="s">
        <v>149</v>
      </c>
      <c r="C3" s="23">
        <f>5/11</f>
        <v>0.45454545454545453</v>
      </c>
      <c r="D3" s="65">
        <f>6/11</f>
        <v>0.54545454545454541</v>
      </c>
      <c r="E3" s="66">
        <v>0</v>
      </c>
      <c r="F3" s="66">
        <v>0</v>
      </c>
      <c r="G3" s="10">
        <v>0</v>
      </c>
    </row>
    <row r="4" spans="1:7" ht="88" x14ac:dyDescent="0.3">
      <c r="A4" s="15"/>
      <c r="B4" s="16" t="s">
        <v>150</v>
      </c>
      <c r="C4" s="23">
        <f>4/11</f>
        <v>0.36363636363636365</v>
      </c>
      <c r="D4" s="65">
        <f>5/11</f>
        <v>0.45454545454545453</v>
      </c>
      <c r="E4" s="67">
        <f>2/11</f>
        <v>0.18181818181818182</v>
      </c>
      <c r="F4" s="66">
        <f>0/11</f>
        <v>0</v>
      </c>
      <c r="G4" s="10">
        <v>0</v>
      </c>
    </row>
    <row r="5" spans="1:7" ht="89" x14ac:dyDescent="0.3">
      <c r="A5" s="13" t="s">
        <v>151</v>
      </c>
      <c r="B5" s="17" t="s">
        <v>152</v>
      </c>
      <c r="C5" s="23">
        <f>4/11</f>
        <v>0.36363636363636365</v>
      </c>
      <c r="D5" s="65">
        <f>6/11</f>
        <v>0.54545454545454541</v>
      </c>
      <c r="E5" s="67">
        <f>1/11</f>
        <v>9.0909090909090912E-2</v>
      </c>
      <c r="F5" s="66">
        <v>0</v>
      </c>
      <c r="G5" s="10">
        <v>0</v>
      </c>
    </row>
    <row r="6" spans="1:7" ht="221" x14ac:dyDescent="0.3">
      <c r="A6" s="18" t="s">
        <v>153</v>
      </c>
      <c r="B6" s="17" t="s">
        <v>154</v>
      </c>
      <c r="C6" s="23">
        <f>4/11</f>
        <v>0.36363636363636365</v>
      </c>
      <c r="D6" s="65">
        <f>5/11</f>
        <v>0.45454545454545453</v>
      </c>
      <c r="E6" s="67">
        <f>2/11</f>
        <v>0.18181818181818182</v>
      </c>
      <c r="F6" s="66">
        <v>0</v>
      </c>
      <c r="G6" s="10">
        <v>0</v>
      </c>
    </row>
    <row r="7" spans="1:7" ht="132" x14ac:dyDescent="0.3">
      <c r="A7" s="15"/>
      <c r="B7" s="16" t="s">
        <v>155</v>
      </c>
      <c r="C7" s="23">
        <f>4/11</f>
        <v>0.36363636363636365</v>
      </c>
      <c r="D7" s="65">
        <f>5/11</f>
        <v>0.45454545454545453</v>
      </c>
      <c r="E7" s="67">
        <f>2/11</f>
        <v>0.18181818181818182</v>
      </c>
      <c r="F7" s="66">
        <v>0</v>
      </c>
      <c r="G7" s="10">
        <v>0</v>
      </c>
    </row>
    <row r="8" spans="1:7" ht="66" x14ac:dyDescent="0.3">
      <c r="A8" s="15"/>
      <c r="B8" s="16" t="s">
        <v>156</v>
      </c>
      <c r="C8" s="23">
        <f>4/11</f>
        <v>0.36363636363636365</v>
      </c>
      <c r="D8" s="65">
        <f>2/11</f>
        <v>0.18181818181818182</v>
      </c>
      <c r="E8" s="67">
        <f>5/11</f>
        <v>0.45454545454545453</v>
      </c>
      <c r="F8" s="66">
        <v>0</v>
      </c>
      <c r="G8" s="10">
        <v>0</v>
      </c>
    </row>
    <row r="9" spans="1:7" ht="110" x14ac:dyDescent="0.3">
      <c r="A9" s="18" t="s">
        <v>157</v>
      </c>
      <c r="B9" s="16" t="s">
        <v>24</v>
      </c>
      <c r="C9" s="23">
        <f>5/11</f>
        <v>0.45454545454545453</v>
      </c>
      <c r="D9" s="65">
        <f>6/11</f>
        <v>0.54545454545454541</v>
      </c>
      <c r="E9" s="66">
        <v>0</v>
      </c>
      <c r="F9" s="66">
        <v>0</v>
      </c>
      <c r="G9" s="10">
        <v>0</v>
      </c>
    </row>
    <row r="10" spans="1:7" ht="88" x14ac:dyDescent="0.3">
      <c r="A10" s="15"/>
      <c r="B10" s="16" t="s">
        <v>25</v>
      </c>
      <c r="C10" s="23">
        <f>6/11</f>
        <v>0.54545454545454541</v>
      </c>
      <c r="D10" s="65">
        <f>4/11</f>
        <v>0.36363636363636365</v>
      </c>
      <c r="E10" s="67">
        <f>1/11</f>
        <v>9.0909090909090912E-2</v>
      </c>
      <c r="F10" s="66">
        <v>0</v>
      </c>
      <c r="G10" s="10">
        <v>0</v>
      </c>
    </row>
    <row r="11" spans="1:7" ht="154" x14ac:dyDescent="0.3">
      <c r="A11" s="15"/>
      <c r="B11" s="16" t="s">
        <v>158</v>
      </c>
      <c r="C11" s="23">
        <f>4/11</f>
        <v>0.36363636363636365</v>
      </c>
      <c r="D11" s="65">
        <f>5/11</f>
        <v>0.45454545454545453</v>
      </c>
      <c r="E11" s="67">
        <f>2/11</f>
        <v>0.18181818181818182</v>
      </c>
      <c r="F11" s="66">
        <v>0</v>
      </c>
      <c r="G11" s="10">
        <v>0</v>
      </c>
    </row>
    <row r="12" spans="1:7" ht="110" x14ac:dyDescent="0.3">
      <c r="A12" s="15"/>
      <c r="B12" s="16" t="s">
        <v>27</v>
      </c>
      <c r="C12" s="23">
        <f>2/11</f>
        <v>0.18181818181818182</v>
      </c>
      <c r="D12" s="65">
        <f>8/11</f>
        <v>0.72727272727272729</v>
      </c>
      <c r="E12" s="67">
        <f>1/11</f>
        <v>9.0909090909090912E-2</v>
      </c>
      <c r="F12" s="66">
        <v>0</v>
      </c>
      <c r="G12" s="10">
        <v>0</v>
      </c>
    </row>
    <row r="13" spans="1:7" ht="88" x14ac:dyDescent="0.3">
      <c r="A13" s="18" t="s">
        <v>159</v>
      </c>
      <c r="B13" s="16" t="s">
        <v>160</v>
      </c>
      <c r="C13" s="23">
        <f>4/11</f>
        <v>0.36363636363636365</v>
      </c>
      <c r="D13" s="65">
        <f>6/11</f>
        <v>0.54545454545454541</v>
      </c>
      <c r="E13" s="67">
        <f>1/11</f>
        <v>9.0909090909090912E-2</v>
      </c>
      <c r="F13" s="66">
        <v>0</v>
      </c>
      <c r="G13" s="10">
        <v>0</v>
      </c>
    </row>
    <row r="14" spans="1:7" ht="110" x14ac:dyDescent="0.3">
      <c r="A14" s="18" t="s">
        <v>161</v>
      </c>
      <c r="B14" s="16" t="s">
        <v>162</v>
      </c>
      <c r="C14" s="23">
        <f>5/11</f>
        <v>0.45454545454545453</v>
      </c>
      <c r="D14" s="65">
        <f>3/11</f>
        <v>0.27272727272727271</v>
      </c>
      <c r="E14" s="67">
        <f>3/11</f>
        <v>0.27272727272727271</v>
      </c>
      <c r="F14" s="66">
        <v>0</v>
      </c>
      <c r="G14" s="10">
        <v>0</v>
      </c>
    </row>
    <row r="15" spans="1:7" ht="110" x14ac:dyDescent="0.3">
      <c r="A15" s="15"/>
      <c r="B15" s="16" t="s">
        <v>30</v>
      </c>
      <c r="C15" s="23">
        <f>5/11</f>
        <v>0.45454545454545453</v>
      </c>
      <c r="D15" s="65">
        <f>4/11</f>
        <v>0.36363636363636365</v>
      </c>
      <c r="E15" s="67">
        <f>2/11</f>
        <v>0.18181818181818182</v>
      </c>
      <c r="F15" s="66">
        <v>0</v>
      </c>
      <c r="G15" s="10">
        <v>0</v>
      </c>
    </row>
    <row r="16" spans="1:7" ht="111" x14ac:dyDescent="0.3">
      <c r="A16" s="15"/>
      <c r="B16" s="19" t="s">
        <v>31</v>
      </c>
      <c r="C16" s="23">
        <f>3/11</f>
        <v>0.27272727272727271</v>
      </c>
      <c r="D16" s="65">
        <f>6/11</f>
        <v>0.54545454545454541</v>
      </c>
      <c r="E16" s="67">
        <f>2/11</f>
        <v>0.18181818181818182</v>
      </c>
      <c r="F16" s="66">
        <v>0</v>
      </c>
      <c r="G16" s="10">
        <v>0</v>
      </c>
    </row>
    <row r="17" spans="1:7" ht="88" x14ac:dyDescent="0.3">
      <c r="A17" s="15"/>
      <c r="B17" s="16" t="s">
        <v>32</v>
      </c>
      <c r="C17" s="23">
        <f>5/11</f>
        <v>0.45454545454545453</v>
      </c>
      <c r="D17" s="65">
        <f>4/11</f>
        <v>0.36363636363636365</v>
      </c>
      <c r="E17" s="67">
        <f>2/11</f>
        <v>0.18181818181818182</v>
      </c>
      <c r="F17" s="66">
        <v>0</v>
      </c>
      <c r="G17" s="10">
        <v>0</v>
      </c>
    </row>
    <row r="18" spans="1:7" ht="110" x14ac:dyDescent="0.3">
      <c r="A18" s="15"/>
      <c r="B18" s="16" t="s">
        <v>163</v>
      </c>
      <c r="C18" s="23">
        <f>2/11</f>
        <v>0.18181818181818182</v>
      </c>
      <c r="D18" s="65">
        <f>3/11</f>
        <v>0.27272727272727271</v>
      </c>
      <c r="E18" s="67">
        <f>4/11</f>
        <v>0.36363636363636365</v>
      </c>
      <c r="F18" s="68">
        <f>2/11</f>
        <v>0.18181818181818182</v>
      </c>
      <c r="G18" s="10">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65FC9-4F58-4C4D-8305-43F0F3973781}">
  <dimension ref="B6:M28"/>
  <sheetViews>
    <sheetView topLeftCell="O7" zoomScale="117" workbookViewId="0">
      <selection activeCell="L12" sqref="L12"/>
    </sheetView>
  </sheetViews>
  <sheetFormatPr baseColWidth="10" defaultRowHeight="15" x14ac:dyDescent="0.2"/>
  <cols>
    <col min="3" max="4" width="44.83203125" customWidth="1"/>
    <col min="6" max="6" width="36.33203125" customWidth="1"/>
    <col min="7" max="7" width="5.1640625" customWidth="1"/>
    <col min="8" max="8" width="9.6640625" customWidth="1"/>
    <col min="11" max="11" width="16.6640625" customWidth="1"/>
    <col min="12" max="12" width="37.33203125" customWidth="1"/>
  </cols>
  <sheetData>
    <row r="6" spans="2:13" ht="16" x14ac:dyDescent="0.2">
      <c r="C6" s="28" t="s">
        <v>35</v>
      </c>
      <c r="D6" s="28"/>
      <c r="E6" s="29"/>
      <c r="F6" s="29"/>
    </row>
    <row r="8" spans="2:13" ht="16" x14ac:dyDescent="0.2">
      <c r="B8" s="27" t="s">
        <v>196</v>
      </c>
      <c r="C8" s="27" t="s">
        <v>197</v>
      </c>
      <c r="D8" s="27" t="s">
        <v>203</v>
      </c>
      <c r="E8" s="27"/>
      <c r="F8" s="30" t="s">
        <v>203</v>
      </c>
      <c r="G8" s="31"/>
      <c r="H8" s="32" t="s">
        <v>238</v>
      </c>
      <c r="I8" s="32" t="s">
        <v>239</v>
      </c>
      <c r="K8" s="36" t="s">
        <v>241</v>
      </c>
      <c r="L8" s="36" t="s">
        <v>288</v>
      </c>
      <c r="M8" s="36" t="s">
        <v>239</v>
      </c>
    </row>
    <row r="9" spans="2:13" ht="64" x14ac:dyDescent="0.2">
      <c r="B9" s="25">
        <v>1</v>
      </c>
      <c r="C9" s="2" t="s">
        <v>198</v>
      </c>
      <c r="F9" s="31" t="s">
        <v>206</v>
      </c>
      <c r="G9" s="31" t="s">
        <v>212</v>
      </c>
      <c r="H9" s="31">
        <f>COUNTIF($D$10:$D$28,"G")</f>
        <v>1</v>
      </c>
      <c r="I9" s="33">
        <f>H9/H20</f>
        <v>5.2631578947368418E-2</v>
      </c>
      <c r="K9" s="38" t="s">
        <v>368</v>
      </c>
      <c r="L9" s="38" t="s">
        <v>244</v>
      </c>
      <c r="M9" s="39">
        <f>I10+I16</f>
        <v>0.21052631578947367</v>
      </c>
    </row>
    <row r="10" spans="2:13" ht="64" x14ac:dyDescent="0.2">
      <c r="B10" s="26">
        <v>2</v>
      </c>
      <c r="C10" s="2" t="s">
        <v>204</v>
      </c>
      <c r="D10" t="s">
        <v>212</v>
      </c>
      <c r="F10" s="31" t="s">
        <v>207</v>
      </c>
      <c r="G10" s="31" t="s">
        <v>213</v>
      </c>
      <c r="H10" s="31">
        <f>COUNTIF($D$10:$D$28,"T")</f>
        <v>2</v>
      </c>
      <c r="I10" s="33">
        <f>H10/$H$20</f>
        <v>0.10526315789473684</v>
      </c>
      <c r="K10" s="38" t="s">
        <v>369</v>
      </c>
      <c r="L10" s="38" t="s">
        <v>245</v>
      </c>
      <c r="M10" s="39">
        <f>I11+I14+I19+I15</f>
        <v>0.31578947368421051</v>
      </c>
    </row>
    <row r="11" spans="2:13" ht="48" x14ac:dyDescent="0.2">
      <c r="B11" s="26"/>
      <c r="C11" s="2" t="s">
        <v>205</v>
      </c>
      <c r="D11" t="s">
        <v>213</v>
      </c>
      <c r="F11" s="31" t="s">
        <v>208</v>
      </c>
      <c r="G11" s="31" t="s">
        <v>228</v>
      </c>
      <c r="H11" s="31">
        <f>COUNTIF($D$10:$D$28,"CV")</f>
        <v>1</v>
      </c>
      <c r="I11" s="33">
        <f t="shared" ref="I11:I19" si="0">H11/$H$20</f>
        <v>5.2631578947368418E-2</v>
      </c>
      <c r="K11" s="37" t="s">
        <v>242</v>
      </c>
      <c r="L11" s="37" t="s">
        <v>209</v>
      </c>
      <c r="M11" s="39">
        <f>I12</f>
        <v>0.15789473684210525</v>
      </c>
    </row>
    <row r="12" spans="2:13" ht="64" x14ac:dyDescent="0.2">
      <c r="B12" s="25">
        <v>3</v>
      </c>
      <c r="C12" s="2" t="s">
        <v>199</v>
      </c>
      <c r="D12" t="s">
        <v>213</v>
      </c>
      <c r="F12" s="31" t="s">
        <v>209</v>
      </c>
      <c r="G12" s="31" t="s">
        <v>215</v>
      </c>
      <c r="H12" s="31">
        <f>COUNTIF($D$10:$D$28,"O")</f>
        <v>3</v>
      </c>
      <c r="I12" s="33">
        <f t="shared" si="0"/>
        <v>0.15789473684210525</v>
      </c>
      <c r="K12" s="38" t="s">
        <v>243</v>
      </c>
      <c r="L12" s="38" t="s">
        <v>475</v>
      </c>
      <c r="M12" s="39">
        <f>I9+I18+I17</f>
        <v>0.21052631578947367</v>
      </c>
    </row>
    <row r="13" spans="2:13" ht="112" x14ac:dyDescent="0.2">
      <c r="B13" s="25"/>
      <c r="C13" s="2" t="s">
        <v>229</v>
      </c>
      <c r="D13" t="s">
        <v>228</v>
      </c>
      <c r="F13" s="31" t="s">
        <v>210</v>
      </c>
      <c r="G13" s="31" t="s">
        <v>216</v>
      </c>
      <c r="H13" s="31">
        <f>COUNTIF($D$10:$D$28,"R")</f>
        <v>2</v>
      </c>
      <c r="I13" s="33">
        <f t="shared" si="0"/>
        <v>0.10526315789473684</v>
      </c>
      <c r="K13" s="38" t="s">
        <v>247</v>
      </c>
      <c r="L13" s="38" t="s">
        <v>210</v>
      </c>
      <c r="M13" s="39">
        <f>I13</f>
        <v>0.10526315789473684</v>
      </c>
    </row>
    <row r="14" spans="2:13" ht="16" x14ac:dyDescent="0.2">
      <c r="B14" s="25"/>
      <c r="C14" s="2" t="s">
        <v>230</v>
      </c>
      <c r="D14" t="s">
        <v>218</v>
      </c>
      <c r="F14" s="31" t="s">
        <v>211</v>
      </c>
      <c r="G14" s="31" t="s">
        <v>217</v>
      </c>
      <c r="H14" s="31">
        <f>COUNTIF($D$10:$D$28,"S")</f>
        <v>1</v>
      </c>
      <c r="I14" s="33">
        <f t="shared" si="0"/>
        <v>5.2631578947368418E-2</v>
      </c>
      <c r="K14" s="37"/>
      <c r="L14" s="37"/>
      <c r="M14" s="39">
        <f>SUM(M9:M13)</f>
        <v>0.99999999999999989</v>
      </c>
    </row>
    <row r="15" spans="2:13" ht="64" x14ac:dyDescent="0.2">
      <c r="B15" s="25"/>
      <c r="C15" s="2" t="s">
        <v>236</v>
      </c>
      <c r="D15" t="s">
        <v>215</v>
      </c>
      <c r="F15" s="31" t="s">
        <v>222</v>
      </c>
      <c r="G15" s="31" t="s">
        <v>218</v>
      </c>
      <c r="H15" s="31">
        <f>COUNTIF($D$10:$D$28,"L")</f>
        <v>2</v>
      </c>
      <c r="I15" s="33">
        <f t="shared" si="0"/>
        <v>0.10526315789473684</v>
      </c>
    </row>
    <row r="16" spans="2:13" ht="32" x14ac:dyDescent="0.2">
      <c r="B16" s="25"/>
      <c r="C16" s="2" t="s">
        <v>231</v>
      </c>
      <c r="D16" t="s">
        <v>216</v>
      </c>
      <c r="F16" s="34" t="s">
        <v>237</v>
      </c>
      <c r="G16" s="31" t="s">
        <v>219</v>
      </c>
      <c r="H16" s="31">
        <f>COUNTIF($D$10:$D$28,"W")</f>
        <v>2</v>
      </c>
      <c r="I16" s="33">
        <f t="shared" si="0"/>
        <v>0.10526315789473684</v>
      </c>
    </row>
    <row r="17" spans="2:9" ht="64" x14ac:dyDescent="0.2">
      <c r="B17" s="26">
        <v>4</v>
      </c>
      <c r="C17" s="2" t="s">
        <v>232</v>
      </c>
      <c r="D17" t="s">
        <v>217</v>
      </c>
      <c r="F17" s="34" t="s">
        <v>249</v>
      </c>
      <c r="G17" s="31" t="s">
        <v>220</v>
      </c>
      <c r="H17" s="31">
        <f>COUNTIF($D$10:$D$28,"OM")</f>
        <v>2</v>
      </c>
      <c r="I17" s="33">
        <f>H17/$H$20</f>
        <v>0.10526315789473684</v>
      </c>
    </row>
    <row r="18" spans="2:9" ht="32" x14ac:dyDescent="0.2">
      <c r="B18" s="25">
        <v>5</v>
      </c>
      <c r="C18" t="s">
        <v>61</v>
      </c>
      <c r="D18" t="s">
        <v>214</v>
      </c>
      <c r="F18" s="34" t="s">
        <v>248</v>
      </c>
      <c r="G18" s="31" t="s">
        <v>214</v>
      </c>
      <c r="H18" s="31">
        <f>COUNTIF($D$10:$D$28,"C")</f>
        <v>1</v>
      </c>
      <c r="I18" s="33">
        <f>H18/$H$20</f>
        <v>5.2631578947368418E-2</v>
      </c>
    </row>
    <row r="19" spans="2:9" ht="96" x14ac:dyDescent="0.2">
      <c r="B19" s="26">
        <v>6</v>
      </c>
      <c r="C19" s="2" t="s">
        <v>234</v>
      </c>
      <c r="D19" t="s">
        <v>218</v>
      </c>
      <c r="F19" s="31" t="s">
        <v>233</v>
      </c>
      <c r="G19" s="31" t="s">
        <v>221</v>
      </c>
      <c r="H19" s="31">
        <f>COUNTIF($D$10:$D$28,"We")</f>
        <v>2</v>
      </c>
      <c r="I19" s="33">
        <f t="shared" si="0"/>
        <v>0.10526315789473684</v>
      </c>
    </row>
    <row r="20" spans="2:9" ht="48" x14ac:dyDescent="0.2">
      <c r="B20" s="26"/>
      <c r="C20" s="2" t="s">
        <v>235</v>
      </c>
      <c r="D20" t="s">
        <v>221</v>
      </c>
      <c r="F20" s="32" t="s">
        <v>240</v>
      </c>
      <c r="G20" s="31"/>
      <c r="H20" s="31">
        <f>SUM(H9:H19)</f>
        <v>19</v>
      </c>
      <c r="I20" s="35">
        <f>SUM(I9:I19)</f>
        <v>0.99999999999999989</v>
      </c>
    </row>
    <row r="21" spans="2:9" ht="48" x14ac:dyDescent="0.2">
      <c r="B21" s="25">
        <v>7</v>
      </c>
      <c r="C21" s="2" t="s">
        <v>200</v>
      </c>
      <c r="D21" t="s">
        <v>219</v>
      </c>
    </row>
    <row r="22" spans="2:9" ht="48" x14ac:dyDescent="0.2">
      <c r="B22" s="26">
        <v>8</v>
      </c>
      <c r="C22" s="2" t="s">
        <v>201</v>
      </c>
      <c r="D22" t="s">
        <v>215</v>
      </c>
    </row>
    <row r="23" spans="2:9" ht="32" x14ac:dyDescent="0.2">
      <c r="B23" s="25">
        <v>9</v>
      </c>
      <c r="C23" s="2" t="s">
        <v>223</v>
      </c>
      <c r="D23" t="s">
        <v>219</v>
      </c>
    </row>
    <row r="24" spans="2:9" ht="48" x14ac:dyDescent="0.2">
      <c r="B24" s="25"/>
      <c r="C24" s="2" t="s">
        <v>224</v>
      </c>
      <c r="D24" t="s">
        <v>216</v>
      </c>
    </row>
    <row r="25" spans="2:9" ht="32" x14ac:dyDescent="0.2">
      <c r="B25" s="26">
        <v>10</v>
      </c>
      <c r="C25" s="2" t="s">
        <v>202</v>
      </c>
      <c r="D25" t="s">
        <v>220</v>
      </c>
    </row>
    <row r="26" spans="2:9" ht="80" x14ac:dyDescent="0.2">
      <c r="B26" s="25">
        <v>11</v>
      </c>
      <c r="C26" s="2" t="s">
        <v>225</v>
      </c>
      <c r="D26" t="s">
        <v>220</v>
      </c>
    </row>
    <row r="27" spans="2:9" ht="48" x14ac:dyDescent="0.2">
      <c r="C27" s="2" t="s">
        <v>226</v>
      </c>
      <c r="D27" t="s">
        <v>221</v>
      </c>
    </row>
    <row r="28" spans="2:9" ht="48" x14ac:dyDescent="0.2">
      <c r="C28" s="2" t="s">
        <v>227</v>
      </c>
      <c r="D28" t="s">
        <v>215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174FE-C2F6-3144-8FB8-D15A286EDA9E}">
  <dimension ref="A3:N21"/>
  <sheetViews>
    <sheetView topLeftCell="A18" workbookViewId="0">
      <selection activeCell="B16" sqref="B16"/>
    </sheetView>
  </sheetViews>
  <sheetFormatPr baseColWidth="10" defaultRowHeight="15" x14ac:dyDescent="0.2"/>
  <cols>
    <col min="2" max="2" width="39.83203125" customWidth="1"/>
    <col min="7" max="7" width="16.33203125" customWidth="1"/>
    <col min="12" max="12" width="22" customWidth="1"/>
    <col min="13" max="13" width="16.6640625" customWidth="1"/>
  </cols>
  <sheetData>
    <row r="3" spans="1:14" ht="19" x14ac:dyDescent="0.25">
      <c r="B3" s="42" t="s">
        <v>36</v>
      </c>
    </row>
    <row r="5" spans="1:14" ht="48" x14ac:dyDescent="0.2">
      <c r="A5" s="24" t="s">
        <v>0</v>
      </c>
      <c r="B5" s="27" t="s">
        <v>250</v>
      </c>
      <c r="G5" s="30" t="s">
        <v>203</v>
      </c>
      <c r="H5" s="31"/>
      <c r="I5" s="32" t="s">
        <v>238</v>
      </c>
      <c r="J5" s="32" t="s">
        <v>239</v>
      </c>
      <c r="L5" s="36" t="s">
        <v>241</v>
      </c>
      <c r="M5" s="40" t="s">
        <v>287</v>
      </c>
      <c r="N5" s="36" t="s">
        <v>239</v>
      </c>
    </row>
    <row r="6" spans="1:14" ht="80" x14ac:dyDescent="0.2">
      <c r="A6" s="25">
        <v>1</v>
      </c>
      <c r="B6" t="s">
        <v>49</v>
      </c>
      <c r="G6" s="34" t="s">
        <v>263</v>
      </c>
      <c r="H6" s="31" t="s">
        <v>272</v>
      </c>
      <c r="I6" s="31">
        <f>COUNTIF($C$7:$C$21, "MA")</f>
        <v>2</v>
      </c>
      <c r="J6" s="33">
        <f>I6/I16</f>
        <v>0.14285714285714285</v>
      </c>
      <c r="L6" s="38" t="s">
        <v>374</v>
      </c>
      <c r="M6" s="38" t="s">
        <v>284</v>
      </c>
      <c r="N6" s="39">
        <f>J6+J13</f>
        <v>0.21428571428571427</v>
      </c>
    </row>
    <row r="7" spans="1:14" ht="96" x14ac:dyDescent="0.2">
      <c r="A7" s="26">
        <v>2</v>
      </c>
      <c r="B7" s="2" t="s">
        <v>87</v>
      </c>
      <c r="C7" t="s">
        <v>272</v>
      </c>
      <c r="G7" s="34" t="s">
        <v>264</v>
      </c>
      <c r="H7" s="31" t="s">
        <v>273</v>
      </c>
      <c r="I7" s="31">
        <f>COUNTIF($C$7:$C$21, "BO")</f>
        <v>2</v>
      </c>
      <c r="J7" s="33">
        <f t="shared" ref="J7:J15" si="0">I7/$I$16</f>
        <v>0.14285714285714285</v>
      </c>
      <c r="L7" s="38" t="s">
        <v>372</v>
      </c>
      <c r="M7" s="38" t="s">
        <v>286</v>
      </c>
      <c r="N7" s="39">
        <f>J7+J8+J9+J11+J15</f>
        <v>0.42857142857142849</v>
      </c>
    </row>
    <row r="8" spans="1:14" ht="96" x14ac:dyDescent="0.2">
      <c r="A8" s="25">
        <v>3</v>
      </c>
      <c r="B8" s="2" t="s">
        <v>251</v>
      </c>
      <c r="C8" t="s">
        <v>273</v>
      </c>
      <c r="G8" s="34" t="s">
        <v>265</v>
      </c>
      <c r="H8" s="31" t="s">
        <v>274</v>
      </c>
      <c r="I8" s="31">
        <f>COUNTIF($C$7:$C$21, "CA")</f>
        <v>1</v>
      </c>
      <c r="J8" s="33">
        <f t="shared" si="0"/>
        <v>7.1428571428571425E-2</v>
      </c>
      <c r="L8" s="38" t="s">
        <v>373</v>
      </c>
      <c r="M8" s="38" t="s">
        <v>283</v>
      </c>
      <c r="N8" s="39">
        <f>J14</f>
        <v>0.14285714285714285</v>
      </c>
    </row>
    <row r="9" spans="1:14" ht="128" x14ac:dyDescent="0.2">
      <c r="A9" s="25"/>
      <c r="B9" s="2" t="s">
        <v>252</v>
      </c>
      <c r="C9" t="s">
        <v>274</v>
      </c>
      <c r="G9" s="34" t="s">
        <v>266</v>
      </c>
      <c r="H9" s="31" t="s">
        <v>275</v>
      </c>
      <c r="I9" s="31">
        <f>COUNTIF($C$7:$C$21, "MT")</f>
        <v>1</v>
      </c>
      <c r="J9" s="33">
        <f t="shared" si="0"/>
        <v>7.1428571428571425E-2</v>
      </c>
      <c r="L9" s="38" t="s">
        <v>285</v>
      </c>
      <c r="M9" s="38" t="s">
        <v>285</v>
      </c>
      <c r="N9" s="39">
        <f>J12</f>
        <v>7.1428571428571425E-2</v>
      </c>
    </row>
    <row r="10" spans="1:14" ht="64" x14ac:dyDescent="0.2">
      <c r="A10" s="26">
        <v>4</v>
      </c>
      <c r="B10" s="2" t="s">
        <v>93</v>
      </c>
      <c r="C10" t="s">
        <v>275</v>
      </c>
      <c r="G10" s="34" t="s">
        <v>282</v>
      </c>
      <c r="H10" s="31" t="s">
        <v>276</v>
      </c>
      <c r="I10" s="31">
        <f>COUNTIF($C$7:$C$21, "IU")</f>
        <v>2</v>
      </c>
      <c r="J10" s="33">
        <f t="shared" si="0"/>
        <v>0.14285714285714285</v>
      </c>
      <c r="L10" s="38" t="s">
        <v>371</v>
      </c>
      <c r="M10" s="38" t="s">
        <v>282</v>
      </c>
      <c r="N10" s="39">
        <f>J10</f>
        <v>0.14285714285714285</v>
      </c>
    </row>
    <row r="11" spans="1:14" ht="48" x14ac:dyDescent="0.2">
      <c r="A11" s="25">
        <v>5</v>
      </c>
      <c r="B11" s="2" t="s">
        <v>257</v>
      </c>
      <c r="C11" t="s">
        <v>276</v>
      </c>
      <c r="G11" s="34" t="s">
        <v>267</v>
      </c>
      <c r="H11" s="31" t="s">
        <v>277</v>
      </c>
      <c r="I11" s="31">
        <f>COUNTIF($C$7:$C$21, "CS")</f>
        <v>1</v>
      </c>
      <c r="J11" s="33">
        <f t="shared" si="0"/>
        <v>7.1428571428571425E-2</v>
      </c>
      <c r="L11" s="37"/>
      <c r="M11" s="40" t="s">
        <v>289</v>
      </c>
      <c r="N11" s="39">
        <f>SUM(N6:N10)</f>
        <v>0.99999999999999978</v>
      </c>
    </row>
    <row r="12" spans="1:14" ht="32" x14ac:dyDescent="0.2">
      <c r="A12" s="26">
        <v>6</v>
      </c>
      <c r="B12" s="2" t="s">
        <v>258</v>
      </c>
      <c r="G12" s="34" t="s">
        <v>268</v>
      </c>
      <c r="H12" s="31" t="s">
        <v>278</v>
      </c>
      <c r="I12" s="31">
        <f>COUNTIF($C$7:$C$21, "MO")</f>
        <v>1</v>
      </c>
      <c r="J12" s="33">
        <f t="shared" si="0"/>
        <v>7.1428571428571425E-2</v>
      </c>
    </row>
    <row r="13" spans="1:14" ht="96" x14ac:dyDescent="0.2">
      <c r="A13" s="25">
        <v>7</v>
      </c>
      <c r="B13" s="2" t="s">
        <v>259</v>
      </c>
      <c r="C13" t="s">
        <v>276</v>
      </c>
      <c r="G13" s="34" t="s">
        <v>269</v>
      </c>
      <c r="H13" s="31" t="s">
        <v>279</v>
      </c>
      <c r="I13" s="31">
        <f>COUNTIF($C$7:$C$21, "MD")</f>
        <v>1</v>
      </c>
      <c r="J13" s="33">
        <f t="shared" si="0"/>
        <v>7.1428571428571425E-2</v>
      </c>
    </row>
    <row r="14" spans="1:14" ht="48" x14ac:dyDescent="0.2">
      <c r="A14" s="26">
        <v>8</v>
      </c>
      <c r="B14" s="2" t="s">
        <v>260</v>
      </c>
      <c r="C14" t="s">
        <v>277</v>
      </c>
      <c r="G14" s="34" t="s">
        <v>270</v>
      </c>
      <c r="H14" s="31" t="s">
        <v>280</v>
      </c>
      <c r="I14" s="31">
        <f>COUNTIF($C$7:$C$21, "BE")</f>
        <v>2</v>
      </c>
      <c r="J14" s="33">
        <f t="shared" si="0"/>
        <v>0.14285714285714285</v>
      </c>
    </row>
    <row r="15" spans="1:14" ht="96" x14ac:dyDescent="0.2">
      <c r="A15" s="26"/>
      <c r="B15" s="2" t="s">
        <v>261</v>
      </c>
      <c r="C15" t="s">
        <v>272</v>
      </c>
      <c r="G15" s="34" t="s">
        <v>271</v>
      </c>
      <c r="H15" s="31" t="s">
        <v>281</v>
      </c>
      <c r="I15" s="31">
        <f>COUNTIF($C$7:$C$21, "F")</f>
        <v>1</v>
      </c>
      <c r="J15" s="33">
        <f t="shared" si="0"/>
        <v>7.1428571428571425E-2</v>
      </c>
    </row>
    <row r="16" spans="1:14" ht="80" x14ac:dyDescent="0.2">
      <c r="A16" s="26"/>
      <c r="B16" s="2" t="s">
        <v>262</v>
      </c>
      <c r="C16" t="s">
        <v>278</v>
      </c>
      <c r="G16" s="41" t="s">
        <v>240</v>
      </c>
      <c r="H16" s="31"/>
      <c r="I16" s="31">
        <f>SUM(I6:I15)</f>
        <v>14</v>
      </c>
      <c r="J16" s="35">
        <f>SUM(J6:J15)</f>
        <v>0.99999999999999978</v>
      </c>
    </row>
    <row r="17" spans="1:3" ht="80" x14ac:dyDescent="0.2">
      <c r="A17" s="25">
        <v>9</v>
      </c>
      <c r="B17" s="2" t="s">
        <v>253</v>
      </c>
      <c r="C17" t="s">
        <v>279</v>
      </c>
    </row>
    <row r="18" spans="1:3" ht="80" x14ac:dyDescent="0.2">
      <c r="A18" s="25"/>
      <c r="B18" s="2" t="s">
        <v>254</v>
      </c>
      <c r="C18" t="s">
        <v>280</v>
      </c>
    </row>
    <row r="19" spans="1:3" ht="128" x14ac:dyDescent="0.2">
      <c r="A19" s="25"/>
      <c r="B19" s="2" t="s">
        <v>255</v>
      </c>
      <c r="C19" t="s">
        <v>280</v>
      </c>
    </row>
    <row r="20" spans="1:3" ht="48" x14ac:dyDescent="0.2">
      <c r="A20" s="26">
        <v>10</v>
      </c>
      <c r="B20" s="2" t="s">
        <v>79</v>
      </c>
      <c r="C20" t="s">
        <v>273</v>
      </c>
    </row>
    <row r="21" spans="1:3" ht="80" x14ac:dyDescent="0.2">
      <c r="A21" s="25">
        <v>11</v>
      </c>
      <c r="B21" s="2" t="s">
        <v>256</v>
      </c>
      <c r="C21" t="s">
        <v>281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9A94-A592-7548-A736-468499A1AC64}">
  <dimension ref="B8:S33"/>
  <sheetViews>
    <sheetView topLeftCell="A28" workbookViewId="0">
      <selection activeCell="F26" sqref="F26"/>
    </sheetView>
  </sheetViews>
  <sheetFormatPr baseColWidth="10" defaultRowHeight="15" x14ac:dyDescent="0.2"/>
  <cols>
    <col min="2" max="2" width="29.6640625" customWidth="1"/>
    <col min="3" max="3" width="47" customWidth="1"/>
    <col min="4" max="4" width="28.33203125" customWidth="1"/>
    <col min="7" max="7" width="23.6640625" customWidth="1"/>
    <col min="8" max="8" width="17.5" customWidth="1"/>
    <col min="18" max="18" width="14.5" customWidth="1"/>
  </cols>
  <sheetData>
    <row r="8" spans="2:19" x14ac:dyDescent="0.2">
      <c r="C8" s="2"/>
    </row>
    <row r="9" spans="2:19" x14ac:dyDescent="0.2">
      <c r="C9" s="2"/>
    </row>
    <row r="10" spans="2:19" ht="64" x14ac:dyDescent="0.2">
      <c r="B10" s="36" t="s">
        <v>241</v>
      </c>
      <c r="C10" s="36" t="s">
        <v>288</v>
      </c>
      <c r="D10" s="36" t="s">
        <v>239</v>
      </c>
      <c r="G10" s="36" t="s">
        <v>241</v>
      </c>
      <c r="H10" s="40" t="s">
        <v>287</v>
      </c>
      <c r="I10" s="36" t="s">
        <v>239</v>
      </c>
      <c r="L10" s="36" t="s">
        <v>241</v>
      </c>
      <c r="M10" s="40" t="s">
        <v>327</v>
      </c>
      <c r="N10" s="36" t="s">
        <v>239</v>
      </c>
      <c r="Q10" s="36" t="s">
        <v>241</v>
      </c>
      <c r="R10" s="40" t="s">
        <v>287</v>
      </c>
      <c r="S10" s="36" t="s">
        <v>239</v>
      </c>
    </row>
    <row r="11" spans="2:19" ht="224" x14ac:dyDescent="0.2">
      <c r="B11" s="53" t="s">
        <v>368</v>
      </c>
      <c r="C11" s="53" t="s">
        <v>244</v>
      </c>
      <c r="D11" s="54">
        <v>0.21052631578947367</v>
      </c>
      <c r="G11" s="53" t="s">
        <v>374</v>
      </c>
      <c r="H11" s="53" t="s">
        <v>284</v>
      </c>
      <c r="I11" s="54">
        <v>0.21428571428571427</v>
      </c>
      <c r="L11" s="53" t="s">
        <v>375</v>
      </c>
      <c r="M11" s="53" t="s">
        <v>331</v>
      </c>
      <c r="N11" s="54">
        <v>0.52173913043478259</v>
      </c>
      <c r="Q11" s="53" t="s">
        <v>365</v>
      </c>
      <c r="R11" s="53" t="s">
        <v>366</v>
      </c>
      <c r="S11" s="54">
        <v>0.4</v>
      </c>
    </row>
    <row r="12" spans="2:19" ht="96" x14ac:dyDescent="0.2">
      <c r="B12" s="53" t="s">
        <v>369</v>
      </c>
      <c r="C12" s="53" t="s">
        <v>245</v>
      </c>
      <c r="D12" s="54">
        <v>0.31578947368421051</v>
      </c>
      <c r="G12" s="53" t="s">
        <v>372</v>
      </c>
      <c r="H12" s="53" t="s">
        <v>286</v>
      </c>
      <c r="I12" s="54">
        <v>0.42857142857142849</v>
      </c>
      <c r="L12" s="53" t="s">
        <v>332</v>
      </c>
      <c r="M12" s="53" t="s">
        <v>312</v>
      </c>
      <c r="N12" s="54">
        <v>0.21739130434782608</v>
      </c>
      <c r="Q12" s="53" t="s">
        <v>363</v>
      </c>
      <c r="R12" s="53" t="s">
        <v>364</v>
      </c>
      <c r="S12" s="54">
        <v>6.6666666666666666E-2</v>
      </c>
    </row>
    <row r="13" spans="2:19" ht="80" x14ac:dyDescent="0.2">
      <c r="B13" s="59" t="s">
        <v>242</v>
      </c>
      <c r="C13" s="59" t="s">
        <v>209</v>
      </c>
      <c r="D13" s="54">
        <v>0.15789473684210525</v>
      </c>
      <c r="G13" s="53" t="s">
        <v>373</v>
      </c>
      <c r="H13" s="53" t="s">
        <v>283</v>
      </c>
      <c r="I13" s="54">
        <v>0.14285714285714285</v>
      </c>
      <c r="L13" s="53" t="s">
        <v>328</v>
      </c>
      <c r="M13" s="53" t="s">
        <v>313</v>
      </c>
      <c r="N13" s="54">
        <v>8.6956521739130432E-2</v>
      </c>
      <c r="Q13" s="53" t="s">
        <v>370</v>
      </c>
      <c r="R13" s="53" t="s">
        <v>343</v>
      </c>
      <c r="S13" s="54">
        <v>0.2</v>
      </c>
    </row>
    <row r="14" spans="2:19" ht="160" x14ac:dyDescent="0.2">
      <c r="B14" s="53" t="s">
        <v>243</v>
      </c>
      <c r="C14" s="53" t="s">
        <v>246</v>
      </c>
      <c r="D14" s="54">
        <v>0.21052631578947367</v>
      </c>
      <c r="G14" s="53" t="s">
        <v>285</v>
      </c>
      <c r="H14" s="53" t="s">
        <v>285</v>
      </c>
      <c r="I14" s="54">
        <v>7.1428571428571425E-2</v>
      </c>
      <c r="L14" s="53" t="s">
        <v>329</v>
      </c>
      <c r="M14" s="53" t="s">
        <v>330</v>
      </c>
      <c r="N14" s="54">
        <v>0.17391304347826086</v>
      </c>
      <c r="Q14" s="53" t="s">
        <v>362</v>
      </c>
      <c r="R14" s="53" t="s">
        <v>367</v>
      </c>
      <c r="S14" s="54">
        <v>0.33333333333333298</v>
      </c>
    </row>
    <row r="15" spans="2:19" ht="64" x14ac:dyDescent="0.2">
      <c r="B15" s="53" t="s">
        <v>247</v>
      </c>
      <c r="C15" s="53" t="s">
        <v>210</v>
      </c>
      <c r="D15" s="54">
        <v>0.10526315789473684</v>
      </c>
      <c r="E15" s="55"/>
      <c r="G15" s="53" t="s">
        <v>371</v>
      </c>
      <c r="H15" s="53" t="s">
        <v>282</v>
      </c>
      <c r="I15" s="54">
        <v>0.14285714285714285</v>
      </c>
    </row>
    <row r="16" spans="2:19" x14ac:dyDescent="0.2">
      <c r="C16" s="2"/>
    </row>
    <row r="17" spans="2:7" x14ac:dyDescent="0.2">
      <c r="C17" s="2"/>
    </row>
    <row r="20" spans="2:7" ht="24" x14ac:dyDescent="0.3">
      <c r="B20" s="56" t="s">
        <v>383</v>
      </c>
    </row>
    <row r="23" spans="2:7" x14ac:dyDescent="0.2">
      <c r="C23" s="27" t="s">
        <v>395</v>
      </c>
      <c r="D23" s="36" t="s">
        <v>288</v>
      </c>
    </row>
    <row r="24" spans="2:7" ht="144" x14ac:dyDescent="0.2">
      <c r="B24" s="57" t="s">
        <v>365</v>
      </c>
      <c r="C24" s="2" t="s">
        <v>384</v>
      </c>
      <c r="D24" s="2" t="s">
        <v>385</v>
      </c>
    </row>
    <row r="25" spans="2:7" ht="64" x14ac:dyDescent="0.2">
      <c r="B25" s="57" t="s">
        <v>388</v>
      </c>
      <c r="C25" s="2" t="s">
        <v>387</v>
      </c>
      <c r="D25" s="2" t="s">
        <v>386</v>
      </c>
    </row>
    <row r="26" spans="2:7" ht="224" x14ac:dyDescent="0.2">
      <c r="B26" s="57" t="s">
        <v>389</v>
      </c>
      <c r="C26" s="72" t="s">
        <v>469</v>
      </c>
      <c r="D26" s="72" t="s">
        <v>470</v>
      </c>
      <c r="G26" t="s">
        <v>468</v>
      </c>
    </row>
    <row r="27" spans="2:7" ht="48" x14ac:dyDescent="0.2">
      <c r="B27" s="57" t="s">
        <v>390</v>
      </c>
      <c r="C27" t="s">
        <v>391</v>
      </c>
      <c r="D27" s="2" t="s">
        <v>392</v>
      </c>
    </row>
    <row r="28" spans="2:7" ht="160" x14ac:dyDescent="0.2">
      <c r="B28" s="57" t="s">
        <v>393</v>
      </c>
      <c r="C28" s="2" t="s">
        <v>409</v>
      </c>
      <c r="D28" s="2" t="s">
        <v>410</v>
      </c>
    </row>
    <row r="29" spans="2:7" x14ac:dyDescent="0.2">
      <c r="B29" s="58"/>
    </row>
    <row r="30" spans="2:7" x14ac:dyDescent="0.2">
      <c r="B30" s="58"/>
    </row>
    <row r="31" spans="2:7" ht="16" x14ac:dyDescent="0.2">
      <c r="B31" s="57" t="s">
        <v>394</v>
      </c>
      <c r="C31" s="37"/>
      <c r="D31" s="37"/>
    </row>
    <row r="32" spans="2:7" x14ac:dyDescent="0.2">
      <c r="D32" s="38"/>
    </row>
    <row r="33" spans="3:5" x14ac:dyDescent="0.2">
      <c r="C33" s="38"/>
      <c r="D33" s="38"/>
      <c r="E33"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All RAW data</vt:lpstr>
      <vt:lpstr>Governance</vt:lpstr>
      <vt:lpstr>Likert Q - 6 Standards - counts</vt:lpstr>
      <vt:lpstr>Demographics</vt:lpstr>
      <vt:lpstr>Likert Q - 6 Standards</vt:lpstr>
      <vt:lpstr>Likert Q - 6 Standards part 2</vt:lpstr>
      <vt:lpstr>What worked well - coding</vt:lpstr>
      <vt:lpstr>What areas would you like to se</vt:lpstr>
      <vt:lpstr>ALL themes</vt:lpstr>
      <vt:lpstr>Increased knowledge</vt:lpstr>
      <vt:lpstr>Contributing to research</vt:lpstr>
      <vt:lpstr>Positive impact on individual</vt:lpstr>
      <vt:lpstr>Positive impact on others</vt:lpstr>
      <vt:lpstr>Running of the group</vt:lpstr>
      <vt:lpstr>Q30</vt:lpstr>
      <vt:lpstr>IMPACT</vt:lpstr>
      <vt:lpstr>Benefits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Kate Hough</cp:lastModifiedBy>
  <dcterms:created xsi:type="dcterms:W3CDTF">2023-05-18T12:34:31Z</dcterms:created>
  <dcterms:modified xsi:type="dcterms:W3CDTF">2024-01-03T15:08:17Z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