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https://sotonac.sharepoint.com/teams/LREGOperationalGroupBusinessContinuity/Shared Documents/OA Team Channel/Block Grant Returns/UKRI 2023_24 working documents/"/>
    </mc:Choice>
  </mc:AlternateContent>
  <xr:revisionPtr revIDLastSave="725" documentId="8_{6D29B930-74E2-4CBE-84A5-6C7B115FDA0F}" xr6:coauthVersionLast="47" xr6:coauthVersionMax="47" xr10:uidLastSave="{807D174C-3D5F-4D3A-A78E-2EFFEDFB0FF8}"/>
  <bookViews>
    <workbookView xWindow="-110" yWindow="-110" windowWidth="19420" windowHeight="10420" tabRatio="846" firstSheet="3" activeTab="5" xr2:uid="{00000000-000D-0000-FFFF-FFFF00000000}"/>
  </bookViews>
  <sheets>
    <sheet name="introduction" sheetId="8" r:id="rId1"/>
    <sheet name="Using block grants towards a TA" sheetId="28" r:id="rId2"/>
    <sheet name="Guidance" sheetId="11" r:id="rId3"/>
    <sheet name="UKRI paid APCs" sheetId="25" r:id="rId4"/>
    <sheet name="Publisher agreement articles" sheetId="31" r:id="rId5"/>
    <sheet name="UKRI compliance summary" sheetId="21" r:id="rId6"/>
    <sheet name="Discounts, memberships &amp; pre-pa" sheetId="23" r:id="rId7"/>
    <sheet name="Jisc Transitional Agreement" sheetId="27" r:id="rId8"/>
    <sheet name="Constrained values" sheetId="24" r:id="rId9"/>
  </sheets>
  <definedNames>
    <definedName name="_xlnm._FilterDatabase" localSheetId="4" hidden="1">'Publisher agreement articles'!$A$1:$AD$1</definedName>
    <definedName name="_xlnm.Print_Area" localSheetId="3">'UKRI paid APCs'!$C$3:$AK$22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27" l="1"/>
  <c r="B86" i="27"/>
  <c r="B75" i="27"/>
  <c r="D37" i="21" l="1"/>
  <c r="Q3" i="27"/>
  <c r="Q4" i="27"/>
  <c r="Q5" i="27"/>
  <c r="Q7" i="27"/>
  <c r="Q8" i="27"/>
  <c r="Q10" i="27"/>
  <c r="Q11" i="27"/>
  <c r="Q12" i="27"/>
  <c r="Q14" i="27"/>
  <c r="Q15" i="27"/>
  <c r="Q16" i="27"/>
  <c r="Q17" i="27"/>
  <c r="Q18" i="27"/>
  <c r="Q19" i="27"/>
  <c r="Q20" i="27"/>
  <c r="Q21" i="27"/>
  <c r="Q22" i="27"/>
  <c r="Q23" i="27"/>
  <c r="Q24" i="27"/>
  <c r="Q25" i="27"/>
  <c r="Q26" i="27"/>
  <c r="Q27" i="27"/>
  <c r="Q29" i="27"/>
  <c r="Q30" i="27"/>
  <c r="Q31" i="27"/>
  <c r="Q32" i="27"/>
  <c r="Q33" i="27"/>
  <c r="Q35" i="27"/>
  <c r="Q36" i="27"/>
  <c r="Q37" i="27"/>
  <c r="Q38" i="27"/>
  <c r="Q40" i="27"/>
  <c r="Q41" i="27"/>
  <c r="Q42" i="27"/>
  <c r="Q43" i="27"/>
  <c r="Q44" i="27"/>
  <c r="Q45" i="27"/>
  <c r="Q46" i="27"/>
  <c r="Q47" i="27"/>
  <c r="Q48" i="27"/>
  <c r="Q49" i="27"/>
  <c r="Q50" i="27"/>
  <c r="Q51" i="27"/>
  <c r="Q52" i="27"/>
  <c r="Q53" i="27"/>
  <c r="Q54" i="27"/>
  <c r="Q56" i="27"/>
  <c r="Q57" i="27"/>
  <c r="Q58" i="27"/>
  <c r="Q59" i="27"/>
  <c r="Q61" i="27"/>
  <c r="Q62" i="27"/>
  <c r="Q63" i="27"/>
  <c r="Q64" i="27"/>
  <c r="Q65" i="27"/>
  <c r="Q66" i="27"/>
  <c r="Q67" i="27"/>
  <c r="Q68" i="27"/>
  <c r="Q69" i="27"/>
  <c r="Q70" i="27"/>
  <c r="Q71" i="27"/>
  <c r="Q72" i="27"/>
  <c r="Q73" i="27"/>
  <c r="Q74" i="27"/>
  <c r="Q75" i="27"/>
  <c r="Q77" i="27"/>
  <c r="Q78" i="27"/>
  <c r="Q80" i="27"/>
  <c r="Q81" i="27"/>
  <c r="Q82" i="27"/>
  <c r="Q84" i="27"/>
  <c r="Q85" i="27"/>
  <c r="Q86" i="27"/>
  <c r="Q88" i="27"/>
  <c r="Q89" i="27"/>
  <c r="Q90" i="27"/>
  <c r="Q92" i="27"/>
  <c r="Q93" i="27"/>
  <c r="Q94" i="27"/>
  <c r="Q95" i="27"/>
  <c r="Q96" i="27"/>
  <c r="Q97" i="27"/>
  <c r="Q98" i="27"/>
  <c r="Q99" i="27"/>
  <c r="Q101" i="27"/>
  <c r="Q102" i="27"/>
  <c r="Q103" i="27"/>
  <c r="Q104" i="27"/>
  <c r="Q105" i="27"/>
  <c r="Q106" i="27"/>
  <c r="Q107" i="27"/>
  <c r="Q108" i="27"/>
  <c r="Q110" i="27"/>
  <c r="Q111" i="27"/>
  <c r="Q112" i="27"/>
  <c r="F37" i="21"/>
  <c r="E36" i="21"/>
  <c r="A3" i="23" a="1"/>
  <c r="A3" i="23" s="1"/>
  <c r="E37" i="28"/>
  <c r="E15" i="28"/>
  <c r="E20" i="28"/>
  <c r="E21" i="28" s="1"/>
  <c r="E22" i="28" s="1"/>
  <c r="E23" i="28" s="1"/>
  <c r="M3" i="23" l="1"/>
  <c r="N3" i="23" s="1"/>
  <c r="L3" i="23"/>
  <c r="R3" i="23" s="1"/>
  <c r="K3" i="23"/>
  <c r="Q3" i="23" s="1"/>
  <c r="H3" i="23"/>
  <c r="J3" i="23"/>
  <c r="P3" i="23" s="1"/>
  <c r="I3" i="23"/>
  <c r="O3" i="23" s="1"/>
  <c r="A4" i="23" a="1"/>
  <c r="A4" i="23" s="1"/>
  <c r="G3" i="23"/>
  <c r="E38" i="28"/>
  <c r="E39" i="28" s="1"/>
  <c r="G4" i="23" l="1"/>
  <c r="H4" i="23"/>
  <c r="I4" i="23"/>
  <c r="O4" i="23" s="1"/>
  <c r="J4" i="23"/>
  <c r="P4" i="23" s="1"/>
  <c r="K4" i="23"/>
  <c r="Q4" i="23" s="1"/>
  <c r="L4" i="23"/>
  <c r="R4" i="23" s="1"/>
  <c r="M4" i="23"/>
  <c r="N4" i="23" s="1"/>
  <c r="A5" i="23" a="1"/>
  <c r="A5" i="23" s="1"/>
  <c r="E28" i="21"/>
  <c r="G28" i="21" s="1"/>
  <c r="C29" i="21" s="1"/>
  <c r="E29" i="21" s="1"/>
  <c r="G29" i="21" s="1"/>
  <c r="C30" i="21" s="1"/>
  <c r="E30" i="21" s="1"/>
  <c r="G30" i="21" s="1"/>
  <c r="C31" i="21" s="1"/>
  <c r="E31" i="21" s="1"/>
  <c r="G31" i="21" s="1"/>
  <c r="C32" i="21" s="1"/>
  <c r="E32" i="21" s="1"/>
  <c r="G32" i="21" s="1"/>
  <c r="C33" i="21" s="1"/>
  <c r="E33" i="21" s="1"/>
  <c r="G33" i="21" s="1"/>
  <c r="C34" i="21" s="1"/>
  <c r="E34" i="21" s="1"/>
  <c r="G34" i="21" l="1"/>
  <c r="C35" i="21" s="1"/>
  <c r="E35" i="21"/>
  <c r="G35" i="21" s="1"/>
  <c r="K5" i="23"/>
  <c r="Q5" i="23" s="1"/>
  <c r="L5" i="23"/>
  <c r="R5" i="23" s="1"/>
  <c r="M5" i="23"/>
  <c r="N5" i="23" s="1"/>
  <c r="G5" i="23"/>
  <c r="I5" i="23"/>
  <c r="O5" i="23" s="1"/>
  <c r="H5" i="23"/>
  <c r="J5" i="23"/>
  <c r="P5" i="23" s="1"/>
  <c r="A6" i="23" a="1"/>
  <c r="A6" i="23" s="1"/>
  <c r="A7" i="23" l="1" a="1"/>
  <c r="A7" i="23" s="1"/>
  <c r="A8" i="23" s="1" a="1"/>
  <c r="A8" i="23" s="1"/>
  <c r="G6" i="23"/>
  <c r="M6" i="23"/>
  <c r="N6" i="23" s="1"/>
  <c r="H6" i="23"/>
  <c r="I6" i="23"/>
  <c r="O6" i="23" s="1"/>
  <c r="J6" i="23"/>
  <c r="P6" i="23" s="1"/>
  <c r="K6" i="23"/>
  <c r="Q6" i="23" s="1"/>
  <c r="L6" i="23"/>
  <c r="R6" i="23" s="1"/>
  <c r="G8" i="23" l="1"/>
  <c r="M8" i="23"/>
  <c r="N8" i="23" s="1"/>
  <c r="H8" i="23"/>
  <c r="I8" i="23"/>
  <c r="O8" i="23" s="1"/>
  <c r="J8" i="23"/>
  <c r="P8" i="23" s="1"/>
  <c r="K8" i="23"/>
  <c r="Q8" i="23" s="1"/>
  <c r="L8" i="23"/>
  <c r="R8" i="23" s="1"/>
  <c r="K7" i="23"/>
  <c r="Q7" i="23" s="1"/>
  <c r="L7" i="23"/>
  <c r="R7" i="23" s="1"/>
  <c r="M7" i="23"/>
  <c r="N7" i="23" s="1"/>
  <c r="I7" i="23"/>
  <c r="O7" i="23" s="1"/>
  <c r="G7" i="23"/>
  <c r="H7" i="23"/>
  <c r="J7" i="23"/>
  <c r="P7" i="23" s="1"/>
  <c r="A9" i="23" a="1"/>
  <c r="A9" i="23" s="1"/>
  <c r="C47" i="21"/>
  <c r="C40" i="21" s="1"/>
  <c r="C45" i="21"/>
  <c r="C20" i="21"/>
  <c r="C15" i="21"/>
  <c r="K9" i="23" l="1"/>
  <c r="Q9" i="23" s="1"/>
  <c r="L9" i="23"/>
  <c r="R9" i="23" s="1"/>
  <c r="M9" i="23"/>
  <c r="N9" i="23" s="1"/>
  <c r="G9" i="23"/>
  <c r="H9" i="23"/>
  <c r="I9" i="23"/>
  <c r="O9" i="23" s="1"/>
  <c r="J9" i="23"/>
  <c r="P9" i="23" s="1"/>
  <c r="A10" i="23" a="1"/>
  <c r="A10" i="23" s="1"/>
  <c r="G10" i="23" l="1"/>
  <c r="H10" i="23"/>
  <c r="I10" i="23"/>
  <c r="O10" i="23" s="1"/>
  <c r="J10" i="23"/>
  <c r="P10" i="23" s="1"/>
  <c r="K10" i="23"/>
  <c r="Q10" i="23" s="1"/>
  <c r="L10" i="23"/>
  <c r="R10" i="23" s="1"/>
  <c r="M10" i="23"/>
  <c r="N10" i="23" s="1"/>
  <c r="A11" i="23" a="1"/>
  <c r="A11" i="23" s="1"/>
  <c r="K11" i="23" l="1"/>
  <c r="Q11" i="23" s="1"/>
  <c r="L11" i="23"/>
  <c r="R11" i="23" s="1"/>
  <c r="I11" i="23"/>
  <c r="O11" i="23" s="1"/>
  <c r="M11" i="23"/>
  <c r="N11" i="23" s="1"/>
  <c r="G11" i="23"/>
  <c r="H11" i="23"/>
  <c r="J11" i="23"/>
  <c r="P11" i="23" s="1"/>
  <c r="A12" i="23" a="1"/>
  <c r="A12" i="23" s="1"/>
  <c r="G12" i="23" l="1"/>
  <c r="M12" i="23"/>
  <c r="N12" i="23" s="1"/>
  <c r="H12" i="23"/>
  <c r="I12" i="23"/>
  <c r="O12" i="23" s="1"/>
  <c r="J12" i="23"/>
  <c r="P12" i="23" s="1"/>
  <c r="K12" i="23"/>
  <c r="Q12" i="23" s="1"/>
  <c r="L12" i="23"/>
  <c r="R12" i="23" s="1"/>
  <c r="A13" i="23" a="1"/>
  <c r="A13" i="23" s="1"/>
  <c r="K13" i="23" l="1"/>
  <c r="Q13" i="23" s="1"/>
  <c r="L13" i="23"/>
  <c r="R13" i="23" s="1"/>
  <c r="M13" i="23"/>
  <c r="N13" i="23" s="1"/>
  <c r="G13" i="23"/>
  <c r="H13" i="23"/>
  <c r="I13" i="23"/>
  <c r="O13" i="23" s="1"/>
  <c r="J13" i="23"/>
  <c r="P13" i="23" s="1"/>
  <c r="A14" i="23" a="1"/>
  <c r="A14" i="23" s="1"/>
  <c r="G14" i="23" l="1"/>
  <c r="H14" i="23"/>
  <c r="M14" i="23"/>
  <c r="N14" i="23" s="1"/>
  <c r="I14" i="23"/>
  <c r="O14" i="23" s="1"/>
  <c r="J14" i="23"/>
  <c r="P14" i="23" s="1"/>
  <c r="K14" i="23"/>
  <c r="Q14" i="23" s="1"/>
  <c r="L14" i="23"/>
  <c r="R14" i="23" s="1"/>
  <c r="A15" i="23" a="1"/>
  <c r="A15" i="23" s="1"/>
  <c r="K15" i="23" l="1"/>
  <c r="Q15" i="23" s="1"/>
  <c r="L15" i="23"/>
  <c r="R15" i="23" s="1"/>
  <c r="M15" i="23"/>
  <c r="N15" i="23" s="1"/>
  <c r="I15" i="23"/>
  <c r="O15" i="23" s="1"/>
  <c r="G15" i="23"/>
  <c r="H15" i="23"/>
  <c r="J15" i="23"/>
  <c r="P15" i="23" s="1"/>
  <c r="A16" i="23" a="1"/>
  <c r="A16" i="23" s="1"/>
  <c r="G16" i="23" l="1"/>
  <c r="H16" i="23"/>
  <c r="M16" i="23"/>
  <c r="N16" i="23" s="1"/>
  <c r="I16" i="23"/>
  <c r="O16" i="23" s="1"/>
  <c r="J16" i="23"/>
  <c r="P16" i="23" s="1"/>
  <c r="K16" i="23"/>
  <c r="Q16" i="23" s="1"/>
  <c r="L16" i="23"/>
  <c r="R16" i="23" s="1"/>
  <c r="A17" i="23" a="1"/>
  <c r="A17" i="23" s="1"/>
  <c r="K17" i="23" l="1"/>
  <c r="Q17" i="23" s="1"/>
  <c r="L17" i="23"/>
  <c r="R17" i="23" s="1"/>
  <c r="M17" i="23"/>
  <c r="N17" i="23" s="1"/>
  <c r="G17" i="23"/>
  <c r="I17" i="23"/>
  <c r="O17" i="23" s="1"/>
  <c r="H17" i="23"/>
  <c r="J17" i="23"/>
  <c r="P17" i="23" s="1"/>
  <c r="A18" i="23" a="1"/>
  <c r="A18" i="23" s="1"/>
  <c r="G18" i="23" l="1"/>
  <c r="H18" i="23"/>
  <c r="M18" i="23"/>
  <c r="N18" i="23" s="1"/>
  <c r="I18" i="23"/>
  <c r="O18" i="23" s="1"/>
  <c r="J18" i="23"/>
  <c r="P18" i="23" s="1"/>
  <c r="K18" i="23"/>
  <c r="Q18" i="23" s="1"/>
  <c r="L18" i="23"/>
  <c r="R18" i="23" s="1"/>
  <c r="A19" i="23" a="1"/>
  <c r="A19" i="23" s="1"/>
  <c r="K19" i="23" l="1"/>
  <c r="Q19" i="23" s="1"/>
  <c r="I19" i="23"/>
  <c r="O19" i="23" s="1"/>
  <c r="L19" i="23"/>
  <c r="R19" i="23" s="1"/>
  <c r="M19" i="23"/>
  <c r="N19" i="23" s="1"/>
  <c r="G19" i="23"/>
  <c r="H19" i="23"/>
  <c r="J19" i="23"/>
  <c r="P19" i="23" s="1"/>
  <c r="A20" i="23" a="1"/>
  <c r="A20" i="23" s="1"/>
  <c r="G20" i="23" l="1"/>
  <c r="H20" i="23"/>
  <c r="I20" i="23"/>
  <c r="O20" i="23" s="1"/>
  <c r="J20" i="23"/>
  <c r="P20" i="23" s="1"/>
  <c r="K20" i="23"/>
  <c r="Q20" i="23" s="1"/>
  <c r="M20" i="23"/>
  <c r="N20" i="23" s="1"/>
  <c r="L20" i="23"/>
  <c r="R20" i="23" s="1"/>
  <c r="A21" i="23" a="1"/>
  <c r="A21" i="23" s="1"/>
  <c r="K21" i="23" l="1"/>
  <c r="Q21" i="23" s="1"/>
  <c r="L21" i="23"/>
  <c r="R21" i="23" s="1"/>
  <c r="M21" i="23"/>
  <c r="N21" i="23" s="1"/>
  <c r="G21" i="23"/>
  <c r="H21" i="23"/>
  <c r="I21" i="23"/>
  <c r="O21" i="23" s="1"/>
  <c r="J21" i="23"/>
  <c r="P21" i="23" s="1"/>
  <c r="A22" i="23" a="1"/>
  <c r="A22" i="23" s="1"/>
  <c r="G22" i="23" l="1"/>
  <c r="H22" i="23"/>
  <c r="M22" i="23"/>
  <c r="N22" i="23" s="1"/>
  <c r="I22" i="23"/>
  <c r="O22" i="23" s="1"/>
  <c r="J22" i="23"/>
  <c r="P22" i="23" s="1"/>
  <c r="K22" i="23"/>
  <c r="Q22" i="23" s="1"/>
  <c r="L22" i="23"/>
  <c r="R22" i="23" s="1"/>
  <c r="A23" i="23" a="1"/>
  <c r="A23" i="23" s="1"/>
  <c r="K23" i="23" l="1"/>
  <c r="Q23" i="23" s="1"/>
  <c r="L23" i="23"/>
  <c r="R23" i="23" s="1"/>
  <c r="M23" i="23"/>
  <c r="N23" i="23" s="1"/>
  <c r="I23" i="23"/>
  <c r="O23" i="23" s="1"/>
  <c r="G23" i="23"/>
  <c r="H23" i="23"/>
  <c r="J23" i="23"/>
  <c r="P23" i="23" s="1"/>
  <c r="A24" i="23" a="1"/>
  <c r="A24" i="23" s="1"/>
  <c r="G24" i="23" l="1"/>
  <c r="H24" i="23"/>
  <c r="I24" i="23"/>
  <c r="O24" i="23" s="1"/>
  <c r="J24" i="23"/>
  <c r="P24" i="23" s="1"/>
  <c r="K24" i="23"/>
  <c r="Q24" i="23" s="1"/>
  <c r="M24" i="23"/>
  <c r="N24" i="23" s="1"/>
  <c r="L24" i="23"/>
  <c r="R24" i="23" s="1"/>
  <c r="A25" i="23" a="1"/>
  <c r="A25" i="23" s="1"/>
  <c r="K25" i="23" l="1"/>
  <c r="Q25" i="23" s="1"/>
  <c r="L25" i="23"/>
  <c r="R25" i="23" s="1"/>
  <c r="I25" i="23"/>
  <c r="O25" i="23" s="1"/>
  <c r="M25" i="23"/>
  <c r="N25" i="23" s="1"/>
  <c r="G25" i="23"/>
  <c r="H25" i="23"/>
  <c r="J25" i="23"/>
  <c r="P25" i="23" s="1"/>
  <c r="A26" i="23" a="1"/>
  <c r="A26" i="23" s="1"/>
  <c r="G26" i="23" l="1"/>
  <c r="M26" i="23"/>
  <c r="N26" i="23" s="1"/>
  <c r="H26" i="23"/>
  <c r="I26" i="23"/>
  <c r="O26" i="23" s="1"/>
  <c r="J26" i="23"/>
  <c r="P26" i="23" s="1"/>
  <c r="K26" i="23"/>
  <c r="Q26" i="23" s="1"/>
  <c r="L26" i="23"/>
  <c r="R26" i="23" s="1"/>
  <c r="A27" i="23" a="1"/>
  <c r="A27" i="23" s="1"/>
  <c r="K27" i="23" l="1"/>
  <c r="Q27" i="23" s="1"/>
  <c r="L27" i="23"/>
  <c r="R27" i="23" s="1"/>
  <c r="M27" i="23"/>
  <c r="N27" i="23" s="1"/>
  <c r="G27" i="23"/>
  <c r="I27" i="23"/>
  <c r="O27" i="23" s="1"/>
  <c r="H27" i="23"/>
  <c r="J27" i="23"/>
  <c r="P27" i="23" s="1"/>
  <c r="A28" i="23" a="1"/>
  <c r="A28" i="23" s="1"/>
  <c r="G28" i="23" l="1"/>
  <c r="H28" i="23"/>
  <c r="I28" i="23"/>
  <c r="O28" i="23" s="1"/>
  <c r="J28" i="23"/>
  <c r="P28" i="23" s="1"/>
  <c r="K28" i="23"/>
  <c r="Q28" i="23" s="1"/>
  <c r="L28" i="23"/>
  <c r="R28" i="23" s="1"/>
  <c r="M28" i="23"/>
  <c r="N28" i="23" s="1"/>
  <c r="A29" i="23" a="1"/>
  <c r="A29" i="23" s="1"/>
  <c r="K29" i="23" l="1"/>
  <c r="Q29" i="23" s="1"/>
  <c r="L29" i="23"/>
  <c r="R29" i="23" s="1"/>
  <c r="M29" i="23"/>
  <c r="N29" i="23" s="1"/>
  <c r="I29" i="23"/>
  <c r="O29" i="23" s="1"/>
  <c r="G29" i="23"/>
  <c r="H29" i="23"/>
  <c r="J29" i="23"/>
  <c r="P29" i="23" s="1"/>
  <c r="A30" i="23" a="1"/>
  <c r="A30" i="23" s="1"/>
  <c r="G30" i="23" l="1"/>
  <c r="H30" i="23"/>
  <c r="I30" i="23"/>
  <c r="O30" i="23" s="1"/>
  <c r="J30" i="23"/>
  <c r="P30" i="23" s="1"/>
  <c r="M30" i="23"/>
  <c r="N30" i="23" s="1"/>
  <c r="K30" i="23"/>
  <c r="Q30" i="23" s="1"/>
  <c r="L30" i="23"/>
  <c r="R30" i="23" s="1"/>
  <c r="A31" i="23" a="1"/>
  <c r="A31" i="23" s="1"/>
  <c r="K31" i="23" l="1"/>
  <c r="Q31" i="23" s="1"/>
  <c r="L31" i="23"/>
  <c r="R31" i="23" s="1"/>
  <c r="M31" i="23"/>
  <c r="N31" i="23" s="1"/>
  <c r="G31" i="23"/>
  <c r="I31" i="23"/>
  <c r="O31" i="23" s="1"/>
  <c r="H31" i="23"/>
  <c r="J31" i="23"/>
  <c r="P31" i="23" s="1"/>
  <c r="A32" i="23" a="1"/>
  <c r="A32" i="23" s="1"/>
  <c r="G32" i="23" l="1"/>
  <c r="H32" i="23"/>
  <c r="I32" i="23"/>
  <c r="O32" i="23" s="1"/>
  <c r="J32" i="23"/>
  <c r="P32" i="23" s="1"/>
  <c r="K32" i="23"/>
  <c r="Q32" i="23" s="1"/>
  <c r="L32" i="23"/>
  <c r="R32" i="23" s="1"/>
  <c r="M32" i="23"/>
  <c r="N32" i="23" s="1"/>
  <c r="A33" i="23" a="1"/>
  <c r="A33" i="23" s="1"/>
  <c r="K33" i="23" l="1"/>
  <c r="Q33" i="23" s="1"/>
  <c r="I33" i="23"/>
  <c r="O33" i="23" s="1"/>
  <c r="L33" i="23"/>
  <c r="R33" i="23" s="1"/>
  <c r="M33" i="23"/>
  <c r="N33" i="23" s="1"/>
  <c r="G33" i="23"/>
  <c r="H33" i="23"/>
  <c r="J33" i="23"/>
  <c r="P33" i="23" s="1"/>
  <c r="A34" i="23" a="1"/>
  <c r="A34" i="23" s="1"/>
  <c r="G34" i="23" l="1"/>
  <c r="H34" i="23"/>
  <c r="I34" i="23"/>
  <c r="O34" i="23" s="1"/>
  <c r="M34" i="23"/>
  <c r="N34" i="23" s="1"/>
  <c r="J34" i="23"/>
  <c r="P34" i="23" s="1"/>
  <c r="K34" i="23"/>
  <c r="Q34" i="23" s="1"/>
  <c r="L34" i="23"/>
  <c r="R34" i="23" s="1"/>
  <c r="A35" i="23" a="1"/>
  <c r="A35" i="23" s="1"/>
  <c r="K35" i="23" l="1"/>
  <c r="Q35" i="23" s="1"/>
  <c r="L35" i="23"/>
  <c r="R35" i="23" s="1"/>
  <c r="I35" i="23"/>
  <c r="O35" i="23" s="1"/>
  <c r="M35" i="23"/>
  <c r="N35" i="23" s="1"/>
  <c r="G35" i="23"/>
  <c r="H35" i="23"/>
  <c r="J35" i="23"/>
  <c r="P35" i="23" s="1"/>
  <c r="A36" i="23" a="1"/>
  <c r="A36" i="23" s="1"/>
  <c r="G36" i="23" l="1"/>
  <c r="H36" i="23"/>
  <c r="I36" i="23"/>
  <c r="O36" i="23" s="1"/>
  <c r="J36" i="23"/>
  <c r="P36" i="23" s="1"/>
  <c r="K36" i="23"/>
  <c r="Q36" i="23" s="1"/>
  <c r="L36" i="23"/>
  <c r="R36" i="23" s="1"/>
  <c r="M36" i="23"/>
  <c r="N36" i="23" s="1"/>
  <c r="A37" i="23" a="1"/>
  <c r="A37" i="23" s="1"/>
  <c r="K37" i="23" l="1"/>
  <c r="Q37" i="23" s="1"/>
  <c r="L37" i="23"/>
  <c r="R37" i="23" s="1"/>
  <c r="M37" i="23"/>
  <c r="N37" i="23" s="1"/>
  <c r="G37" i="23"/>
  <c r="I37" i="23"/>
  <c r="O37" i="23" s="1"/>
  <c r="H37" i="23"/>
  <c r="J37" i="23"/>
  <c r="P37" i="23" s="1"/>
  <c r="A38" i="23" a="1"/>
  <c r="A38" i="23" s="1"/>
  <c r="G38" i="23" l="1"/>
  <c r="H38" i="23"/>
  <c r="I38" i="23"/>
  <c r="O38" i="23" s="1"/>
  <c r="M38" i="23"/>
  <c r="N38" i="23" s="1"/>
  <c r="J38" i="23"/>
  <c r="P38" i="23" s="1"/>
  <c r="K38" i="23"/>
  <c r="Q38" i="23" s="1"/>
  <c r="L38" i="23"/>
  <c r="R38" i="23" s="1"/>
  <c r="A39" i="23" a="1"/>
  <c r="A39" i="23" s="1"/>
  <c r="K39" i="23" l="1"/>
  <c r="Q39" i="23" s="1"/>
  <c r="L39" i="23"/>
  <c r="R39" i="23" s="1"/>
  <c r="I39" i="23"/>
  <c r="O39" i="23" s="1"/>
  <c r="M39" i="23"/>
  <c r="N39" i="23" s="1"/>
  <c r="G39" i="23"/>
  <c r="H39" i="23"/>
  <c r="J39" i="23"/>
  <c r="P39" i="23" s="1"/>
  <c r="A40" i="23" a="1"/>
  <c r="A40" i="23" s="1"/>
  <c r="G40" i="23" l="1"/>
  <c r="H40" i="23"/>
  <c r="I40" i="23"/>
  <c r="O40" i="23" s="1"/>
  <c r="J40" i="23"/>
  <c r="P40" i="23" s="1"/>
  <c r="K40" i="23"/>
  <c r="Q40" i="23" s="1"/>
  <c r="L40" i="23"/>
  <c r="R40" i="23" s="1"/>
  <c r="M40" i="23"/>
  <c r="N40" i="23" s="1"/>
  <c r="A41" i="23" a="1"/>
  <c r="A41" i="23" s="1"/>
  <c r="K41" i="23" l="1"/>
  <c r="Q41" i="23" s="1"/>
  <c r="L41" i="23"/>
  <c r="R41" i="23" s="1"/>
  <c r="M41" i="23"/>
  <c r="N41" i="23" s="1"/>
  <c r="G41" i="23"/>
  <c r="I41" i="23"/>
  <c r="O41" i="23" s="1"/>
  <c r="H41" i="23"/>
  <c r="J41" i="23"/>
  <c r="P41" i="23" s="1"/>
  <c r="A42" i="23" a="1"/>
  <c r="A42" i="23" s="1"/>
  <c r="G42" i="23" l="1"/>
  <c r="H42" i="23"/>
  <c r="I42" i="23"/>
  <c r="O42" i="23" s="1"/>
  <c r="M42" i="23"/>
  <c r="N42" i="23" s="1"/>
  <c r="J42" i="23"/>
  <c r="P42" i="23" s="1"/>
  <c r="K42" i="23"/>
  <c r="Q42" i="23" s="1"/>
  <c r="L42" i="23"/>
  <c r="R42" i="23" s="1"/>
  <c r="A43" i="23" a="1"/>
  <c r="A43" i="23" s="1"/>
  <c r="K43" i="23" l="1"/>
  <c r="Q43" i="23" s="1"/>
  <c r="L43" i="23"/>
  <c r="R43" i="23" s="1"/>
  <c r="M43" i="23"/>
  <c r="N43" i="23" s="1"/>
  <c r="G43" i="23"/>
  <c r="H43" i="23"/>
  <c r="I43" i="23"/>
  <c r="O43" i="23" s="1"/>
  <c r="J43" i="23"/>
  <c r="P43" i="23" s="1"/>
  <c r="A44" i="23" a="1"/>
  <c r="A44" i="23" s="1"/>
  <c r="G44" i="23" l="1"/>
  <c r="H44" i="23"/>
  <c r="I44" i="23"/>
  <c r="O44" i="23" s="1"/>
  <c r="J44" i="23"/>
  <c r="P44" i="23" s="1"/>
  <c r="K44" i="23"/>
  <c r="Q44" i="23" s="1"/>
  <c r="L44" i="23"/>
  <c r="R44" i="23" s="1"/>
  <c r="M44" i="23"/>
  <c r="N44" i="23" s="1"/>
  <c r="A45" i="23" a="1"/>
  <c r="A45" i="23" s="1"/>
  <c r="K45" i="23" l="1"/>
  <c r="Q45" i="23" s="1"/>
  <c r="L45" i="23"/>
  <c r="R45" i="23" s="1"/>
  <c r="M45" i="23"/>
  <c r="N45" i="23" s="1"/>
  <c r="G45" i="23"/>
  <c r="H45" i="23"/>
  <c r="J45" i="23"/>
  <c r="P45" i="23" s="1"/>
  <c r="I45" i="23"/>
  <c r="O45" i="23" s="1"/>
  <c r="A46" i="23" a="1"/>
  <c r="A46" i="23" s="1"/>
  <c r="G46" i="23" l="1"/>
  <c r="H46" i="23"/>
  <c r="I46" i="23"/>
  <c r="O46" i="23" s="1"/>
  <c r="J46" i="23"/>
  <c r="P46" i="23" s="1"/>
  <c r="K46" i="23"/>
  <c r="Q46" i="23" s="1"/>
  <c r="L46" i="23"/>
  <c r="R46" i="23" s="1"/>
  <c r="M46" i="23"/>
  <c r="N46" i="23" s="1"/>
  <c r="A47" i="23" a="1"/>
  <c r="A47" i="23" s="1"/>
  <c r="K47" i="23" l="1"/>
  <c r="Q47" i="23" s="1"/>
  <c r="L47" i="23"/>
  <c r="R47" i="23" s="1"/>
  <c r="M47" i="23"/>
  <c r="N47" i="23" s="1"/>
  <c r="G47" i="23"/>
  <c r="H47" i="23"/>
  <c r="I47" i="23"/>
  <c r="O47" i="23" s="1"/>
  <c r="J47" i="23"/>
  <c r="P47" i="23" s="1"/>
  <c r="A48" i="23" a="1"/>
  <c r="A48" i="23" s="1"/>
  <c r="G48" i="23" l="1"/>
  <c r="H48" i="23"/>
  <c r="I48" i="23"/>
  <c r="O48" i="23" s="1"/>
  <c r="J48" i="23"/>
  <c r="P48" i="23" s="1"/>
  <c r="K48" i="23"/>
  <c r="Q48" i="23" s="1"/>
  <c r="L48" i="23"/>
  <c r="R48" i="23" s="1"/>
  <c r="M48" i="23"/>
  <c r="N48" i="23" s="1"/>
  <c r="A49" i="23" a="1"/>
  <c r="A49" i="23" s="1"/>
  <c r="K49" i="23" l="1"/>
  <c r="Q49" i="23" s="1"/>
  <c r="L49" i="23"/>
  <c r="R49" i="23" s="1"/>
  <c r="M49" i="23"/>
  <c r="N49" i="23" s="1"/>
  <c r="G49" i="23"/>
  <c r="H49" i="23"/>
  <c r="I49" i="23"/>
  <c r="O49" i="23" s="1"/>
  <c r="J49" i="23"/>
  <c r="P49" i="23" s="1"/>
  <c r="A50" i="23" a="1"/>
  <c r="A50" i="23" s="1"/>
  <c r="G50" i="23" l="1"/>
  <c r="H50" i="23"/>
  <c r="I50" i="23"/>
  <c r="O50" i="23" s="1"/>
  <c r="J50" i="23"/>
  <c r="P50" i="23" s="1"/>
  <c r="K50" i="23"/>
  <c r="Q50" i="23" s="1"/>
  <c r="L50" i="23"/>
  <c r="R50" i="23" s="1"/>
  <c r="M50" i="23"/>
  <c r="N50"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RCUK Guidance</author>
    <author>Kate Rowbotham</author>
  </authors>
  <commentList>
    <comment ref="C4" authorId="0" shapeId="0" xr:uid="{00000000-0006-0000-0200-00000100000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D4" authorId="0" shapeId="0" xr:uid="{00000000-0006-0000-0200-000002000000}">
      <text>
        <r>
          <rPr>
            <b/>
            <sz val="9"/>
            <color indexed="81"/>
            <rFont val="Tahoma"/>
            <family val="2"/>
          </rPr>
          <t>Guidance:</t>
        </r>
        <r>
          <rPr>
            <sz val="9"/>
            <color indexed="81"/>
            <rFont val="Tahoma"/>
            <family val="2"/>
          </rPr>
          <t xml:space="preserve">
PubMed unique identifier.</t>
        </r>
      </text>
    </comment>
    <comment ref="E4" authorId="0" shapeId="0" xr:uid="{00000000-0006-0000-0200-000003000000}">
      <text>
        <r>
          <rPr>
            <b/>
            <sz val="9"/>
            <color indexed="81"/>
            <rFont val="Tahoma"/>
            <family val="2"/>
          </rPr>
          <t>Guidance:</t>
        </r>
        <r>
          <rPr>
            <sz val="9"/>
            <color indexed="81"/>
            <rFont val="Tahoma"/>
            <family val="2"/>
          </rPr>
          <t xml:space="preserve">
The Digital Object Identifier.</t>
        </r>
      </text>
    </comment>
    <comment ref="F4" authorId="0" shapeId="0" xr:uid="{00000000-0006-0000-0200-00000400000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G4" authorId="0" shapeId="0" xr:uid="{00000000-0006-0000-0200-00000500000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H4" authorId="0" shapeId="0" xr:uid="{00000000-0006-0000-0200-00000600000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I4" authorId="0" shapeId="0" xr:uid="{00000000-0006-0000-0200-00000700000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J4" authorId="0" shapeId="0" xr:uid="{00000000-0006-0000-0200-000008000000}">
      <text>
        <r>
          <rPr>
            <b/>
            <sz val="9"/>
            <color indexed="81"/>
            <rFont val="Tahoma"/>
            <family val="2"/>
          </rPr>
          <t>Guidance:</t>
        </r>
        <r>
          <rPr>
            <sz val="9"/>
            <color indexed="81"/>
            <rFont val="Tahoma"/>
            <family val="2"/>
          </rPr>
          <t xml:space="preserve">
Title of item, i.e. title of journal article, book chapter, conference paper etc.</t>
        </r>
      </text>
    </comment>
    <comment ref="K4" authorId="0" shapeId="0" xr:uid="{00000000-0006-0000-0200-00000900000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L4" authorId="0" shapeId="0" xr:uid="{00000000-0006-0000-0200-00000D00000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M4" authorId="0" shapeId="0" xr:uid="{00000000-0006-0000-0200-00000E000000}">
      <text>
        <r>
          <rPr>
            <b/>
            <sz val="9"/>
            <color indexed="81"/>
            <rFont val="Tahoma"/>
            <family val="2"/>
          </rPr>
          <t>Guidance:</t>
        </r>
        <r>
          <rPr>
            <sz val="9"/>
            <color indexed="81"/>
            <rFont val="Tahoma"/>
            <family val="2"/>
          </rPr>
          <t xml:space="preserve">
Grant ID for first funder (column M). This field is optional if reporting to Jisc.</t>
        </r>
      </text>
    </comment>
    <comment ref="N4" authorId="0" shapeId="0" xr:uid="{00000000-0006-0000-0200-00000F00000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O4" authorId="0" shapeId="0" xr:uid="{00000000-0006-0000-0200-000010000000}">
      <text>
        <r>
          <rPr>
            <b/>
            <sz val="9"/>
            <color indexed="81"/>
            <rFont val="Tahoma"/>
            <family val="2"/>
          </rPr>
          <t>Guidance:</t>
        </r>
        <r>
          <rPr>
            <sz val="9"/>
            <color indexed="81"/>
            <rFont val="Tahoma"/>
            <family val="2"/>
          </rPr>
          <t xml:space="preserve">
Grant ID for second funder (column O).</t>
        </r>
      </text>
    </comment>
    <comment ref="P4" authorId="0" shapeId="0" xr:uid="{00000000-0006-0000-0200-00001100000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Q4" authorId="0" shapeId="0" xr:uid="{00000000-0006-0000-0200-000012000000}">
      <text>
        <r>
          <rPr>
            <b/>
            <sz val="9"/>
            <color indexed="81"/>
            <rFont val="Tahoma"/>
            <family val="2"/>
          </rPr>
          <t>Guidance:</t>
        </r>
        <r>
          <rPr>
            <sz val="9"/>
            <color indexed="81"/>
            <rFont val="Tahoma"/>
            <family val="2"/>
          </rPr>
          <t xml:space="preserve">
Grant ID for third funder (column Q).</t>
        </r>
      </text>
    </comment>
    <comment ref="R4" authorId="0" shapeId="0" xr:uid="{00000000-0006-0000-0200-00001300000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S4" authorId="0" shapeId="0" xr:uid="{00000000-0006-0000-0200-00001400000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T4" authorId="0" shapeId="0" xr:uid="{00000000-0006-0000-0200-000015000000}">
      <text>
        <r>
          <rPr>
            <b/>
            <sz val="9"/>
            <color indexed="81"/>
            <rFont val="Tahoma"/>
            <family val="2"/>
          </rPr>
          <t>Guidance:</t>
        </r>
        <r>
          <rPr>
            <sz val="9"/>
            <color indexed="81"/>
            <rFont val="Tahoma"/>
            <family val="2"/>
          </rPr>
          <t xml:space="preserve">
Currency that the APC was originally paid in e.g. GBP, USD, EUR.</t>
        </r>
      </text>
    </comment>
    <comment ref="U4" authorId="0" shapeId="0" xr:uid="{00000000-0006-0000-0200-00001600000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V4" authorId="0" shapeId="0" xr:uid="{00000000-0006-0000-0200-00001700000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W4" authorId="0" shapeId="0" xr:uid="{271BA729-6173-4E2F-B771-0520BEF06258}">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X4" authorId="0" shapeId="0" xr:uid="{705315AB-D003-4214-87F9-584C2B606BB1}">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Y4" authorId="0" shapeId="0" xr:uid="{98089080-6D7E-40A8-BB1B-DEC2A8A7A27F}">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Z4" authorId="0" shapeId="0" xr:uid="{00000000-0006-0000-0200-000019000000}">
      <text>
        <r>
          <rPr>
            <b/>
            <sz val="9"/>
            <color indexed="81"/>
            <rFont val="Tahoma"/>
            <family val="2"/>
          </rPr>
          <t>Guidance:</t>
        </r>
        <r>
          <rPr>
            <sz val="9"/>
            <color indexed="81"/>
            <rFont val="Tahoma"/>
            <family val="2"/>
          </rPr>
          <t xml:space="preserve">
Mandatory only for publications funded by Wellcome Trust.</t>
        </r>
      </text>
    </comment>
    <comment ref="AA4" authorId="0" shapeId="0" xr:uid="{542094A5-EFC1-427E-A4A3-DDE5C94F993A}">
      <text>
        <r>
          <rPr>
            <b/>
            <sz val="9"/>
            <color indexed="81"/>
            <rFont val="Tahoma"/>
            <family val="2"/>
          </rPr>
          <t>Guidance:</t>
        </r>
        <r>
          <rPr>
            <sz val="9"/>
            <color indexed="81"/>
            <rFont val="Tahoma"/>
            <family val="2"/>
          </rPr>
          <t xml:space="preserve">
Mandatory only for publications funded by CRUK.</t>
        </r>
      </text>
    </comment>
    <comment ref="AB4" authorId="0" shapeId="0" xr:uid="{3165DE8B-4B71-40AE-A57E-88E6A0AFEA17}">
      <text>
        <r>
          <rPr>
            <b/>
            <sz val="9"/>
            <color indexed="81"/>
            <rFont val="Tahoma"/>
            <family val="2"/>
          </rPr>
          <t>Guidance:</t>
        </r>
        <r>
          <rPr>
            <sz val="9"/>
            <color indexed="81"/>
            <rFont val="Tahoma"/>
            <family val="2"/>
          </rPr>
          <t xml:space="preserve">
Mandatory only for publications funded by BHF.</t>
        </r>
      </text>
    </comment>
    <comment ref="AC4" authorId="0" shapeId="0" xr:uid="{00000000-0006-0000-0200-00001A000000}">
      <text>
        <r>
          <rPr>
            <b/>
            <sz val="9"/>
            <color indexed="81"/>
            <rFont val="Tahoma"/>
            <family val="2"/>
          </rPr>
          <t>Guidance:</t>
        </r>
        <r>
          <rPr>
            <sz val="9"/>
            <color indexed="81"/>
            <rFont val="Tahoma"/>
            <family val="2"/>
          </rPr>
          <t xml:space="preserve">
Mandatory only for publications funded by RCUK.</t>
        </r>
      </text>
    </comment>
    <comment ref="AE4" authorId="0" shapeId="0" xr:uid="{00000000-0006-0000-0200-00001800000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AF4" authorId="1" shapeId="0" xr:uid="{FC90F226-0B88-495E-A43D-7ED302952B84}">
      <text>
        <r>
          <rPr>
            <b/>
            <sz val="9"/>
            <color indexed="81"/>
            <rFont val="Tahoma"/>
            <family val="2"/>
          </rPr>
          <t xml:space="preserve">Guidance:
Please also ensure you have completed the Transformative Agreement tab. </t>
        </r>
      </text>
    </comment>
    <comment ref="AG4" authorId="0" shapeId="0" xr:uid="{00000000-0006-0000-0200-00001B00000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H4" authorId="0" shapeId="0" xr:uid="{00000000-0006-0000-0200-00001C00000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tc={733A7593-74FF-44F5-8287-F9A055670536}</author>
    <author>tc={EE6E1735-3BF4-47D8-8364-90BB174F5F09}</author>
    <author>tc={A1606F5F-C271-4782-84CD-3F3A277358E1}</author>
    <author>tc={37DC6D54-1D34-4DB7-8140-63523C305F1B}</author>
    <author>tc={8A4C3FF9-0796-47A6-BCC1-D7D426402FFB}</author>
    <author>tc={72FE1EAC-6E9C-4933-AEC1-4C3D5053C409}</author>
    <author>tc={E37197BB-ED8E-44EB-B85A-9AED5F63984D}</author>
    <author>tc={F54A0915-7EF3-4AEE-B81C-15379C22CA78}</author>
    <author>tc={31C8A9CC-0093-41A4-A919-E3E68B42697F}</author>
    <author>tc={1DACE064-7631-4075-9C2E-9F1138042593}</author>
    <author>tc={C2841C53-72D0-4D71-961B-7F28DEA3C1B8}</author>
    <author>tc={96795B24-1390-4C36-9AE1-DD5C3906D5A0}</author>
    <author>tc={B89BF331-FA64-4264-9802-973A4D1081BB}</author>
    <author>tc={17EEC681-7090-4181-B853-4901D7C6A844}</author>
    <author>tc={EAC5A323-5694-4BDD-986C-08F265B38A55}</author>
    <author>tc={2C5867FA-E1FD-4B92-B1F1-3B52BC0ACF38}</author>
    <author>tc={93B87E09-C0DB-49A3-9C65-826F3290750B}</author>
    <author>tc={7A65F597-D600-46C8-944D-CDA989A8FC85}</author>
    <author>tc={420BD910-0370-4485-8C2A-39CE002A89C1}</author>
    <author>tc={ADE8A752-A78B-4A9A-AEC9-ABADFF507C62}</author>
    <author>tc={A315AF24-2A9D-429D-BC0E-49857E0B74CA}</author>
    <author>tc={03DD1CB5-87C5-4758-8499-7A8F678DEAE9}</author>
    <author>tc={B6590F0B-3E18-4BF9-BE61-0489B260FCAB}</author>
    <author>tc={361315F3-3208-4205-AF5B-DF8AC8A9DF11}</author>
    <author>tc={C01EBAC7-42B6-46F7-9952-75FC6FE65EF2}</author>
    <author>tc={DA80761F-E215-4541-9E54-8F52E3FD6FB1}</author>
    <author>tc={A3063343-7891-43FD-BD84-FBE7F7B02A4A}</author>
    <author>tc={F5B2F255-4ED5-4633-AEF0-729FBA94A4BE}</author>
    <author>tc={1D3705AE-646D-47BA-B4EE-D1B097438C1C}</author>
    <author>tc={635F4B3B-69E3-4AD4-A551-02EFCDFF898E}</author>
    <author>tc={5D5EF812-E757-4205-A65B-CE87667418D7}</author>
    <author>tc={57518EC8-0011-45F9-AA6E-1AA2D5572211}</author>
    <author>tc={9A073F6F-FFBE-45CD-B45B-8E6330065EA1}</author>
    <author>tc={ACBAB7E6-9CA7-4AEA-BB84-B0A929631BE3}</author>
    <author>tc={760BD08A-A229-421C-A576-13720DC26375}</author>
    <author>tc={14F4057A-8F53-49DB-BCCA-4C4C03AA0F26}</author>
    <author>tc={1AE78DC2-60E8-48DE-925F-4AD4CF20F18C}</author>
    <author>tc={74D2D765-6D80-48C4-BFE6-E046F11EAFB2}</author>
    <author>tc={A1CB19FA-A376-4AB2-BD26-2BB7BE0196C7}</author>
    <author>tc={49DBBD12-82A2-482D-965E-B0C4023DF910}</author>
    <author>tc={FB50D0BC-916B-4490-B901-D3E8AACFAEC4}</author>
    <author>tc={11E0836F-C051-43EC-8318-8EC0FBC3021B}</author>
    <author>tc={A6B33DB6-CD49-4CD5-8464-1807B341BB35}</author>
    <author>tc={33D611A4-2CE8-4C5A-AEC4-7172BE97246B}</author>
    <author>tc={83623161-DBD9-407A-BD0A-FACF328678BB}</author>
    <author>tc={EE993EA1-D992-4B65-9B7C-BC6A8DE842BE}</author>
    <author>tc={705FF045-13B6-4D28-A2EA-D82CE57A7C61}</author>
    <author>tc={68D7E8E7-AE84-4CAE-9837-6019C8B79CB5}</author>
    <author>tc={A752D7BB-E2E3-4A6F-9BE9-73DE1DA8DB62}</author>
    <author>tc={7270F854-71DB-4CD3-A7FE-E7DEC01CE4AD}</author>
  </authors>
  <commentList>
    <comment ref="D7" authorId="0" shapeId="0" xr:uid="{733A7593-74FF-44F5-8287-F9A055670536}">
      <text>
        <t>[Threaded comment]
Your version of Excel allows you to read this threaded comment; however, any edits to it will get removed if the file is opened in a newer version of Excel. Learn more: https://go.microsoft.com/fwlink/?linkid=870924
Comment:
    TN51843113 - can we charge this @Nicki Clarkson 
Reply:
    Yes: not charged to UKRI in 21-22, and there were 12 UKRI articles included in the ACS agreement accepted 1/4/22-31/3/23 with a list APC of 4000 USD each
Reply:
    Correction required due to 4000 USD payment from CRUK</t>
      </text>
    </comment>
    <comment ref="B8" authorId="1" shapeId="0" xr:uid="{EE6E1735-3BF4-47D8-8364-90BB174F5F09}">
      <text>
        <t>[Threaded comment]
Your version of Excel allows you to read this threaded comment; however, any edits to it will get removed if the file is opened in a newer version of Excel. Learn more: https://go.microsoft.com/fwlink/?linkid=870924
Comment:
    8,963.22 GBP Pub fee + 1,493.87 VAT</t>
      </text>
    </comment>
    <comment ref="E8" authorId="2" shapeId="0" xr:uid="{A1606F5F-C271-4782-84CD-3F3A277358E1}">
      <text>
        <t>[Threaded comment]
Your version of Excel allows you to read this threaded comment; however, any edits to it will get removed if the file is opened in a newer version of Excel. Learn more: https://go.microsoft.com/fwlink/?linkid=870924
Comment:
    Could charge &lt;20k</t>
      </text>
    </comment>
    <comment ref="B9" authorId="3" shapeId="0" xr:uid="{37DC6D54-1D34-4DB7-8140-63523C305F1B}">
      <text>
        <t>[Threaded comment]
Your version of Excel allows you to read this threaded comment; however, any edits to it will get removed if the file is opened in a newer version of Excel. Learn more: https://go.microsoft.com/fwlink/?linkid=870924
Comment:
    TN51977153</t>
      </text>
    </comment>
    <comment ref="E9" authorId="4" shapeId="0" xr:uid="{8A4C3FF9-0796-47A6-BCC1-D7D426402FFB}">
      <text>
        <t>[Threaded comment]
Your version of Excel allows you to read this threaded comment; however, any edits to it will get removed if the file is opened in a newer version of Excel. Learn more: https://go.microsoft.com/fwlink/?linkid=870924
Comment:
    Could charge £24,000
Reply:
    UKRI have got VFM in Q1. Are we happy to take the full fee in Q1, or should we only take the Q1 share and hope for more publishing in 2024?</t>
      </text>
    </comment>
    <comment ref="E12" authorId="5" shapeId="0" xr:uid="{72FE1EAC-6E9C-4933-AEC1-4C3D5053C409}">
      <text>
        <t>[Threaded comment]
Your version of Excel allows you to read this threaded comment; however, any edits to it will get removed if the file is opened in a newer version of Excel. Learn more: https://go.microsoft.com/fwlink/?linkid=870924
Comment:
    Could charge £11,400</t>
      </text>
    </comment>
    <comment ref="B13" authorId="6" shapeId="0" xr:uid="{E37197BB-ED8E-44EB-B85A-9AED5F63984D}">
      <text>
        <t>[Threaded comment]
Your version of Excel allows you to read this threaded comment; however, any edits to it will get removed if the file is opened in a newer version of Excel. Learn more: https://go.microsoft.com/fwlink/?linkid=870924
Comment:
    TN51986604</t>
      </text>
    </comment>
    <comment ref="E13" authorId="7" shapeId="0" xr:uid="{F54A0915-7EF3-4AEE-B81C-15379C22CA78}">
      <text>
        <t>[Threaded comment]
Your version of Excel allows you to read this threaded comment; however, any edits to it will get removed if the file is opened in a newer version of Excel. Learn more: https://go.microsoft.com/fwlink/?linkid=870924
Comment:
    Could charge 10,500
Reply:
    AIP was previously 100% subs. In this year there has been a publishing cost. Do we want to charge this back to UKRI, or do we want the subs budget to remain committed? This is more than the Q1 fee. Do we want to take the maximum value or only the Q1 portion?</t>
      </text>
    </comment>
    <comment ref="E33" authorId="8" shapeId="0" xr:uid="{31C8A9CC-0093-41A4-A919-E3E68B42697F}">
      <text>
        <t>[Threaded comment]
Your version of Excel allows you to read this threaded comment; however, any edits to it will get removed if the file is opened in a newer version of Excel. Learn more: https://go.microsoft.com/fwlink/?linkid=870924
Comment:
    Could charge 21310</t>
      </text>
    </comment>
    <comment ref="B34" authorId="9" shapeId="0" xr:uid="{1DACE064-7631-4075-9C2E-9F1138042593}">
      <text>
        <t>[Threaded comment]
Your version of Excel allows you to read this threaded comment; however, any edits to it will get removed if the file is opened in a newer version of Excel. Learn more: https://go.microsoft.com/fwlink/?linkid=870924
Comment:
    It looks like someone has incorrectly coded TN51961880</t>
      </text>
    </comment>
    <comment ref="E34" authorId="10" shapeId="0" xr:uid="{C2841C53-72D0-4D71-961B-7F28DEA3C1B8}">
      <text>
        <t>[Threaded comment]
Your version of Excel allows you to read this threaded comment; however, any edits to it will get removed if the file is opened in a newer version of Excel. Learn more: https://go.microsoft.com/fwlink/?linkid=870924
Comment:
    Does 8400 need to be split out by quarters
Reply:
    Could charge 6960</t>
      </text>
    </comment>
    <comment ref="D38" authorId="11" shapeId="0" xr:uid="{96795B24-1390-4C36-9AE1-DD5C3906D5A0}">
      <text>
        <t xml:space="preserve">[Threaded comment]
Your version of Excel allows you to read this threaded comment; however, any edits to it will get removed if the file is opened in a newer version of Excel. Learn more: https://go.microsoft.com/fwlink/?linkid=870924
Comment:
    =Q1 VAT
</t>
      </text>
    </comment>
    <comment ref="E38" authorId="12" shapeId="0" xr:uid="{B89BF331-FA64-4264-9802-973A4D1081BB}">
      <text>
        <t>[Threaded comment]
Your version of Excel allows you to read this threaded comment; however, any edits to it will get removed if the file is opened in a newer version of Excel. Learn more: https://go.microsoft.com/fwlink/?linkid=870924
Comment:
    Could charge 147130
Reply:
    Or Q2, 3, 4 VAT?
Reply:
    Previously 147130 before correction for staffing</t>
      </text>
    </comment>
    <comment ref="B39" authorId="13" shapeId="0" xr:uid="{17EEC681-7090-4181-B853-4901D7C6A844}">
      <text>
        <t>[Threaded comment]
Your version of Excel allows you to read this threaded comment; however, any edits to it will get removed if the file is opened in a newer version of Excel. Learn more: https://go.microsoft.com/fwlink/?linkid=870924
Comment:
    TN51948009</t>
      </text>
    </comment>
    <comment ref="E39" authorId="14" shapeId="0" xr:uid="{EAC5A323-5694-4BDD-986C-08F265B38A55}">
      <text>
        <t>[Threaded comment]
Your version of Excel allows you to read this threaded comment; however, any edits to it will get removed if the file is opened in a newer version of Excel. Learn more: https://go.microsoft.com/fwlink/?linkid=870924
Comment:
    Could charge 60680
Reply:
    Or Q1 VAT?</t>
      </text>
    </comment>
    <comment ref="E54" authorId="15" shapeId="0" xr:uid="{2C5867FA-E1FD-4B92-B1F1-3B52BC0ACF38}">
      <text>
        <t>[Threaded comment]
Your version of Excel allows you to read this threaded comment; however, any edits to it will get removed if the file is opened in a newer version of Excel. Learn more: https://go.microsoft.com/fwlink/?linkid=870924
Comment:
    0-out
Reply:
    Was 1761.30</t>
      </text>
    </comment>
    <comment ref="E55" authorId="16" shapeId="0" xr:uid="{93B87E09-C0DB-49A3-9C65-826F3290750B}">
      <text>
        <t>[Threaded comment]
Your version of Excel allows you to read this threaded comment; however, any edits to it will get removed if the file is opened in a newer version of Excel. Learn more: https://go.microsoft.com/fwlink/?linkid=870924
Comment:
    0-out
Reply:
    Was 576</t>
      </text>
    </comment>
    <comment ref="E59" authorId="17" shapeId="0" xr:uid="{7A65F597-D600-46C8-944D-CDA989A8FC85}">
      <text>
        <t>[Threaded comment]
Your version of Excel allows you to read this threaded comment; however, any edits to it will get removed if the file is opened in a newer version of Excel. Learn more: https://go.microsoft.com/fwlink/?linkid=870924
Comment:
    Could charge 9135</t>
      </text>
    </comment>
    <comment ref="B60" authorId="18" shapeId="0" xr:uid="{420BD910-0370-4485-8C2A-39CE002A89C1}">
      <text>
        <t>[Threaded comment]
Your version of Excel allows you to read this threaded comment; however, any edits to it will get removed if the file is opened in a newer version of Excel. Learn more: https://go.microsoft.com/fwlink/?linkid=870924
Comment:
    TN51989549</t>
      </text>
    </comment>
    <comment ref="E60" authorId="19" shapeId="0" xr:uid="{ADE8A752-A78B-4A9A-AEC9-ABADFF507C62}">
      <text>
        <t>[Threaded comment]
Your version of Excel allows you to read this threaded comment; however, any edits to it will get removed if the file is opened in a newer version of Excel. Learn more: https://go.microsoft.com/fwlink/?linkid=870924
Comment:
    Could charge 2230
Reply:
    Allocate remaining Q1 expense to subs.</t>
      </text>
    </comment>
    <comment ref="E75" authorId="20" shapeId="0" xr:uid="{A315AF24-2A9D-429D-BC0E-49857E0B74CA}">
      <text>
        <t>[Threaded comment]
Your version of Excel allows you to read this threaded comment; however, any edits to it will get removed if the file is opened in a newer version of Excel. Learn more: https://go.microsoft.com/fwlink/?linkid=870924
Comment:
    0-out
Reply:
    Was 894.60</t>
      </text>
    </comment>
    <comment ref="B78" authorId="21" shapeId="0" xr:uid="{03DD1CB5-87C5-4758-8499-7A8F678DEAE9}">
      <text>
        <t>[Threaded comment]
Your version of Excel allows you to read this threaded comment; however, any edits to it will get removed if the file is opened in a newer version of Excel. Learn more: https://go.microsoft.com/fwlink/?linkid=870924
Comment:
    66092.62?
Reply:
    TN51889382</t>
      </text>
    </comment>
    <comment ref="E78" authorId="22" shapeId="0" xr:uid="{B6590F0B-3E18-4BF9-BE61-0489B260FCAB}">
      <text>
        <t>[Threaded comment]
Your version of Excel allows you to read this threaded comment; however, any edits to it will get removed if the file is opened in a newer version of Excel. Learn more: https://go.microsoft.com/fwlink/?linkid=870924
Comment:
    Could charge 33208
Reply:
    24,979.61 short</t>
      </text>
    </comment>
    <comment ref="B79" authorId="23" shapeId="0" xr:uid="{361315F3-3208-4205-AF5B-DF8AC8A9DF11}">
      <text>
        <t>[Threaded comment]
Your version of Excel allows you to read this threaded comment; however, any edits to it will get removed if the file is opened in a newer version of Excel. Learn more: https://go.microsoft.com/fwlink/?linkid=870924
Comment:
    51981276</t>
      </text>
    </comment>
    <comment ref="E79" authorId="24" shapeId="0" xr:uid="{C01EBAC7-42B6-46F7-9952-75FC6FE65EF2}">
      <text>
        <t>[Threaded comment]
Your version of Excel allows you to read this threaded comment; however, any edits to it will get removed if the file is opened in a newer version of Excel. Learn more: https://go.microsoft.com/fwlink/?linkid=870924
Comment:
    Could charge 6473
Reply:
    13,461.11 short on Q1</t>
      </text>
    </comment>
    <comment ref="E82" authorId="25" shapeId="0" xr:uid="{DA80761F-E215-4541-9E54-8F52E3FD6FB1}">
      <text>
        <t>[Threaded comment]
Your version of Excel allows you to read this threaded comment; however, any edits to it will get removed if the file is opened in a newer version of Excel. Learn more: https://go.microsoft.com/fwlink/?linkid=870924
Comment:
    Could charge 52911.44</t>
      </text>
    </comment>
    <comment ref="E83" authorId="26" shapeId="0" xr:uid="{A3063343-7891-43FD-BD84-FBE7F7B02A4A}">
      <text>
        <t>[Threaded comment]
Your version of Excel allows you to read this threaded comment; however, any edits to it will get removed if the file is opened in a newer version of Excel. Learn more: https://go.microsoft.com/fwlink/?linkid=870924
Comment:
    Could charge 3798.90
Reply:
    Or 1 quarter? 6137.75</t>
      </text>
    </comment>
    <comment ref="E86" authorId="27" shapeId="0" xr:uid="{F5B2F255-4ED5-4633-AEF0-729FBA94A4BE}">
      <text>
        <t>[Threaded comment]
Your version of Excel allows you to read this threaded comment; however, any edits to it will get removed if the file is opened in a newer version of Excel. Learn more: https://go.microsoft.com/fwlink/?linkid=870924
Comment:
    Could charge 6300</t>
      </text>
    </comment>
    <comment ref="E87" authorId="28" shapeId="0" xr:uid="{1D3705AE-646D-47BA-B4EE-D1B097438C1C}">
      <text>
        <t>[Threaded comment]
Your version of Excel allows you to read this threaded comment; however, any edits to it will get removed if the file is opened in a newer version of Excel. Learn more: https://go.microsoft.com/fwlink/?linkid=870924
Comment:
    Could charge 3000</t>
      </text>
    </comment>
    <comment ref="B90" authorId="29" shapeId="0" xr:uid="{635F4B3B-69E3-4AD4-A551-02EFCDFF898E}">
      <text>
        <t xml:space="preserve">[Threaded comment]
Your version of Excel allows you to read this threaded comment; however, any edits to it will get removed if the file is opened in a newer version of Excel. Learn more: https://go.microsoft.com/fwlink/?linkid=870924
Comment:
    TN51869256
</t>
      </text>
    </comment>
    <comment ref="E90" authorId="30" shapeId="0" xr:uid="{5D5EF812-E757-4205-A65B-CE87667418D7}">
      <text>
        <t>[Threaded comment]
Your version of Excel allows you to read this threaded comment; however, any edits to it will get removed if the file is opened in a newer version of Excel. Learn more: https://go.microsoft.com/fwlink/?linkid=870924
Comment:
    Could charge 5962</t>
      </text>
    </comment>
    <comment ref="B91" authorId="31" shapeId="0" xr:uid="{57518EC8-0011-45F9-AA6E-1AA2D5572211}">
      <text>
        <t>[Threaded comment]
Your version of Excel allows you to read this threaded comment; however, any edits to it will get removed if the file is opened in a newer version of Excel. Learn more: https://go.microsoft.com/fwlink/?linkid=870924
Comment:
    TN51982969</t>
      </text>
    </comment>
    <comment ref="E91" authorId="32" shapeId="0" xr:uid="{9A073F6F-FFBE-45CD-B45B-8E6330065EA1}">
      <text>
        <t>[Threaded comment]
Your version of Excel allows you to read this threaded comment; however, any edits to it will get removed if the file is opened in a newer version of Excel. Learn more: https://go.microsoft.com/fwlink/?linkid=870924
Comment:
    Could charge 4690</t>
      </text>
    </comment>
    <comment ref="E108" authorId="33" shapeId="0" xr:uid="{ACBAB7E6-9CA7-4AEA-BB84-B0A929631BE3}">
      <text>
        <t>[Threaded comment]
Your version of Excel allows you to read this threaded comment; however, any edits to it will get removed if the file is opened in a newer version of Excel. Learn more: https://go.microsoft.com/fwlink/?linkid=870924
Comment:
    Could charge 1700
Reply:
    Was 3874.62</t>
      </text>
    </comment>
    <comment ref="B109" authorId="34" shapeId="0" xr:uid="{760BD08A-A229-421C-A576-13720DC26375}">
      <text>
        <t>[Threaded comment]
Your version of Excel allows you to read this threaded comment; however, any edits to it will get removed if the file is opened in a newer version of Excel. Learn more: https://go.microsoft.com/fwlink/?linkid=870924
Comment:
    TN51960908</t>
      </text>
    </comment>
    <comment ref="E109" authorId="35" shapeId="0" xr:uid="{14F4057A-8F53-49DB-BCCA-4C4C03AA0F26}">
      <text>
        <t>[Threaded comment]
Your version of Excel allows you to read this threaded comment; however, any edits to it will get removed if the file is opened in a newer version of Excel. Learn more: https://go.microsoft.com/fwlink/?linkid=870924
Comment:
    Could charge 3695</t>
      </text>
    </comment>
    <comment ref="E113" authorId="36" shapeId="0" xr:uid="{1AE78DC2-60E8-48DE-925F-4AD4CF20F18C}">
      <text>
        <t>[Threaded comment]
Your version of Excel allows you to read this threaded comment; however, any edits to it will get removed if the file is opened in a newer version of Excel. Learn more: https://go.microsoft.com/fwlink/?linkid=870924
Comment:
    Could charge 22689</t>
      </text>
    </comment>
    <comment ref="E114" authorId="37" shapeId="0" xr:uid="{74D2D765-6D80-48C4-BFE6-E046F11EAFB2}">
      <text>
        <t>[Threaded comment]
Your version of Excel allows you to read this threaded comment; however, any edits to it will get removed if the file is opened in a newer version of Excel. Learn more: https://go.microsoft.com/fwlink/?linkid=870924
Comment:
    Could charge 5500</t>
      </text>
    </comment>
    <comment ref="E120" authorId="38" shapeId="0" xr:uid="{A1CB19FA-A376-4AB2-BD26-2BB7BE0196C7}">
      <text>
        <t>[Threaded comment]
Your version of Excel allows you to read this threaded comment; however, any edits to it will get removed if the file is opened in a newer version of Excel. Learn more: https://go.microsoft.com/fwlink/?linkid=870924
Comment:
    Could charge 15032.68</t>
      </text>
    </comment>
    <comment ref="E121" authorId="39" shapeId="0" xr:uid="{49DBBD12-82A2-482D-965E-B0C4023DF910}">
      <text>
        <t>[Threaded comment]
Your version of Excel allows you to read this threaded comment; however, any edits to it will get removed if the file is opened in a newer version of Excel. Learn more: https://go.microsoft.com/fwlink/?linkid=870924
Comment:
    Could charge 2529.89</t>
      </text>
    </comment>
    <comment ref="B126" authorId="40" shapeId="0" xr:uid="{FB50D0BC-916B-4490-B901-D3E8AACFAEC4}">
      <text>
        <t>[Threaded comment]
Your version of Excel allows you to read this threaded comment; however, any edits to it will get removed if the file is opened in a newer version of Excel. Learn more: https://go.microsoft.com/fwlink/?linkid=870924
Comment:
    Nature pub fee: 5,035.73
Reply:
    Compact fee: 129,299.82</t>
      </text>
    </comment>
    <comment ref="D126" authorId="41" shapeId="0" xr:uid="{11E0836F-C051-43EC-8318-8EC0FBC3021B}">
      <text>
        <t>[Threaded comment]
Your version of Excel allows you to read this threaded comment; however, any edits to it will get removed if the file is opened in a newer version of Excel. Learn more: https://go.microsoft.com/fwlink/?linkid=870924
Comment:
    3 Q = 100,766.66 max</t>
      </text>
    </comment>
    <comment ref="E126" authorId="42" shapeId="0" xr:uid="{A6B33DB6-CD49-4CD5-8464-1807B341BB35}">
      <text>
        <t>[Threaded comment]
Your version of Excel allows you to read this threaded comment; however, any edits to it will get removed if the file is opened in a newer version of Excel. Learn more: https://go.microsoft.com/fwlink/?linkid=870924
Comment:
    Could charge 86218</t>
      </text>
    </comment>
    <comment ref="E127" authorId="43" shapeId="0" xr:uid="{33D611A4-2CE8-4C5A-AEC4-7172BE97246B}">
      <text>
        <t>[Threaded comment]
Your version of Excel allows you to read this threaded comment; however, any edits to it will get removed if the file is opened in a newer version of Excel. Learn more: https://go.microsoft.com/fwlink/?linkid=870924
Comment:
    1 q = 33,028.47 max
Reply:
    Could charge 20221</t>
      </text>
    </comment>
    <comment ref="E130" authorId="44" shapeId="0" xr:uid="{83623161-DBD9-407A-BD0A-FACF328678BB}">
      <text>
        <t>[Threaded comment]
Your version of Excel allows you to read this threaded comment; however, any edits to it will get removed if the file is opened in a newer version of Excel. Learn more: https://go.microsoft.com/fwlink/?linkid=870924
Comment:
    Q2-4: 21,645.20
4: 8,983.20
3: 6,331.00
2: 6,331.00</t>
      </text>
    </comment>
    <comment ref="E131" authorId="45" shapeId="0" xr:uid="{EE993EA1-D992-4B65-9B7C-BC6A8DE842BE}">
      <text>
        <t>[Threaded comment]
Your version of Excel allows you to read this threaded comment; however, any edits to it will get removed if the file is opened in a newer version of Excel. Learn more: https://go.microsoft.com/fwlink/?linkid=870924
Comment:
    Q1 share of VAT 10384.66?</t>
      </text>
    </comment>
    <comment ref="E138" authorId="46" shapeId="0" xr:uid="{705FF045-13B6-4D28-A2EA-D82CE57A7C61}">
      <text>
        <t>[Threaded comment]
Your version of Excel allows you to read this threaded comment; however, any edits to it will get removed if the file is opened in a newer version of Excel. Learn more: https://go.microsoft.com/fwlink/?linkid=870924
Comment:
    Could charge 79506.50</t>
      </text>
    </comment>
    <comment ref="B139" authorId="47" shapeId="0" xr:uid="{68D7E8E7-AE84-4CAE-9837-6019C8B79CB5}">
      <text>
        <t>[Threaded comment]
Your version of Excel allows you to read this threaded comment; however, any edits to it will get removed if the file is opened in a newer version of Excel. Learn more: https://go.microsoft.com/fwlink/?linkid=870924
Comment:
    TN51992638</t>
      </text>
    </comment>
    <comment ref="E139" authorId="48" shapeId="0" xr:uid="{A752D7BB-E2E3-4A6F-9BE9-73DE1DA8DB62}">
      <text>
        <t>[Threaded comment]
Your version of Excel allows you to read this threaded comment; however, any edits to it will get removed if the file is opened in a newer version of Excel. Learn more: https://go.microsoft.com/fwlink/?linkid=870924
Comment:
    Could charge 23520</t>
      </text>
    </comment>
    <comment ref="E140" authorId="49" shapeId="0" xr:uid="{7270F854-71DB-4CD3-A7FE-E7DEC01CE4AD}">
      <text>
        <t>[Threaded comment]
Your version of Excel allows you to read this threaded comment; however, any edits to it will get removed if the file is opened in a newer version of Excel. Learn more: https://go.microsoft.com/fwlink/?linkid=870924
Comment:
    Could charge 4532</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<sst xmlns="http://schemas.openxmlformats.org/spreadsheetml/2006/main" count="7646" uniqueCount="2689">
  <si>
    <t>Introduction to the template</t>
  </si>
  <si>
    <t>For full details visit the Jisc Collections website, where the template can be downloaded:</t>
  </si>
  <si>
    <t>https://www.jisc-collections.ac.uk/Jisc-Monitor/APC-data-collection/</t>
  </si>
  <si>
    <t>An FAQ can be found here:</t>
  </si>
  <si>
    <t>https://www.jisc-collections.ac.uk/Jisc-Monitor/APC-data-collection/Jisc-APC-template-FAQ/</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</si>
  <si>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</si>
  <si>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This spreadsheet and all data contained within it are published under a Creative Commons CC0 license.</t>
  </si>
  <si>
    <t>To the extent possible under law, Jisc and the higher education institution completing this template have waived all copyright and related or neighboring rights to this work.</t>
  </si>
  <si>
    <t>This sheet is to provide examples of how to use institutional data on previous APC spend and publication output to detmine the value that can be used from a charity's block grant towards a Transitional agreement</t>
  </si>
  <si>
    <r>
      <rPr>
        <u/>
        <sz val="11"/>
        <rFont val="Calibri"/>
        <family val="2"/>
        <scheme val="minor"/>
      </rPr>
      <t xml:space="preserve">Please note: </t>
    </r>
    <r>
      <rPr>
        <sz val="11"/>
        <rFont val="Calibri"/>
        <family val="2"/>
        <scheme val="minor"/>
      </rPr>
      <t xml:space="preserve">These examples shows the </t>
    </r>
    <r>
      <rPr>
        <i/>
        <sz val="11"/>
        <rFont val="Calibri"/>
        <family val="2"/>
        <scheme val="minor"/>
      </rPr>
      <t>total</t>
    </r>
    <r>
      <rPr>
        <sz val="11"/>
        <rFont val="Calibri"/>
        <family val="2"/>
        <scheme val="minor"/>
      </rPr>
      <t xml:space="preserve"> contribution the charities would make to support an agreement.  In practice it is anticipated that these costs will be apportioned across the organisations in receipt of our OA block grant funding.  </t>
    </r>
  </si>
  <si>
    <t>Example 1 - Average number of funded articles published over the last three years e.g. Wellcome's contribution to the Springer Nature "Compact deal'</t>
  </si>
  <si>
    <t>Useful links</t>
  </si>
  <si>
    <t>Wellcome and COAF Open access spend including links to the raw data which shows institutional spend (Wellcome provided this up until 2018/19.</t>
  </si>
  <si>
    <r>
      <t>Formula</t>
    </r>
    <r>
      <rPr>
        <sz val="11"/>
        <rFont val="Calibri"/>
        <family val="2"/>
        <scheme val="minor"/>
      </rPr>
      <t>: Average number of charity-funded articles over the last 3 years * agreed APC rate</t>
    </r>
  </si>
  <si>
    <t>Institutional agreement details</t>
  </si>
  <si>
    <t>Numbers</t>
  </si>
  <si>
    <t>2018/19 - https://wellcome.org/grant-funding/wellcome-and-coaf-open-access-spend-201819</t>
  </si>
  <si>
    <t>Total number of eligible articles (2022)</t>
  </si>
  <si>
    <t>APC rate</t>
  </si>
  <si>
    <t>Total “publish” element of the TA</t>
  </si>
  <si>
    <t>(#1*#2)</t>
  </si>
  <si>
    <t>Total contribution from the charity</t>
  </si>
  <si>
    <t>Notes/calculations</t>
  </si>
  <si>
    <t>Open Access Spend - https://wellcome.org/grant-funding/guidance/open-access-guidance/open-access-funding</t>
  </si>
  <si>
    <t>Number of Wellcome-funded  (APCs) articles published in Springer Nature TA-eligible journals (2019-2020)</t>
  </si>
  <si>
    <t>Please see here for data</t>
  </si>
  <si>
    <t xml:space="preserve">Number of Wellcome-funded  (APCs) articles published in Springer Nature TA-eligible journals (2020-2021) </t>
  </si>
  <si>
    <r>
      <rPr>
        <b/>
        <sz val="10"/>
        <rFont val="Arial"/>
        <family val="2"/>
      </rPr>
      <t>UKRI guidance for using block grants for transformative agreements</t>
    </r>
    <r>
      <rPr>
        <sz val="10"/>
        <rFont val="Arial"/>
        <family val="2"/>
      </rPr>
      <t xml:space="preserve"> - https://www.ukri.org/publications/using-the-open-access-block-grant-for-transformative-agreements/</t>
    </r>
  </si>
  <si>
    <t xml:space="preserve">Number of Wellcome-funded  (APCs) articles published in Springer Nature TA-eligible journals (2021-2022) </t>
  </si>
  <si>
    <t xml:space="preserve">Average number of Wellcome-funded  (APCs) articles published in Springer Nature TA-eligible journals (over the last 3 years) </t>
  </si>
  <si>
    <t xml:space="preserve"> #4+#5+#6/3</t>
  </si>
  <si>
    <t xml:space="preserve">Wellcome’s contribution to Springer Nature TA in Year 1 </t>
  </si>
  <si>
    <t>#7 * #2</t>
  </si>
  <si>
    <t xml:space="preserve">Wellcome’s contribution to Springer Nature TA in Year 2 </t>
  </si>
  <si>
    <t>(#8 + 2% inflation fee)</t>
  </si>
  <si>
    <t xml:space="preserve">Wellcome’s contribution to Springer Nature TA in Year 3 </t>
  </si>
  <si>
    <t>(#9 + 2% inflation fee)</t>
  </si>
  <si>
    <t>Example 2 - Average spend by the funder with the publisher over the last two years e.g. Wellcome and the Microbiology Society Read and Publish pilot</t>
  </si>
  <si>
    <r>
      <t>Formula</t>
    </r>
    <r>
      <rPr>
        <sz val="11"/>
        <rFont val="Calibri"/>
        <family val="2"/>
        <scheme val="minor"/>
      </rPr>
      <t>: Average spend by Wellcome on APC’s with that publisher over the last 2 years</t>
    </r>
  </si>
  <si>
    <t>This example is for when the Agreement between the Publisher and the organisation does NOT include an agreed APC rate.  In this case, Wellcome’s contribution to the TA in year 1 is based on the average spend by Wellcome with that publisher over the last two years. The year 2 contribution will be the same as year 1, plus a percentage increase which is fixed at 2% in the Agreement.</t>
  </si>
  <si>
    <t>Wellcome spend on APCs with Society in 2020/21</t>
  </si>
  <si>
    <t>Wellcome spend on APCs with Society in 2021/22</t>
  </si>
  <si>
    <t xml:space="preserve">Average APC spend &amp; year 1 contribution towards TA </t>
  </si>
  <si>
    <t xml:space="preserve"> #1+#2+/2</t>
  </si>
  <si>
    <t>Year 2 contribution to TA Year 1 price +2%</t>
  </si>
  <si>
    <t>(#3 + 2% inflation fee)</t>
  </si>
  <si>
    <t>Wellcome total contribution over 2 year deal</t>
  </si>
  <si>
    <t xml:space="preserve"> #3+#4</t>
  </si>
  <si>
    <t>Definitions of metadata fields</t>
  </si>
  <si>
    <t xml:space="preserve">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 </t>
  </si>
  <si>
    <t>Please note that the template has been updated to reflect Jisc's Transitional Agreements.From 2020-2021 the Transitional Agreement tab should be completed with your institutions costs towards Transitional Agreement if an article has been published under the TA and the contribution block grants from funders have made to the fee of the TA to your institution.</t>
  </si>
  <si>
    <t>Fields highlighted in grey are considered by Charity funder (Wellcome, CRUK and the BHF) and RCUK to be required fields. It is recommended to complete as many fields as possible. These are also considered by Jisc to be required unless stated otherwise in the description. Any fields that aren't relevant leave blank.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</si>
  <si>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</si>
  <si>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Fields highlighted in yellow are considered by Charity funder (Wellcome, CRUK and the BHF) to be required for their reporting purposes. Charity funders recognise the difficulty some institutions may have in providing this level of information and request that Research Organisations make their best endeavours to provide the information requested. If you need further advice or have specific issues on the use or reporting of charity research funds please contact Wellcome at: openaccess@wellcome.org. CRUK at: policies@cancer.org.uk.BHF at: research@bhf.org.uk</t>
  </si>
  <si>
    <t>Column name</t>
  </si>
  <si>
    <t>Description</t>
  </si>
  <si>
    <t>Internal institutional data</t>
  </si>
  <si>
    <t>Date of acceptance</t>
  </si>
  <si>
    <t xml:space="preserve">Date on which the resource has been accepted for publication with all substantive changes made. Use most accurate date available, whether that is day (e.g. 2020-01-01), month (e.g. 2020-01), or year (e.g. 2020). For TA please ensure this field is completed in place of Date of APC Payment. </t>
  </si>
  <si>
    <t>Bibliographic data</t>
  </si>
  <si>
    <t>PubMed ID</t>
  </si>
  <si>
    <t>Please complete if possible, if the ID is not available please leave blank</t>
  </si>
  <si>
    <t>DOI</t>
  </si>
  <si>
    <t>Publisher</t>
  </si>
  <si>
    <t>Publisher who publishes the journal the article is published in. Please ensure this is completed if the PubMed ID and DOI is blank.</t>
  </si>
  <si>
    <t>Journal</t>
  </si>
  <si>
    <t>Journal in which the article is published in. Please ensure this is completed if the PubMed ID and DOI is blank</t>
  </si>
  <si>
    <t>E-ISSN</t>
  </si>
  <si>
    <t>E-ISSN of the journal in which the article is published in. Please endure this is completed if the PubMed ID and DOI is blank.</t>
  </si>
  <si>
    <t>Type of publication</t>
  </si>
  <si>
    <t>This is a constrained value field identifying item types using the OPEN AIRE item types. Please select the item type that best describes your publication</t>
  </si>
  <si>
    <t>Article title</t>
  </si>
  <si>
    <t>Title of the publication</t>
  </si>
  <si>
    <t>Date of publication</t>
  </si>
  <si>
    <t>Date the publication was published, please leave blank if it is still at acceptance stage.</t>
  </si>
  <si>
    <t>Funding Data</t>
  </si>
  <si>
    <t>Funder of research (1)</t>
  </si>
  <si>
    <t>This is the organisation which provides financial support for the research activity. This is optional and it may differ from the 'Fund that APC is paid from' field. Explain any complications in the 'Notes' field. This field is optional when reporting to Jisc.  </t>
  </si>
  <si>
    <t>Grant ID (1)</t>
  </si>
  <si>
    <t>Grant ID for first funder. This field is optional when reporting to Jisc.</t>
  </si>
  <si>
    <t>Funder of research (2)</t>
  </si>
  <si>
    <t>The funder of the research. Complete if there is more than one funder.</t>
  </si>
  <si>
    <t>Grant ID (2)</t>
  </si>
  <si>
    <t>Grant ID for second funder.</t>
  </si>
  <si>
    <t>Funder of research (3)</t>
  </si>
  <si>
    <t>The funder of the research. Complete if there are more than two funders.</t>
  </si>
  <si>
    <t>Grant ID (3)</t>
  </si>
  <si>
    <t>Grant ID for third funder.</t>
  </si>
  <si>
    <t>Fund that APC is paid from (1)</t>
  </si>
  <si>
    <t>Select from drop-down list. State the organisation that is providing the financial support to pay the APC: RCUK, Charity funder (Wellcome, CRUK and the BHF), Institutional, or Other. Explain any complications in the 'Notes' field. If there is more than one funder of the APC, state these in the following two columns. If article is published under a TA please leave the 'Fund that APC is paid from' columns blank and ensure you have populated the Transitional Agreement tab.</t>
  </si>
  <si>
    <t>Fund that APC is paid from (2)</t>
  </si>
  <si>
    <t xml:space="preserve">Select from drop-down list. State the organisation that is providing the financial support to pay the APC: RCUK, Charity funder (Wellcome, CRUK and the BHF), Institutional, or Other. Explain any complications in the 'Notes' field. </t>
  </si>
  <si>
    <t>Fund that APC is paid from (3)</t>
  </si>
  <si>
    <t>Select from drop-down list. State the organisation that is providing the financial support to pay the APC: RCUK, Charity funder (Wellcome, CRUK and the BHF), Institutional, or Other. Explain any complications in the 'Notes' field.</t>
  </si>
  <si>
    <t>APC data</t>
  </si>
  <si>
    <t>Date of APC payment</t>
  </si>
  <si>
    <t>Date the APC was paid. Please leave blank if published under a TA</t>
  </si>
  <si>
    <t>APC paid (actual currency) excluding VAT</t>
  </si>
  <si>
    <t>APC paid (excluding VAT) in original currency. Please leave blank if published under a TA</t>
  </si>
  <si>
    <t>Currency of APC</t>
  </si>
  <si>
    <t>Original currency of APC. Please leave blank if published under a TA</t>
  </si>
  <si>
    <t>APC paid (£) including VAT if charged</t>
  </si>
  <si>
    <t>APC paid (including VAT) in GBP. Please leave blank if published under a TA</t>
  </si>
  <si>
    <t>Additional publication costs (£)</t>
  </si>
  <si>
    <t>Total cost of any additional publication costs incurred</t>
  </si>
  <si>
    <t>Discounts, memberships &amp; pre-payment agreements</t>
  </si>
  <si>
    <t>Select from drop-down list. Specify whether there was a discount on the APC that was paid to a publisher, including instances where the institution has a pre-payment or membership agreement with the publisher. For TA please select the option - 'TA - No Discount'  </t>
  </si>
  <si>
    <t>Transformative Agreement article published under</t>
  </si>
  <si>
    <t>Select the relevant TA that the article was published under from the drop down list.</t>
  </si>
  <si>
    <t>Amount of APC charged to Wellcome grant (Oct 20 – Sep 21) (including VAT if charged) in £</t>
  </si>
  <si>
    <t>Total cost of APC charged to Wellcome Trust grant</t>
  </si>
  <si>
    <t>Amount of APC charged to CRUK grant (Oct 20 – Sep 21) (including VAT if charged) in £2</t>
  </si>
  <si>
    <t>Total cost of APC charged to CRUK grant</t>
  </si>
  <si>
    <t>Amount of APC charged to BHF grant (Oct 20 – Sep 21) (including VAT if charged) in £3</t>
  </si>
  <si>
    <t>Total cost of APC charged to BHF grant</t>
  </si>
  <si>
    <t>Amount of APC charged to RCUK (Apr 21 - Mar 22) OA fund (including VAT if charged) in £</t>
  </si>
  <si>
    <t>Total cost of APC charged to RCUK grant</t>
  </si>
  <si>
    <t>Amount of APC charged to Institutional budgets</t>
  </si>
  <si>
    <t>Total cost of APC charged to an institutional budget</t>
  </si>
  <si>
    <t>License data</t>
  </si>
  <si>
    <t>Licence</t>
  </si>
  <si>
    <t>Select from the drop-down list.</t>
  </si>
  <si>
    <t>Notes</t>
  </si>
  <si>
    <t>Please use to record any notes or complications.</t>
  </si>
  <si>
    <t>Institution name:</t>
  </si>
  <si>
    <t>Orange fields are required by Charity funders and RCUK, and are required by Jisc unless otherwise stated</t>
  </si>
  <si>
    <t>Green fields are required by RCUK only</t>
  </si>
  <si>
    <t>Yellow fields are required by Charity funders only</t>
  </si>
  <si>
    <t>Contact name and email address:</t>
  </si>
  <si>
    <t>Complete if no DOI or PubMed ID provided</t>
  </si>
  <si>
    <t>Tracking number</t>
  </si>
  <si>
    <t>Application status</t>
  </si>
  <si>
    <t>Amount of APC charged to Wellcome grant (including VAT if charged) in £</t>
  </si>
  <si>
    <t>Amount of APC charged to CRUK grant (including VAT if charged) in £</t>
  </si>
  <si>
    <t>Amount of APC charged to BHF grant (including VAT if charged) in £</t>
  </si>
  <si>
    <t>Amount of APC charged to RCUK OA fund (including VAT if charged) in £</t>
  </si>
  <si>
    <t>Amount of APC charged to institutional budgets</t>
  </si>
  <si>
    <t>Transitional Agreement article published under</t>
  </si>
  <si>
    <t>Wiley</t>
  </si>
  <si>
    <t>NERC</t>
  </si>
  <si>
    <t>British Heart Foundation</t>
  </si>
  <si>
    <t>EUR</t>
  </si>
  <si>
    <t>Institutional_Prepayment</t>
  </si>
  <si>
    <t>CC BY</t>
  </si>
  <si>
    <t>GBP</t>
  </si>
  <si>
    <t>CC BY-NC</t>
  </si>
  <si>
    <t>Wellcome Trust</t>
  </si>
  <si>
    <t>Our status</t>
  </si>
  <si>
    <t>Date of dashboard approval (or date LIBAPC created from publisher report)</t>
  </si>
  <si>
    <t>Publisher agreement</t>
  </si>
  <si>
    <t>LIBAPC0007204</t>
  </si>
  <si>
    <t>Checked</t>
  </si>
  <si>
    <t xml:space="preserve"> 10.1016/j.apacoust.2023.109796</t>
  </si>
  <si>
    <t>Elsevier</t>
  </si>
  <si>
    <t>Applied Acoustics</t>
  </si>
  <si>
    <t>1872-910X</t>
  </si>
  <si>
    <t>Journal Article/Review</t>
  </si>
  <si>
    <t>A robust optimised multi-material 3D inkjet printed elastic metamaterial</t>
  </si>
  <si>
    <t>Engineering and Physical Sciences Research Council (EPSRC UKRI)</t>
  </si>
  <si>
    <t>EP/S03661X/1</t>
  </si>
  <si>
    <t>RCUK</t>
  </si>
  <si>
    <t>Elsevier agreement</t>
  </si>
  <si>
    <t>LIBAPC0006225</t>
  </si>
  <si>
    <t xml:space="preserve"> 10.1016/j.apergo.2023.104057</t>
  </si>
  <si>
    <t xml:space="preserve"> Applied Ergonomics</t>
  </si>
  <si>
    <t>0003-6870</t>
  </si>
  <si>
    <t>Training for the safe activation of Automated Vehicles matters: Revealing the benefits of online training to creating glaringly better mental models and behaviour</t>
  </si>
  <si>
    <t>LIBAPC0006535</t>
  </si>
  <si>
    <t xml:space="preserve"> 10.1016/j.apor.2023.103671</t>
  </si>
  <si>
    <t>Applied Ocean Research</t>
  </si>
  <si>
    <t>1879-1549</t>
  </si>
  <si>
    <t>Whole-life modelling of anchor capacity for floating systems: The RSN[sbnd]CSI approach</t>
  </si>
  <si>
    <t xml:space="preserve"> EP/S000747/1</t>
  </si>
  <si>
    <t>LIBAPC0006688</t>
  </si>
  <si>
    <t xml:space="preserve"> 10.1016/j.ast.2023.108581</t>
  </si>
  <si>
    <t>Aerospace Science and Technology</t>
  </si>
  <si>
    <t>1626-3219</t>
  </si>
  <si>
    <t>Numerical simulation of transpiration cooling for a high-speed boundary layer undergoing transition to turbulence</t>
  </si>
  <si>
    <t>EP/P000878/1</t>
  </si>
  <si>
    <t>LIBAPC0006918</t>
  </si>
  <si>
    <t xml:space="preserve"> 10.1016/j.bbagen.2023.130481</t>
  </si>
  <si>
    <t>Biochimica et Biophysica Acta: General Subjects</t>
  </si>
  <si>
    <t>1872-8006</t>
  </si>
  <si>
    <t xml:space="preserve">An investigation into the cytotoxic effects of microbubbles and their constituents on osteosarcoma and bone marrow stromal cells </t>
  </si>
  <si>
    <t xml:space="preserve"> EP/R013594/1</t>
  </si>
  <si>
    <t>EP/R013624/1</t>
  </si>
  <si>
    <t>LIBAPC0006342</t>
  </si>
  <si>
    <t xml:space="preserve"> 10.1016/j.chb.2023.107860</t>
  </si>
  <si>
    <t>Computers in Human Behavior</t>
  </si>
  <si>
    <t>2451-9588</t>
  </si>
  <si>
    <t>Perceived partner phubbing predicts lower relationship quality but partners' enacted phubbing does not</t>
  </si>
  <si>
    <t>Economic and Social Research Council (ESRC UKRI)</t>
  </si>
  <si>
    <t xml:space="preserve"> ES/S005749/1</t>
  </si>
  <si>
    <t>LIBAPC0007060</t>
  </si>
  <si>
    <t xml:space="preserve"> 10.1016/j.chemgeo.2023.121822</t>
  </si>
  <si>
    <t>Chemical Geology</t>
  </si>
  <si>
    <t xml:space="preserve">1872-6836 </t>
  </si>
  <si>
    <t>Active near-surface mobilisation of slab-derived geochemical signatures by hyperalkaline waters in brecciated serpentinites</t>
  </si>
  <si>
    <t>Natural Environment Research Council (NERC UKRI)</t>
  </si>
  <si>
    <t>NE/L002531/1</t>
  </si>
  <si>
    <t>LIBAPC0006174</t>
  </si>
  <si>
    <t xml:space="preserve"> 10.1016/j.coastaleng.2023.104336</t>
  </si>
  <si>
    <t xml:space="preserve"> Coastal Engineering</t>
  </si>
  <si>
    <t>1872-7379</t>
  </si>
  <si>
    <t>How should storm surge barrier maintenance strategies be changed in light of sea-level rise? A case study</t>
  </si>
  <si>
    <t>NE/S007210/1</t>
  </si>
  <si>
    <t>NE/V018655/1</t>
  </si>
  <si>
    <t>Elsevier Agreement</t>
  </si>
  <si>
    <t>LIBAPC0006304</t>
  </si>
  <si>
    <t xml:space="preserve"> 10.1016/j.compgeo.2023.105559</t>
  </si>
  <si>
    <t>Computers and Geotechnics</t>
  </si>
  <si>
    <t>1873-7633</t>
  </si>
  <si>
    <t>DEM study of particle scale effect on plain and rotary jacked pile behaviour in granular materials</t>
  </si>
  <si>
    <t xml:space="preserve"> EP/R512473/1</t>
  </si>
  <si>
    <t>EP/N006054/1</t>
  </si>
  <si>
    <t>LIBAPC0005997</t>
  </si>
  <si>
    <t xml:space="preserve"> 10.1016/j.electacta.2023.142456</t>
  </si>
  <si>
    <t>Electrochimica Acta</t>
  </si>
  <si>
    <t>1873-3859</t>
  </si>
  <si>
    <t>Tellurium electrodeposition from tellurium(II) and (IV) chloride salts in dichloromethane</t>
  </si>
  <si>
    <t>EP/N035437/1</t>
  </si>
  <si>
    <t>LIBAPC0006066</t>
  </si>
  <si>
    <t xml:space="preserve"> 10.1016/j.gca.2023.04.011</t>
  </si>
  <si>
    <t>Geochimica et Cosmochimica Acta</t>
  </si>
  <si>
    <t>1872-9533</t>
  </si>
  <si>
    <t>Geochemical responses of scleractinian corals to nutrient stress</t>
  </si>
  <si>
    <t>NE/T001364/1</t>
  </si>
  <si>
    <t>Other</t>
  </si>
  <si>
    <t>Elsevier Agreememt</t>
  </si>
  <si>
    <t>LIBAPC0007165</t>
  </si>
  <si>
    <t xml:space="preserve"> 10.1016/j.gloenvcha.2023.102779</t>
  </si>
  <si>
    <t xml:space="preserve"> Global Environmental Change</t>
  </si>
  <si>
    <t>1872-9495</t>
  </si>
  <si>
    <t>Misperception of drivers of risk alters willingness to adapt in the case of sargassum influxes in West Africa</t>
  </si>
  <si>
    <t xml:space="preserve"> ES/T002964/1</t>
  </si>
  <si>
    <t>LIBAPC0006375</t>
  </si>
  <si>
    <t xml:space="preserve"> 10.1016/j.jelechem.2023.117638</t>
  </si>
  <si>
    <t>Journal of Electroanalytical Chemistry</t>
  </si>
  <si>
    <t>1873-2569</t>
  </si>
  <si>
    <t>Temperature effects on the electrodeposition of semiconductors from a weakly coordinating solvent</t>
  </si>
  <si>
    <t>EP/K00509X/1</t>
  </si>
  <si>
    <t>EP/K009877/1</t>
  </si>
  <si>
    <t>LIBAPC0007733</t>
  </si>
  <si>
    <t xml:space="preserve"> 10.1016/j.jhin.2024.03.005</t>
  </si>
  <si>
    <t xml:space="preserve"> Journal of Hospital Infection</t>
  </si>
  <si>
    <t>1532-2939</t>
  </si>
  <si>
    <t>Impact of different hand drying methods on surrounding environment: aerosolization of virus and bacteria and transference to surfaces</t>
  </si>
  <si>
    <t>Biotechnology and Biological Sciences Research Council (BBSRC UKRI)</t>
  </si>
  <si>
    <t>Flexible Talent Mobility Account</t>
  </si>
  <si>
    <t>USD</t>
  </si>
  <si>
    <t>LIBAPC0006625</t>
  </si>
  <si>
    <t xml:space="preserve"> 10.1016/j.jmbbm.2023.106072</t>
  </si>
  <si>
    <t>Journal of the Mechanical Behavior of Biomedical Materials</t>
  </si>
  <si>
    <t>1878-0180</t>
  </si>
  <si>
    <t>Thermal modulation of skin friction at the finger pad</t>
  </si>
  <si>
    <t>Medical Research Council (MRC UKRI)</t>
  </si>
  <si>
    <t xml:space="preserve"> MR/X019144/1</t>
  </si>
  <si>
    <t>LIBAPC0007456</t>
  </si>
  <si>
    <t xml:space="preserve"> 10.1016/j.jtbi.2024.111737</t>
  </si>
  <si>
    <t xml:space="preserve"> Journal of Theoretical Biology</t>
  </si>
  <si>
    <t xml:space="preserve">1095-8541 </t>
  </si>
  <si>
    <t>A mathematical model of biofilm growth and spread within plant xylem: Case study of Xylella fastidiosa in olive trees</t>
  </si>
  <si>
    <t xml:space="preserve"> NE/S00720/1</t>
  </si>
  <si>
    <t>BB/S016325/1</t>
  </si>
  <si>
    <t xml:space="preserve"> BB/X010147/1</t>
  </si>
  <si>
    <t>LIBAPC0006643</t>
  </si>
  <si>
    <t xml:space="preserve"> 10.1016/j.lithos.2023.107311</t>
  </si>
  <si>
    <t>Lithos</t>
  </si>
  <si>
    <t>1872-6143</t>
  </si>
  <si>
    <t>Magmatic evolution during proto-oceanic rifting at Alu, Dalafilla and Borale Volcanoes (Afar) determined by trace element and Sr-Nd-Pb isotope geochemistry</t>
  </si>
  <si>
    <t>NE/L002531/ 1</t>
  </si>
  <si>
    <t>NE/R004978/1</t>
  </si>
  <si>
    <t>LIBAPC0006490</t>
  </si>
  <si>
    <t xml:space="preserve"> 10.1016/j.optlaseng.2023.107743</t>
  </si>
  <si>
    <t>Optics and Lasers in Engineering</t>
  </si>
  <si>
    <t>1873-0302</t>
  </si>
  <si>
    <t>A scattering spectrometer for white light interferometry</t>
  </si>
  <si>
    <t>EP/P006930/1</t>
  </si>
  <si>
    <t>EP/N00762X/1</t>
  </si>
  <si>
    <t>LIBAPC0007432</t>
  </si>
  <si>
    <t xml:space="preserve"> 10.1016/j.saa.2024.123931</t>
  </si>
  <si>
    <t>Spectrochimica Acta Part A: Molecular and Biomolecular Spectroscopy</t>
  </si>
  <si>
    <t>1873-3557</t>
  </si>
  <si>
    <t>Multiframe-based non-local means denoising for Raman spectra</t>
  </si>
  <si>
    <t xml:space="preserve"> EP/R011230/1</t>
  </si>
  <si>
    <t>LIBAPC0006734</t>
  </si>
  <si>
    <t xml:space="preserve"> 10.1016/j.scitotenv.2023.166770</t>
  </si>
  <si>
    <t xml:space="preserve"> Science of the Total Environment</t>
  </si>
  <si>
    <t>1879-1026</t>
  </si>
  <si>
    <t>The effects of simulated hydropower turbine rapid decompression on two Neotropical fish species</t>
  </si>
  <si>
    <t>EP/N005961/1</t>
  </si>
  <si>
    <t>LIBAPC0007455</t>
  </si>
  <si>
    <t xml:space="preserve"> 10.1016/j.sna.2024.115102</t>
  </si>
  <si>
    <t>Sensors and Actuators A: Physical</t>
  </si>
  <si>
    <t>1873-3069</t>
  </si>
  <si>
    <t>Design and development of a stretchable electronic textile and its application in a knee sleeve targeting wearable pain management</t>
  </si>
  <si>
    <t>MR/W029421/1</t>
  </si>
  <si>
    <t>EP/S001654/1</t>
  </si>
  <si>
    <t>LIBAPC0007787</t>
  </si>
  <si>
    <t xml:space="preserve"> 10.1016/j.soilbio.2024.109417</t>
  </si>
  <si>
    <t>Soil Biology &amp; Biochemistry</t>
  </si>
  <si>
    <t>1879-3428</t>
  </si>
  <si>
    <t>Microdialysis probes and digital twins reveal the rapid removal of fertiliser phosphate from the soil solution with an impact on crop nutrition in the short-term</t>
  </si>
  <si>
    <t>BB/P004180/1</t>
  </si>
  <si>
    <t>BB/ L025620/1</t>
  </si>
  <si>
    <t xml:space="preserve"> EP/M020355/1</t>
  </si>
  <si>
    <t>LIBAPC0007134</t>
  </si>
  <si>
    <t xml:space="preserve"> 10.1016/j.tree.2023.10.006</t>
  </si>
  <si>
    <t>Trends in Ecology &amp; Evolution</t>
  </si>
  <si>
    <t>1872-8383</t>
  </si>
  <si>
    <t>The ecological and evolutionary consequences of tropicalisation</t>
  </si>
  <si>
    <t>LIBAPC0007694</t>
  </si>
  <si>
    <t xml:space="preserve"> 10.1016/j.trgeo.2024.101234</t>
  </si>
  <si>
    <t>Transportation Geotechnics</t>
  </si>
  <si>
    <t xml:space="preserve">2214-3912 </t>
  </si>
  <si>
    <t>Railway track substructure: Recent research and future directions</t>
  </si>
  <si>
    <t>EP/M025276</t>
  </si>
  <si>
    <t>LIBAPC0006144</t>
  </si>
  <si>
    <t xml:space="preserve"> 10.1016/j.xphs.2023.05.008</t>
  </si>
  <si>
    <t>Journal of Pharmaceutical Sciences</t>
  </si>
  <si>
    <t xml:space="preserve">1520-6017 </t>
  </si>
  <si>
    <t>Computational modelling of paracellular diffusion and OCT3 mediated transport of metformin in the perfused human placenta</t>
  </si>
  <si>
    <t xml:space="preserve"> BB/R002762/1</t>
  </si>
  <si>
    <t>LIBAPC0007679</t>
  </si>
  <si>
    <t xml:space="preserve"> 10.1039/D3NR05126A </t>
  </si>
  <si>
    <t>RSC</t>
  </si>
  <si>
    <t>Nanoscale</t>
  </si>
  <si>
    <t xml:space="preserve"> 2040-3372</t>
  </si>
  <si>
    <t xml:space="preserve">Film before aggregates: an operando GISAXS study on electrochemically assisted surfactant assembly </t>
  </si>
  <si>
    <t>RSC Agreement</t>
  </si>
  <si>
    <t>LIBAPC0006622</t>
  </si>
  <si>
    <t>10.1002/adma.202304461</t>
  </si>
  <si>
    <t>Advanced Materials</t>
  </si>
  <si>
    <t>1521-4095</t>
  </si>
  <si>
    <t>Self-assembly of structured colloidal gels for high resolution 3D micropatterning of proteins at scale</t>
  </si>
  <si>
    <t>EP/L010259/1</t>
  </si>
  <si>
    <t>EP/S017054/1</t>
  </si>
  <si>
    <t>Wiley agreement</t>
  </si>
  <si>
    <t>LIBAPC0003765</t>
  </si>
  <si>
    <t>10.1002/ece3.10269</t>
  </si>
  <si>
    <t>Ecology and Evolution</t>
  </si>
  <si>
    <t>2045-7758</t>
  </si>
  <si>
    <t>Conservation implications of a mismatch between data availability and demographic impact</t>
  </si>
  <si>
    <t>Wiley Agreement</t>
  </si>
  <si>
    <t>LIBAPC0007775</t>
  </si>
  <si>
    <t>10.1002/glia.24532</t>
  </si>
  <si>
    <t>Glia</t>
  </si>
  <si>
    <t>0894-1491</t>
  </si>
  <si>
    <t>Low‐grade systemic inflammation stimulates microglial turnover and accelerates the onset of Alzheimer's‐like pathology</t>
  </si>
  <si>
    <t xml:space="preserve"> MR/P024572/1</t>
  </si>
  <si>
    <t>LIBAPC0006178</t>
  </si>
  <si>
    <t>10.1002/hfm.21000</t>
  </si>
  <si>
    <t>Human Factors and Ergonomics in Manufacturing &amp; Service Industries</t>
  </si>
  <si>
    <t>1520-6564</t>
  </si>
  <si>
    <t>The application of a system-based risk management framework and social network analysis to the Maritime Autonomous Surface Ship system: Who are the decision-makers in the wider system?</t>
  </si>
  <si>
    <t>LIBAPC0006325</t>
  </si>
  <si>
    <t>10.1002/hfm.21002</t>
  </si>
  <si>
    <t>Gender perspectives on electric micromobility use</t>
  </si>
  <si>
    <t>EP/S032053/1</t>
  </si>
  <si>
    <t>LIBAPC0007114</t>
  </si>
  <si>
    <t>10.1002/jrs.6631</t>
  </si>
  <si>
    <t>Journal of Raman Spectroscopy</t>
  </si>
  <si>
    <t>1097-4555</t>
  </si>
  <si>
    <t>Quantification of lung surfactant lipid (Dipalmitoylphosphatidylcholine (DPPC)/ sphingomyelin(SM)) ratio in binary liposomes using Raman spectroscopy</t>
  </si>
  <si>
    <t>EP/S03109X/1</t>
  </si>
  <si>
    <t>NIHR</t>
  </si>
  <si>
    <t>LIBAPC0006621</t>
  </si>
  <si>
    <t>10.1002/jssc.202300425</t>
  </si>
  <si>
    <t>Journal of Separation Science</t>
  </si>
  <si>
    <t>1615-9314</t>
  </si>
  <si>
    <t>Controlling the positive ion electrospray ionisation of poly(ethylene glycols) when using ultra‐high performance supercritical fluid chromatography‐mass spectrometry</t>
  </si>
  <si>
    <t>LIBAPC0005401</t>
  </si>
  <si>
    <t>10.1002/lipd.12372</t>
  </si>
  <si>
    <t>Lipids</t>
  </si>
  <si>
    <t>1558-9307</t>
  </si>
  <si>
    <t>Exogenous tetracosahexaenoic acid modifies the fatty acid composition of human primary T lymphocytes and Jurkat T cell leukaemia cells contingent on cell type</t>
  </si>
  <si>
    <t>BB/S00548X/1</t>
  </si>
  <si>
    <t>LIBAPC0007508</t>
  </si>
  <si>
    <t>10.1002/lpor.202201027</t>
  </si>
  <si>
    <t xml:space="preserve">Wiley </t>
  </si>
  <si>
    <t>Laser &amp; Photonics Reviews</t>
  </si>
  <si>
    <t>1863-8899</t>
  </si>
  <si>
    <t>Hollow-Core Fiber: Breaking the Nonlinearity Limits of Silica Fiber in Long-Distance Green Laser Pulse Delivery</t>
  </si>
  <si>
    <t>EP/P030181/1</t>
  </si>
  <si>
    <t>EP/T020997/1</t>
  </si>
  <si>
    <t>EP/P027644/1</t>
  </si>
  <si>
    <t xml:space="preserve">Wiley Agreement </t>
  </si>
  <si>
    <t>LIBAPC0006061</t>
  </si>
  <si>
    <t>10.1002/rcm.9533</t>
  </si>
  <si>
    <t>Rapid Communications in Mass Spectrometry</t>
  </si>
  <si>
    <t>1097-0231</t>
  </si>
  <si>
    <t>Laser ablation mass spectrometry blast through detection in R</t>
  </si>
  <si>
    <t>NE/P019269/1</t>
  </si>
  <si>
    <t>LIBAPC0006360</t>
  </si>
  <si>
    <t>10.1002/rcm.9596</t>
  </si>
  <si>
    <t>Review of fragmentation of synthetic single-stranded oligonucleotides by tandem mass spectrometry from 2014 to 2022</t>
  </si>
  <si>
    <t>LIBAPC0007515</t>
  </si>
  <si>
    <t>10.1002/rra.4250</t>
  </si>
  <si>
    <t>River Research and Applications</t>
  </si>
  <si>
    <t>1535-1467</t>
  </si>
  <si>
    <t>The sedimentology of gravel beds in groundwater-dominated chalk streams: Implications for sediment modelling and management</t>
  </si>
  <si>
    <t>BBS/E/C/000I0330</t>
  </si>
  <si>
    <t>LIBAPC0006067</t>
  </si>
  <si>
    <t>10.1002/sstr.202300140</t>
  </si>
  <si>
    <t>Small Structures</t>
  </si>
  <si>
    <t>2688-4062</t>
  </si>
  <si>
    <t>Ultralow thermal conductivity and improved thermoelectric properties of Al-doped ZnO by in-situ O2 plasma treatment</t>
  </si>
  <si>
    <t xml:space="preserve"> EP/N035437/1</t>
  </si>
  <si>
    <t>EP/R513325/1</t>
  </si>
  <si>
    <t xml:space="preserve"> EP/K00509X</t>
  </si>
  <si>
    <t>LIBAPC0007696</t>
  </si>
  <si>
    <t>10.1007/s00146-024-01895-2</t>
  </si>
  <si>
    <t>Springer Nature</t>
  </si>
  <si>
    <t>AI &amp; Society</t>
  </si>
  <si>
    <t>1435-5655</t>
  </si>
  <si>
    <t>Trust, risk perception, and intention to use autonomous vehicles: an interdisciplinary bibliometric review</t>
  </si>
  <si>
    <t>EP/V00784X/1</t>
  </si>
  <si>
    <t>Springer Nature agreement</t>
  </si>
  <si>
    <t>LIBAPC0005967</t>
  </si>
  <si>
    <t>10.1007/s00158-023-03567-z</t>
  </si>
  <si>
    <t>Structural and Multidisciplinary Optimization</t>
  </si>
  <si>
    <t>1615-1488</t>
  </si>
  <si>
    <t>Applications of multi-fidelity multi-output Kriging to engineering design optimization</t>
  </si>
  <si>
    <t>Innovate UK (UKRI)</t>
  </si>
  <si>
    <t>COLIBRI - 113296</t>
  </si>
  <si>
    <t>Springer Nature Agreement</t>
  </si>
  <si>
    <t>LIBAPC0007687</t>
  </si>
  <si>
    <t>10.1007/s00223-024-01194-4</t>
  </si>
  <si>
    <t>Calcified Tissue International</t>
  </si>
  <si>
    <t>1432-0827</t>
  </si>
  <si>
    <t>Fracture Risk and Health Profiles Differ According to Relationship Status: Findings from the Hertfordshire Cohort Study</t>
  </si>
  <si>
    <t>MRC_MC_UP_A620_1014</t>
  </si>
  <si>
    <t>MC_PC_21003</t>
  </si>
  <si>
    <t>MC_PC_21001</t>
  </si>
  <si>
    <t>LIBAPC0007577</t>
  </si>
  <si>
    <t>10.1007/s00285-024-02057-0</t>
  </si>
  <si>
    <t>Journal of Mathematical Biology</t>
  </si>
  <si>
    <t>1432-1416</t>
  </si>
  <si>
    <t>Homeostatic regulation of renewing tissue cell populations via crowding control: stability, robustness and quasi-dedifferentiation</t>
  </si>
  <si>
    <t>MR/R026610/1</t>
  </si>
  <si>
    <t>LIBAPC0006618</t>
  </si>
  <si>
    <t>10.1007/s00340-023-08084-x</t>
  </si>
  <si>
    <t>Applied Physics B</t>
  </si>
  <si>
    <t>1432-0649</t>
  </si>
  <si>
    <t>Simple method for determining quantum efficiency and background propagation loss in thulium-doped fibres</t>
  </si>
  <si>
    <t>LIBAPC0006290</t>
  </si>
  <si>
    <t>10.1007/s00348-023-03664-1</t>
  </si>
  <si>
    <t>Experiments in Fluids</t>
  </si>
  <si>
    <t>1432-1114</t>
  </si>
  <si>
    <t>Development of a floating element photoelastic force balance</t>
  </si>
  <si>
    <t>EP/S013296/1</t>
  </si>
  <si>
    <t>EP/W026090/1</t>
  </si>
  <si>
    <t>Springer Compact agreement</t>
  </si>
  <si>
    <t>LIBAPC0006909</t>
  </si>
  <si>
    <t>10.1007/s00348-023-03709-5</t>
  </si>
  <si>
    <t>Assessment of aerodynamic roughness parameters of turbulent boundary layers over barnacle-covered surfaces</t>
  </si>
  <si>
    <t>EP/P009638/1</t>
  </si>
  <si>
    <t>EP/P021476/1</t>
  </si>
  <si>
    <t>LIBAPC0006367</t>
  </si>
  <si>
    <t>10.1007/s00723-023-01606-y</t>
  </si>
  <si>
    <t>Applied Magnetic Resonance</t>
  </si>
  <si>
    <t>1613-7507</t>
  </si>
  <si>
    <t>Solid‑State 3 He NMR of the Superconducting Rubidium EndofullerideRb3(3He@C60)</t>
  </si>
  <si>
    <t>EP/T004320/1</t>
  </si>
  <si>
    <t xml:space="preserve"> EP/P009980/1</t>
  </si>
  <si>
    <t>EP/M001962/1</t>
  </si>
  <si>
    <t>Springer agreement</t>
  </si>
  <si>
    <t>LIBAPC0007294</t>
  </si>
  <si>
    <t>10.1007/s00787-023-02335-0</t>
  </si>
  <si>
    <t>Springer</t>
  </si>
  <si>
    <t>European Child &amp; Adolescent Psychiatry</t>
  </si>
  <si>
    <t>1435-165X</t>
  </si>
  <si>
    <t>Adolescent delinquency following co-occurring childhood head injuries and conduct problem symptoms: findings from a UK longitudinal birth cohort</t>
  </si>
  <si>
    <t>ES/P000673/1</t>
  </si>
  <si>
    <t>LIBAPC0005989</t>
  </si>
  <si>
    <t>10.1007/s10494-023-00419-0</t>
  </si>
  <si>
    <t xml:space="preserve">Springer Nature </t>
  </si>
  <si>
    <t>Flow, Turbulence and Combustion</t>
  </si>
  <si>
    <t>1573-1987</t>
  </si>
  <si>
    <t>Aerodynamics and Wake Flow Characteristics of a Four-Cylinder Cluster</t>
  </si>
  <si>
    <t>EP/V010514/1</t>
  </si>
  <si>
    <t>EP/D44073/1</t>
  </si>
  <si>
    <t>EP/G06958/1</t>
  </si>
  <si>
    <t xml:space="preserve">Springer Compact </t>
  </si>
  <si>
    <t>LIBAPC0006878</t>
  </si>
  <si>
    <t>10.1007/s10546-023-00831-z</t>
  </si>
  <si>
    <t>Boundary-Layer Meteorology</t>
  </si>
  <si>
    <t>1573-1472</t>
  </si>
  <si>
    <t>Impact of Local Terrain Features on Urban Airflow</t>
  </si>
  <si>
    <t>NE/W002841/1</t>
  </si>
  <si>
    <t>LIBAPC0006513</t>
  </si>
  <si>
    <t>10.1007/s10584-023-03587-0</t>
  </si>
  <si>
    <t>Climatic Change</t>
  </si>
  <si>
    <t>1573-1480</t>
  </si>
  <si>
    <t>Assessing the remaining carbon budget through the lens of policy-driven acidification and temperature targets</t>
  </si>
  <si>
    <t>LIBAPC0005047</t>
  </si>
  <si>
    <t>10.1007/s10722-023-01636-2</t>
  </si>
  <si>
    <t>Genetic Resources and Crop Evolution</t>
  </si>
  <si>
    <t>1573-5109</t>
  </si>
  <si>
    <t>Genome resources for underutilised legume crops: genome sizes, genome skimming and marker development</t>
  </si>
  <si>
    <t>NE/S002022/1</t>
  </si>
  <si>
    <t>LIBAPC0007360</t>
  </si>
  <si>
    <t>10.1007/s10921-023-01038-5</t>
  </si>
  <si>
    <t>Journal of Nondestructive Evaluation</t>
  </si>
  <si>
    <t xml:space="preserve">1573-4862 </t>
  </si>
  <si>
    <t>Temperature Monitoring of Through-Thickness Temperature Gradients in Thermal Barrier Coatings Using Ultrasonic Guided Waves</t>
  </si>
  <si>
    <t>EP/S005463/1</t>
  </si>
  <si>
    <t>LIBAPC0007781</t>
  </si>
  <si>
    <t>10.1007/s11071-024-09513-y</t>
  </si>
  <si>
    <t xml:space="preserve">Springer </t>
  </si>
  <si>
    <t>Nonlinear Dynamics</t>
  </si>
  <si>
    <t>1573-269X</t>
  </si>
  <si>
    <t>Stochastic dynamics of mechanical systems with impacts via the Step Matrix multiplication based Path Integration method</t>
  </si>
  <si>
    <t>EP/V034391/1</t>
  </si>
  <si>
    <t>LIBAPC0007743</t>
  </si>
  <si>
    <t>10.1007/s11104-024-06626-6</t>
  </si>
  <si>
    <t>Plant and Soil</t>
  </si>
  <si>
    <t>1573-5036</t>
  </si>
  <si>
    <t>Bottom-up perspective – The role of roots and rhizosphere in climate change adaptation and mitigation in agroecosystems</t>
  </si>
  <si>
    <t xml:space="preserve">Springer Nature agreement </t>
  </si>
  <si>
    <t>LIBAPC0006700</t>
  </si>
  <si>
    <t>10.1007/s11111-023-00434-3</t>
  </si>
  <si>
    <t>Population and Environment</t>
  </si>
  <si>
    <t>1573-7810</t>
  </si>
  <si>
    <t>The effect of the local environment on child nutritional outcomes: how does seasonality relate to wasting amongst children under 5 in south-west coastal Bangladesh?</t>
  </si>
  <si>
    <t>LIBAPC0006259</t>
  </si>
  <si>
    <t>10.1007/s11340-023-00973-8</t>
  </si>
  <si>
    <t>Experimental Mechanics</t>
  </si>
  <si>
    <t>1741-2765</t>
  </si>
  <si>
    <t>Quantitative Full-Field Data Fusion for Evaluation of Complex Structures</t>
  </si>
  <si>
    <t>EP/L01582X/1</t>
  </si>
  <si>
    <t>EP/R008787/1</t>
  </si>
  <si>
    <t>EP/S017038/1</t>
  </si>
  <si>
    <t>LIBAPC0006273</t>
  </si>
  <si>
    <t>10.1007/s11914-023-00801-x</t>
  </si>
  <si>
    <t>Current Osteoporosis Reports</t>
  </si>
  <si>
    <t>1544-2241</t>
  </si>
  <si>
    <t>Disparities in the Prevalence of Osteoporosis and Osteopenia in Men and Women Living in Sub-Saharan Africa, the UK, and the USA</t>
  </si>
  <si>
    <t xml:space="preserve"> U105960371, U123261351</t>
  </si>
  <si>
    <t xml:space="preserve"> MCA760-5QX00</t>
  </si>
  <si>
    <t>Wellcome Trust (COAF)</t>
  </si>
  <si>
    <t>217,135/Z/19/Z</t>
  </si>
  <si>
    <t>Wellcome supplement</t>
  </si>
  <si>
    <t>LIBAPC0004497</t>
  </si>
  <si>
    <t>10.1007/s13391-023-00481-w</t>
  </si>
  <si>
    <t>Electronic Materials Letters</t>
  </si>
  <si>
    <t>1738-8090</t>
  </si>
  <si>
    <t>Forming-free non-linear HfOx/TaOx bilayer switching memory devices by interface-induced internal resistance</t>
  </si>
  <si>
    <t>EP/R024642/1</t>
  </si>
  <si>
    <t>Springer  Natue agreement</t>
  </si>
  <si>
    <t>LIBAPC0005357</t>
  </si>
  <si>
    <t>10.1007/s13762-024-05625-5</t>
  </si>
  <si>
    <t>International Journal of Environmental Science and Technology</t>
  </si>
  <si>
    <t>1735-2630</t>
  </si>
  <si>
    <t>Inter-observer reliability in transect-based observations of environmental waste in Greater Accra and Kisumu: implications for urban waste management</t>
  </si>
  <si>
    <t>ES/T008121/1</t>
  </si>
  <si>
    <t>LIBAPC0006088</t>
  </si>
  <si>
    <t>10.1007/s40520-023-02428-5</t>
  </si>
  <si>
    <t>Aging Clinical and Experimental Research</t>
  </si>
  <si>
    <t>1720-8319</t>
  </si>
  <si>
    <t>Machine learning as an adjunct to expert observation in classification of radiographic knee osteoarthritis: findings from the Hertfordshire Cohort Study</t>
  </si>
  <si>
    <t>MC_PC_21003, MC_PC_21001</t>
  </si>
  <si>
    <t>LIBAPC0006774</t>
  </si>
  <si>
    <t>10.1007/s40520-023-02554-0</t>
  </si>
  <si>
    <t>Hospital admissions and mortality over 20 years in community-dwelling older people: findings from the Hertfordshire Cohort Study</t>
  </si>
  <si>
    <t>LIBAPC0007437</t>
  </si>
  <si>
    <t>10.1007/s40520-023-02676-5</t>
  </si>
  <si>
    <t>General self-efficacy, not musculoskeletal health, was associated with social isolation and loneliness in older adults during the COVID-19 pandemic: findings from the Hertfordshire Cohort Study</t>
  </si>
  <si>
    <t>LIBAPC0007077</t>
  </si>
  <si>
    <t>10.1007/s40778-023-00230-7</t>
  </si>
  <si>
    <t>Current Stem Cell Reports</t>
  </si>
  <si>
    <t>2198-7866</t>
  </si>
  <si>
    <t>Quantitative Modelling in Stem Cell Biology and Beyond: How to Make Best Use of It</t>
  </si>
  <si>
    <t xml:space="preserve">Springer Nature Agreement </t>
  </si>
  <si>
    <t>LIBAPC0007389</t>
  </si>
  <si>
    <t>10.1007/s42242-023-00265-z</t>
  </si>
  <si>
    <t>Bio-Design and Manufacturing</t>
  </si>
  <si>
    <t>2522-8552</t>
  </si>
  <si>
    <t>Biofabrication of nanocomposite-based scaffolds containing human bone extracellular matrix for the differentiation of skeletal stem and progenitor cells</t>
  </si>
  <si>
    <t>BBSRC LO21071</t>
  </si>
  <si>
    <t>BB/L00609X/1</t>
  </si>
  <si>
    <t>MR/K026682/1, MR/R015651/1, MR/L012626/1, MR/ V00543X/1</t>
  </si>
  <si>
    <t>LIBAPC0006186</t>
  </si>
  <si>
    <t>10.1016/j.actamat.2023.119043</t>
  </si>
  <si>
    <t xml:space="preserve"> Acta Materialia</t>
  </si>
  <si>
    <t>1873-2453</t>
  </si>
  <si>
    <t>Three-dimensional study of grain scale tensile twinning activity in magnesium: A combination of microstructure characterization and mechanical modeling</t>
  </si>
  <si>
    <t>MR/T019123/2</t>
  </si>
  <si>
    <t>LIBAPC0006588</t>
  </si>
  <si>
    <t>10.1016/j.agrformet.2023.109652</t>
  </si>
  <si>
    <t>Agricultural and Forest Meteorology</t>
  </si>
  <si>
    <t>0168-1923</t>
  </si>
  <si>
    <t>Improving generalisability and transferability of machine-learning-based maize yield prediction model through domain adaptation</t>
  </si>
  <si>
    <t>NE/P021093/1</t>
  </si>
  <si>
    <t xml:space="preserve">Elsevier Agreement </t>
  </si>
  <si>
    <t>LIBAPC0006579</t>
  </si>
  <si>
    <t>10.1016/j.ast.2023.108552</t>
  </si>
  <si>
    <t xml:space="preserve"> 1270-9638</t>
  </si>
  <si>
    <t>Aerodynamic Performance of Aircraft Wings with Stationary Vertical Lift Propellers</t>
  </si>
  <si>
    <t>EP/R009953/1.</t>
  </si>
  <si>
    <t>LIBAPC0007635</t>
  </si>
  <si>
    <t>10.1016/j.bone.2024.117067</t>
  </si>
  <si>
    <t>Bone</t>
  </si>
  <si>
    <t>1873-2763</t>
  </si>
  <si>
    <t>Cognitive function and skeletal size and mineral density at age 6–7 years: Findings from the Southampton women's survey</t>
  </si>
  <si>
    <t>BB/P028179/1</t>
  </si>
  <si>
    <t>LIBAPC0007359</t>
  </si>
  <si>
    <t>10.1016/j.buildenv.2024.111167</t>
  </si>
  <si>
    <t>Building and Environment</t>
  </si>
  <si>
    <t>1873-684X</t>
  </si>
  <si>
    <t>Experimental investigation of scalar dispersion in indoor spaces</t>
  </si>
  <si>
    <t xml:space="preserve"> MR/S015566/1</t>
  </si>
  <si>
    <t>LIBAPC0007434</t>
  </si>
  <si>
    <t>10.1016/j.chemgeo.2024.121953</t>
  </si>
  <si>
    <t xml:space="preserve"> Chemical Geology</t>
  </si>
  <si>
    <t>1872-6836</t>
  </si>
  <si>
    <t>Constraining uncertainty in boron isotope systematics using a Bayesian inversion engine reveals contrasting parameter sensitivities</t>
  </si>
  <si>
    <t xml:space="preserve"> NE/L002531/1</t>
  </si>
  <si>
    <t>LIBAPC0007735</t>
  </si>
  <si>
    <t>10.1016/j.chemgeo.2024.122053</t>
  </si>
  <si>
    <t>Geochemical proxies for deep-sea temperature and nutrient content in cold-water bamboo corals</t>
  </si>
  <si>
    <t>EP/T02593X/1</t>
  </si>
  <si>
    <t>LIBAPC0007381</t>
  </si>
  <si>
    <t>10.1016/j.clinbiomech.2024.106178</t>
  </si>
  <si>
    <t>Clinical Biomechanics</t>
  </si>
  <si>
    <t>1879-1271</t>
  </si>
  <si>
    <t>A bioengineering investigation of cervical collar design and fit: Implications on skin health</t>
  </si>
  <si>
    <t xml:space="preserve"> EP/S02249X/1</t>
  </si>
  <si>
    <t>LIBAPC0006691</t>
  </si>
  <si>
    <t>10.1016/j.commatsci.2023.112396</t>
  </si>
  <si>
    <t>Computational Materials Science</t>
  </si>
  <si>
    <t>1879-0801</t>
  </si>
  <si>
    <t>Linear-scaling density functional theory (DFT) simulations of point, Frenkel and Schottky defects in CeO2</t>
  </si>
  <si>
    <t xml:space="preserve"> EP/P022030/1</t>
  </si>
  <si>
    <t>LIBAPC0006078</t>
  </si>
  <si>
    <t>10.1016/j.cor.2023.106265</t>
  </si>
  <si>
    <t>Computers &amp; Operations Research</t>
  </si>
  <si>
    <t>1873-765X</t>
  </si>
  <si>
    <t>Improving the efficiency of patient diagnostic specimen collection with the aid of a multi-modal routing algorithm</t>
  </si>
  <si>
    <t>EP/V002619/1</t>
  </si>
  <si>
    <t>LIBAPC0006999</t>
  </si>
  <si>
    <t>10.1016/j.earscirev.2023.104607</t>
  </si>
  <si>
    <t>Earth-Science Reviews</t>
  </si>
  <si>
    <t>1872-6828</t>
  </si>
  <si>
    <t>The use of satellite remote sensing for exploring river meander migration</t>
  </si>
  <si>
    <t xml:space="preserve"> NE/S007210/1</t>
  </si>
  <si>
    <t>LIBAPC0007048</t>
  </si>
  <si>
    <t>10.1016/j.ecoinf.2023.102363</t>
  </si>
  <si>
    <t>Ecological Informatics</t>
  </si>
  <si>
    <t>1878-0512</t>
  </si>
  <si>
    <t>One size fits all? Adaptation of trained CNNs to new marine acoustic environments</t>
  </si>
  <si>
    <t>LIBAPC0003793</t>
  </si>
  <si>
    <t>10.1016/j.ejor.2023.05.015</t>
  </si>
  <si>
    <t>European Journal of Operational Research</t>
  </si>
  <si>
    <t>0377-2217</t>
  </si>
  <si>
    <t>Budget allocation of food procurement for natural disaster response</t>
  </si>
  <si>
    <t>EP/T00360X/1</t>
  </si>
  <si>
    <t>LIBAPC0007097</t>
  </si>
  <si>
    <t>10.1016/j.epsl.2023.118468</t>
  </si>
  <si>
    <t xml:space="preserve">Elsevier </t>
  </si>
  <si>
    <t>Earth and Planetary Science Letters</t>
  </si>
  <si>
    <t>1385-013X</t>
  </si>
  <si>
    <t>Fractionation of iron and chromium isotopes in hydrothermal plumes from the northern Mid-Atlantic Ridge</t>
  </si>
  <si>
    <t xml:space="preserve">NE/N010396/1 </t>
  </si>
  <si>
    <t xml:space="preserve"> NE/N009525/1</t>
  </si>
  <si>
    <t>LIBAPC0006268</t>
  </si>
  <si>
    <t>10.1016/j.erss.2023.103139</t>
  </si>
  <si>
    <t>Energy Research &amp; Social Science</t>
  </si>
  <si>
    <t>2214-6296</t>
  </si>
  <si>
    <t>A decade of fuel poverty in England: A spatio-temporal analysis of needs-based targeting of domestic energy efficiency obligations</t>
  </si>
  <si>
    <t>MR/V021672/1</t>
  </si>
  <si>
    <t>LIBAPC0003508</t>
  </si>
  <si>
    <t>10.1016/j.eswa.2023.122488</t>
  </si>
  <si>
    <t>Expert Systems with Applications</t>
  </si>
  <si>
    <t>0957-4174</t>
  </si>
  <si>
    <t>Exploring fairness in food delivery routing and scheduling problems</t>
  </si>
  <si>
    <t>EP/S027726/1</t>
  </si>
  <si>
    <t>LIBAPC0007700</t>
  </si>
  <si>
    <t>10.1016/j.geomorph.2024.109150</t>
  </si>
  <si>
    <t>Geomorphology</t>
  </si>
  <si>
    <t>1872-695X</t>
  </si>
  <si>
    <t>Exploring nearshore bed dynamics of a mixed beach using the depth of closure conceptual model</t>
  </si>
  <si>
    <t>LIBAPC0007450</t>
  </si>
  <si>
    <t>10.1016/j.healthplace.2024.103184</t>
  </si>
  <si>
    <t>Health &amp; Place</t>
  </si>
  <si>
    <t xml:space="preserve">1873-2054 </t>
  </si>
  <si>
    <t>Musculoskeletal health and life-space mobility in older adults: Findings from the Hertfordshire Cohort Study</t>
  </si>
  <si>
    <t>MC_UU_12011/5</t>
  </si>
  <si>
    <t>LIBAPC0006155</t>
  </si>
  <si>
    <t>10.1016/j.ijheatfluidflow.2023.109148</t>
  </si>
  <si>
    <t>International Journal of Heat and Fluid Flow</t>
  </si>
  <si>
    <t>1879-2278</t>
  </si>
  <si>
    <t>Scaling of secondary flows with surface parameters: A linear approach</t>
  </si>
  <si>
    <t xml:space="preserve"> EP/V00199X/1</t>
  </si>
  <si>
    <t>LIBAPC0007620</t>
  </si>
  <si>
    <t>10.1016/j.jcp.2024.112887</t>
  </si>
  <si>
    <t>Journal of Computational Physics</t>
  </si>
  <si>
    <t>1090-2716</t>
  </si>
  <si>
    <t>Towards a genuinely stable boundary closure for pentadiagonal compact finite difference schemes</t>
  </si>
  <si>
    <t>EP/R029326/1</t>
  </si>
  <si>
    <t>LIBAPC0006370</t>
  </si>
  <si>
    <t>10.1016/j.jlamp.2023.100892</t>
  </si>
  <si>
    <t>Journal of Logical and Algebraic Methods in Programming</t>
  </si>
  <si>
    <t>2352-2208</t>
  </si>
  <si>
    <t>An Axiomatic Approach to Differentiation of Polynomial Circuits</t>
  </si>
  <si>
    <t>EP/V002376/1</t>
  </si>
  <si>
    <t>LIBAPC0006115</t>
  </si>
  <si>
    <t>10.1016/j.jmr.2023.107478</t>
  </si>
  <si>
    <t xml:space="preserve"> Journal of Magnetic Resonance</t>
  </si>
  <si>
    <t xml:space="preserve">1096-0856 </t>
  </si>
  <si>
    <t>Simulation and design of shaped pulses beyond the piecewise- constant approximation</t>
  </si>
  <si>
    <t xml:space="preserve"> EP/W020343/1</t>
  </si>
  <si>
    <t>LIBAPC0007478</t>
  </si>
  <si>
    <t>10.1016/j.jmr.2024.107631</t>
  </si>
  <si>
    <t>Journal of Magnetic Resonance</t>
  </si>
  <si>
    <t>1090-7807</t>
  </si>
  <si>
    <t>Hyperpolarisation criteria in magnetic resonance</t>
  </si>
  <si>
    <t>EP/V055593/1</t>
  </si>
  <si>
    <t>LIBAPC0007673</t>
  </si>
  <si>
    <t>10.1016/j.jmst.2024.02.013</t>
  </si>
  <si>
    <t>Journal of Materials Science  &amp; Technology</t>
  </si>
  <si>
    <t>1005-0302</t>
  </si>
  <si>
    <t>Track-Rex: a universal toolbox for tracking recrystallization nucleation and grain growth behaviors in polycrystalline materials</t>
  </si>
  <si>
    <t>EP/L025213/1</t>
  </si>
  <si>
    <t>LIBAPC0005258</t>
  </si>
  <si>
    <t>10.1016/j.jrurstud.2023.103039</t>
  </si>
  <si>
    <t>Journal of Rural Studies</t>
  </si>
  <si>
    <t>1873-1392</t>
  </si>
  <si>
    <t>Bonding, bridging and linking social capital combinations for food access; A gendered case study exploring temporal differences in Southern Malawi</t>
  </si>
  <si>
    <t>LIBAPC0007745</t>
  </si>
  <si>
    <t>10.1016/j.jsv.2024.118414</t>
  </si>
  <si>
    <t>Journal of Sound and Vibration</t>
  </si>
  <si>
    <t>1095-8568</t>
  </si>
  <si>
    <t>An adaptive electrodynamic metamaterial for the absorption of structural vibration</t>
  </si>
  <si>
    <t>iCASE studentship 17100092</t>
  </si>
  <si>
    <t xml:space="preserve">Elsevier agreement </t>
  </si>
  <si>
    <t>LIBAPC0006302</t>
  </si>
  <si>
    <t>10.1016/j.jvolgeores.2023.107846</t>
  </si>
  <si>
    <t>Journal of Volcanology and Geothermal Research</t>
  </si>
  <si>
    <t>1872-6097</t>
  </si>
  <si>
    <t>The spatial and volcanic evolution of Ayelu, Abida and Yangudi volcanoes in the Northern Main Ethiopian Rift – Southern Afar, Ethiopia</t>
  </si>
  <si>
    <t>LIBAPC0006391</t>
  </si>
  <si>
    <t>10.1016/j.landusepol.2023.106752</t>
  </si>
  <si>
    <t>Land Use Policy</t>
  </si>
  <si>
    <t>1873-5754</t>
  </si>
  <si>
    <t xml:space="preserve">Effect of planning policies on land use dynamics and livelihood opportunities under global environmental change: Evidence from the Mekong Delta </t>
  </si>
  <si>
    <t>BB/P022693/1</t>
  </si>
  <si>
    <t xml:space="preserve"> NE/P014704/1</t>
  </si>
  <si>
    <t>LIBAPC0006615</t>
  </si>
  <si>
    <t>10.1016/j.marpolbul.2023.115365</t>
  </si>
  <si>
    <t>Marine Pollution Bulletin</t>
  </si>
  <si>
    <t>1879-3363</t>
  </si>
  <si>
    <t>Artificial light at night (ALAN) disrupts behavioural patterns of reef corals</t>
  </si>
  <si>
    <t>NE/S003517/1</t>
  </si>
  <si>
    <t>LIBAPC0007280</t>
  </si>
  <si>
    <t>10.1016/j.metabol.2023.155759</t>
  </si>
  <si>
    <t>Metabolism</t>
  </si>
  <si>
    <t>0026-0495</t>
  </si>
  <si>
    <t>Markers of adipose tissue fibrogenesis associate with clinically significant liver fibrosis and are unchanged by synbiotic treatment in patients with NAFLD</t>
  </si>
  <si>
    <t>EP /T020997/ 1</t>
  </si>
  <si>
    <t>EP /V038036/ 1</t>
  </si>
  <si>
    <t>206453 /Z/17 / Z</t>
  </si>
  <si>
    <t>COAF</t>
  </si>
  <si>
    <t>LIBAPC0006780</t>
  </si>
  <si>
    <t>10.1016/j.mfglet.2023.08.145</t>
  </si>
  <si>
    <t>Manufacturing Letters</t>
  </si>
  <si>
    <t>2213-8463</t>
  </si>
  <si>
    <t>Real-time control of laser materials processing using deep learning</t>
  </si>
  <si>
    <t xml:space="preserve"> EP/W028786/1</t>
  </si>
  <si>
    <t>EP/T026197/1</t>
  </si>
  <si>
    <t>LIBAPC0006071</t>
  </si>
  <si>
    <t>10.1016/j.neuropharm.2023.109562</t>
  </si>
  <si>
    <t>Neuropharmacology</t>
  </si>
  <si>
    <t>0028-3908</t>
  </si>
  <si>
    <t>Characterizing the metabolomic signature of attention-deficit hyperactivity disorder in twins</t>
  </si>
  <si>
    <t xml:space="preserve"> BB/W00139X/1</t>
  </si>
  <si>
    <t xml:space="preserve"> MR/W003597/1</t>
  </si>
  <si>
    <t>BB/N005953/1</t>
  </si>
  <si>
    <t>LIBAPC0006891</t>
  </si>
  <si>
    <t>10.1016/j.photonics.2023.101223</t>
  </si>
  <si>
    <t>Photonics and Nanostructures - Fundamentals and Applications</t>
  </si>
  <si>
    <t>1569-4429</t>
  </si>
  <si>
    <t>Sub-wavelength gratings in silicon photonic devices for mid-infrared spectroscopy and sensing</t>
  </si>
  <si>
    <t>EP/V047663/1</t>
  </si>
  <si>
    <t>EP/W020254/1</t>
  </si>
  <si>
    <t>LIBAPC0007017</t>
  </si>
  <si>
    <t>10.1016/j.physa.2023.129348</t>
  </si>
  <si>
    <t xml:space="preserve"> Physica A: Statistical Mechanics and its Applications</t>
  </si>
  <si>
    <t>1873-2119</t>
  </si>
  <si>
    <t>Accelerating convergence of inference in the inverse Ising problem</t>
  </si>
  <si>
    <t xml:space="preserve"> EP/N510129/1</t>
  </si>
  <si>
    <t>LIBAPC0006173</t>
  </si>
  <si>
    <t>10.1016/j.rser.2023.113358</t>
  </si>
  <si>
    <t>Renewable and Sustainable Energy Reviews</t>
  </si>
  <si>
    <t>1879-0690</t>
  </si>
  <si>
    <t>Finding space for offshore wind to support net zero: A methodology to assess spatial constraints and future scenarios, illustrated by a UK case study</t>
  </si>
  <si>
    <t xml:space="preserve"> (ORE) Hub EP/S000747/1</t>
  </si>
  <si>
    <t>LIBAPC0006480</t>
  </si>
  <si>
    <t>10.1016/j.scitotenv.2023.169789</t>
  </si>
  <si>
    <t>Science of The Total Environment</t>
  </si>
  <si>
    <t>Innovative Spectral Characterisation of Beached Pelagic Sargassum Towards Remote Estimation of Biochemical and Phenotypic Properties</t>
  </si>
  <si>
    <t>ES/T002964/1</t>
  </si>
  <si>
    <t>LIBAPC0007725</t>
  </si>
  <si>
    <t>10.1016/j.sna.2024.115295</t>
  </si>
  <si>
    <t xml:space="preserve"> Sensors and Actuators A: Physical</t>
  </si>
  <si>
    <t>Charge pattern detection through electrostatic array sensing</t>
  </si>
  <si>
    <t xml:space="preserve">EP/S005463/1 </t>
  </si>
  <si>
    <t>LIBAPC0006489</t>
  </si>
  <si>
    <t>10.1016/j.soildyn.2023.108130</t>
  </si>
  <si>
    <t>Soil Dynamics and Earthquake Engineering</t>
  </si>
  <si>
    <t>1879-341X</t>
  </si>
  <si>
    <t>Experimental qualification of seismic strengthening of URM buildings in Nepal</t>
  </si>
  <si>
    <t xml:space="preserve"> EP/P028926/1</t>
  </si>
  <si>
    <t>LIBAPC0006655</t>
  </si>
  <si>
    <t>10.1016/j.trf.2023.08.005</t>
  </si>
  <si>
    <t>Transportation Research Part F: Traffic Psychology and Behaviour</t>
  </si>
  <si>
    <t>1873-5517</t>
  </si>
  <si>
    <t>What does an Automated Vehicle class as a hazard? Using online video-based training to improve drivers' trust and mental models for activating an Automated Vehicle</t>
  </si>
  <si>
    <t>LIBAPC0007299</t>
  </si>
  <si>
    <t>10.1016/j.trf.2023.12.009</t>
  </si>
  <si>
    <t>Narrow passage interactions: A UK-based exploratory survey study to identify factors affecting driver decision-making</t>
  </si>
  <si>
    <t>EP/T517859/1</t>
  </si>
  <si>
    <t>LIBAPC0007412</t>
  </si>
  <si>
    <t>10.1016/j.trgeo.2024.101185</t>
  </si>
  <si>
    <t>2214-3912</t>
  </si>
  <si>
    <t>Economics of geotechnical asset deterioration, maintenance and renewal</t>
  </si>
  <si>
    <t>EP/R034575/1</t>
  </si>
  <si>
    <t>LIBAPC0007435</t>
  </si>
  <si>
    <t>10.1016/j.tsf.2024.140239</t>
  </si>
  <si>
    <t>Thin Solid Films</t>
  </si>
  <si>
    <t>1879-2731</t>
  </si>
  <si>
    <t>High throughput physical vapor deposition growth of Pb(ZrxTi1-x)O3 perovskite thin films growth on silicon substrates.</t>
  </si>
  <si>
    <t>EP/R003076/1</t>
  </si>
  <si>
    <t>LIBAPC0006819</t>
  </si>
  <si>
    <t>10.1016/j.yofte.2023.103513</t>
  </si>
  <si>
    <t>Optical Fiber Technology</t>
  </si>
  <si>
    <t>1068-5200</t>
  </si>
  <si>
    <t>All-fiber hollow-core fiber gas cell</t>
  </si>
  <si>
    <t xml:space="preserve"> EP/P030181/1</t>
  </si>
  <si>
    <t>EP/W037440/1</t>
  </si>
  <si>
    <t xml:space="preserve"> EP/X011674/1</t>
  </si>
  <si>
    <t>LIBAPC0006917</t>
  </si>
  <si>
    <t>10.1016/j.yofte.2023.103541</t>
  </si>
  <si>
    <t>1095-9912</t>
  </si>
  <si>
    <t>Interconnectivity between effectively single-moded antiresonant hollow core fibres and conventional single-mode fibres</t>
  </si>
  <si>
    <t xml:space="preserve"> EP/W037440/1</t>
  </si>
  <si>
    <t>LIBAPC0006945</t>
  </si>
  <si>
    <t>10.1016/j.yofte.2023.103550</t>
  </si>
  <si>
    <t xml:space="preserve">Optical Fiber Tecnology </t>
  </si>
  <si>
    <t>Designing hollow-core multi-mode anti-resonant fibers for industrial high-power laser delivery</t>
  </si>
  <si>
    <t>LIBAPC0006672</t>
  </si>
  <si>
    <t>10.1017/aer.2023.61</t>
  </si>
  <si>
    <t>CUP</t>
  </si>
  <si>
    <t>The Aeronautical Journal</t>
  </si>
  <si>
    <t>2059-6464</t>
  </si>
  <si>
    <t>Experimental evaluation of the drag curves of small fixed wing UAVs</t>
  </si>
  <si>
    <t>EP/R009953/1</t>
  </si>
  <si>
    <t>CUP Agreement</t>
  </si>
  <si>
    <t>LIBAPC0007605</t>
  </si>
  <si>
    <t>10.1017/flo.2024.2</t>
  </si>
  <si>
    <t>Applications of Fluid Mechanics</t>
  </si>
  <si>
    <t>2633-4259</t>
  </si>
  <si>
    <t>Impact of Large-Scale Freestream Turbulence on a Pitching Airfoil</t>
  </si>
  <si>
    <t>EP/M022692/1</t>
  </si>
  <si>
    <t>LIBAPC0007179</t>
  </si>
  <si>
    <t>10.1017/jfm.2023.1009</t>
  </si>
  <si>
    <t>Journal of Fluid Mechanics</t>
  </si>
  <si>
    <t>1469-7645</t>
  </si>
  <si>
    <t>Effects of surface roughness on the propulsive performance of pitching foils</t>
  </si>
  <si>
    <t>EP/R034370/1</t>
  </si>
  <si>
    <t>CUP agreement</t>
  </si>
  <si>
    <t>LIBAPC0007873</t>
  </si>
  <si>
    <t>10.1017/jfm.2023.1065</t>
  </si>
  <si>
    <t>Connecting transonic buffet with incompressible low-frequency oscillations on aerofoils</t>
  </si>
  <si>
    <t>EP/R037167/1</t>
  </si>
  <si>
    <t xml:space="preserve">CUP agreement </t>
  </si>
  <si>
    <t>LIBAPC0005946</t>
  </si>
  <si>
    <t>10.1017/jfm.2023.266</t>
  </si>
  <si>
    <t>Bubble collapse near porous plates</t>
  </si>
  <si>
    <t>EP/P012981/1</t>
  </si>
  <si>
    <t>LIBAPC0006298</t>
  </si>
  <si>
    <t>10.1017/jfm.2023.497</t>
  </si>
  <si>
    <t>Towards decoupling the effects of permeability and roughness on turbulent boundary layers</t>
  </si>
  <si>
    <t xml:space="preserve"> EP/S013296/1</t>
  </si>
  <si>
    <t>LIBAPC0006452</t>
  </si>
  <si>
    <t>10.1017/jfm.2023.562</t>
  </si>
  <si>
    <t>Turbulent dispersion of a passive scalar in a smooth-wall turbulent boundary layer</t>
  </si>
  <si>
    <t>MR/S015566/1</t>
  </si>
  <si>
    <t>LIBAPC0006845</t>
  </si>
  <si>
    <t>10.1017/jfm.2023.789</t>
  </si>
  <si>
    <t>Effects of integral length scale variations on the stall characteristics of a wing at high freestream turbulence condition</t>
  </si>
  <si>
    <t xml:space="preserve"> EP/V05614X/1</t>
  </si>
  <si>
    <t>LIBAPC0007386</t>
  </si>
  <si>
    <t>10.1017/jfm.2024.45</t>
  </si>
  <si>
    <t>Effects of porous substrates on the structure of turbulent boundary layers</t>
  </si>
  <si>
    <t>EP/X032590/1</t>
  </si>
  <si>
    <t>LIBAPC0006286</t>
  </si>
  <si>
    <t>10.1017/S0266466623000154</t>
  </si>
  <si>
    <t>Econometric Theory</t>
  </si>
  <si>
    <t>1469-4360</t>
  </si>
  <si>
    <t>A novel approach to predictive accuracy testing in nested environments</t>
  </si>
  <si>
    <t>ES/W000989/1</t>
  </si>
  <si>
    <t>LIBAPC0006613</t>
  </si>
  <si>
    <t>10.1017/S0954579423001062</t>
  </si>
  <si>
    <t>Development and Psychopathology</t>
  </si>
  <si>
    <t>1469-2198</t>
  </si>
  <si>
    <t>Linked Head Injury and Conduct Problem Symptom Pathways from Early Childhood to Adolescence and Their Associated Risks: Evidence from the Millennium Cohort Study</t>
  </si>
  <si>
    <t xml:space="preserve"> ES/P000673/1</t>
  </si>
  <si>
    <t>LIBAPC0007284</t>
  </si>
  <si>
    <t>10.1017/S1365100523000639</t>
  </si>
  <si>
    <t>Macroeconomic Dynamics</t>
  </si>
  <si>
    <t>1469-8056</t>
  </si>
  <si>
    <t>Solving heterogeneous-belief asset pricing models with short selling constraints and many agents</t>
  </si>
  <si>
    <t>ES/R00787X/1</t>
  </si>
  <si>
    <t>LIBAPC0006665</t>
  </si>
  <si>
    <t>10.1021/acs.bioconjchem.3c00322</t>
  </si>
  <si>
    <t>ACS</t>
  </si>
  <si>
    <t>Bioconjugate Chemistry</t>
  </si>
  <si>
    <t>1520-4812</t>
  </si>
  <si>
    <t>Structure-Reactivity Studies of 2-Sulfonylpyrimidines Allow Selective Protein Arylation</t>
  </si>
  <si>
    <t>EP/S020799/1</t>
  </si>
  <si>
    <t>ACS agreement</t>
  </si>
  <si>
    <t>LIBAPC0007374</t>
  </si>
  <si>
    <t>10.1021/acs.est.3c08207</t>
  </si>
  <si>
    <t>Environmental Science &amp; Technology</t>
  </si>
  <si>
    <t>1520-5851</t>
  </si>
  <si>
    <t>Droplet microfluidic-based in situ analyzer for monitoring free nitrate in soil</t>
  </si>
  <si>
    <t>NE/T010584/1</t>
  </si>
  <si>
    <t>NE/R013578/1</t>
  </si>
  <si>
    <t>NE/S013458/1</t>
  </si>
  <si>
    <t>LIBAPC0007078</t>
  </si>
  <si>
    <t>10.1021/acs.inorgchem.3c03135</t>
  </si>
  <si>
    <t>Inorganic Chemistry</t>
  </si>
  <si>
    <t>1520-510X</t>
  </si>
  <si>
    <t>Synthesis, characterization and computational studies on gallium(III) and iron(III) complexes with a pentadentate macrocyclic bis-phosphinate chelator and their investigation as molecular scaffolds for 18F binding</t>
  </si>
  <si>
    <t>EP/S019901/1</t>
  </si>
  <si>
    <t xml:space="preserve"> EP/V062689/1</t>
  </si>
  <si>
    <t xml:space="preserve">ACS agreement </t>
  </si>
  <si>
    <t>LIBAPC0006778</t>
  </si>
  <si>
    <t>10.1021/acs.joc.3c01503</t>
  </si>
  <si>
    <t>The Journal of Organic Chemistry</t>
  </si>
  <si>
    <t>1520-6904</t>
  </si>
  <si>
    <t>Obtaining pure 1H NMR spectra of individual pyranose and furanose anomers of reducing deoxyfluorinated sugars</t>
  </si>
  <si>
    <t>EP/K039466/1</t>
  </si>
  <si>
    <t>BB/M028941/1</t>
  </si>
  <si>
    <t>LIBAPC0007380</t>
  </si>
  <si>
    <t>10.1021/acs.jpca.3c07129</t>
  </si>
  <si>
    <t>The Journal of Physical Chemistry A</t>
  </si>
  <si>
    <t>1520-5215</t>
  </si>
  <si>
    <t>Machine Learned Potentials by Active Learning from Organic Crystal Structure Prediction Landscapes</t>
  </si>
  <si>
    <t xml:space="preserve"> EP/V026887/1</t>
  </si>
  <si>
    <t>LIBAPC0007010</t>
  </si>
  <si>
    <t>10.1021/acs.jpclett.3c02064</t>
  </si>
  <si>
    <t>The Journal of Physical Chemistry Letters</t>
  </si>
  <si>
    <t>1948-7185</t>
  </si>
  <si>
    <t>A Workflow for Identifying Viable Crystal Structures with Partially Occupied Sites Applied to the Solid Electrolyte Cubic Li7La3Zr2O12</t>
  </si>
  <si>
    <t>EP/T022213/1,</t>
  </si>
  <si>
    <t>EP/P020194/1</t>
  </si>
  <si>
    <t xml:space="preserve">ACS Agreement </t>
  </si>
  <si>
    <t>LIBAPC0007598</t>
  </si>
  <si>
    <t>10.1021/acsaem.3c03055</t>
  </si>
  <si>
    <t>ACS Applied Energy Materials</t>
  </si>
  <si>
    <t>2574-0962</t>
  </si>
  <si>
    <t>Scalable large-area 2D-MoS2/silicon-nanowire heterostructures for enhancing energy storage applications</t>
  </si>
  <si>
    <t>EP/W022931/1</t>
  </si>
  <si>
    <t>EP/X016730/1</t>
  </si>
  <si>
    <t>EP/M015130/1</t>
  </si>
  <si>
    <t>LIBAPC0006502</t>
  </si>
  <si>
    <t>10.1021/acsami.3c04897</t>
  </si>
  <si>
    <t>ACS Applied Materials &amp; Interfaces</t>
  </si>
  <si>
    <t>1944-8252</t>
  </si>
  <si>
    <t>A combined electrochemical, XPS and STXM study of lithium nitride as a protective coating for lithium-metal and lithium-sulfur batteries</t>
  </si>
  <si>
    <t>EP/S003053/1</t>
  </si>
  <si>
    <t>EP/N024303/1</t>
  </si>
  <si>
    <t>LIBAPC0007657</t>
  </si>
  <si>
    <t>10.1021/acsami.3c19020</t>
  </si>
  <si>
    <t>Tunable Neuromorphic Switching Dynamics via Porosity Control in Mesoporous Silica Diffusive Memristors</t>
  </si>
  <si>
    <t>LIBAPC0007561</t>
  </si>
  <si>
    <t>10.1021/acsomega.4c00297</t>
  </si>
  <si>
    <t>ACS Omega</t>
  </si>
  <si>
    <t>2470-1343</t>
  </si>
  <si>
    <t>Fluidized Bed Chemical Vapor Deposition on Hard Carbon Powders to Produce Composite Energy Materials</t>
  </si>
  <si>
    <t>TS/S023224/1</t>
  </si>
  <si>
    <t>EP/K00509x/1</t>
  </si>
  <si>
    <t>LIBAPC0007664</t>
  </si>
  <si>
    <t>10.1021/jacs.3c10508</t>
  </si>
  <si>
    <t>Journal of the American Chemical Society</t>
  </si>
  <si>
    <t>1520-5126</t>
  </si>
  <si>
    <t>Identification and development of cyclic peptide inhibitors of Hypoxia Inducible Factors 1 and 2 that disrupt hypoxia-response signaling in cancer cells</t>
  </si>
  <si>
    <t>EP/M507623/1</t>
  </si>
  <si>
    <t>EP/M508147/1</t>
  </si>
  <si>
    <t>LIBAPC0006714</t>
  </si>
  <si>
    <t>10.1029/2022gb007577</t>
  </si>
  <si>
    <t>Global Biogeochemical Cycles</t>
  </si>
  <si>
    <t>1944-9224</t>
  </si>
  <si>
    <t>Characterising reef net metabolism via the diel co‐variation of pH and dissolved oxygen from high resolution in situ sensors</t>
  </si>
  <si>
    <t>NE/N012070/1</t>
  </si>
  <si>
    <t>NE/R015953/1</t>
  </si>
  <si>
    <t xml:space="preserve"> NE/M018806/1</t>
  </si>
  <si>
    <t>LIBAPC0006148</t>
  </si>
  <si>
    <t>10.1029/2022pa004493</t>
  </si>
  <si>
    <t>Paleoceanography and Paleoclimatology</t>
  </si>
  <si>
    <t>2572-4525</t>
  </si>
  <si>
    <t>Transient shoaling, over-deepening and settling of the calcite compensation depth at the Eocene-Oligocene Transition</t>
  </si>
  <si>
    <t>NE/I006168/1</t>
  </si>
  <si>
    <t>NE/K008390/1</t>
  </si>
  <si>
    <t>LIBAPC0006209</t>
  </si>
  <si>
    <t>10.1029/2022pa004542</t>
  </si>
  <si>
    <t>Global and zonal-mean hydrological response to early Eocene warmth</t>
  </si>
  <si>
    <t>NE/P01903X/1</t>
  </si>
  <si>
    <t>LIBAPC0006185</t>
  </si>
  <si>
    <t>10.1029/2022tc007607</t>
  </si>
  <si>
    <t>Tectonics</t>
  </si>
  <si>
    <t>1944-9194</t>
  </si>
  <si>
    <t>Quantitative analysis of faulting in the Danakil Depression Rift of Afar: The importance of faulting in the final stages of magma‐rich rifting</t>
  </si>
  <si>
    <t>LIBAPC0006526</t>
  </si>
  <si>
    <t>10.1029/2023ja031317</t>
  </si>
  <si>
    <t>Journal of Geophysical Research: Space Physics</t>
  </si>
  <si>
    <t xml:space="preserve">2169-9402 </t>
  </si>
  <si>
    <t>3D GUMICS simulations of northward IMF magnetotail structure</t>
  </si>
  <si>
    <t>Science and Technology Facilities Council (STFC UKRI)</t>
  </si>
  <si>
    <t>ST/T506424/1</t>
  </si>
  <si>
    <t>LIBAPC0006980</t>
  </si>
  <si>
    <t>10.1029/2023JA031656</t>
  </si>
  <si>
    <t>Identifying the variety of jovian X-ray auroral structures: tying the morphology of X-ray emissions to associated magnetospheric dynamics</t>
  </si>
  <si>
    <t>ST/S505705/1</t>
  </si>
  <si>
    <t>ST/M005534/1</t>
  </si>
  <si>
    <t>ST/V000748/1, ST/W003449/1</t>
  </si>
  <si>
    <t>LIBAPC0007531</t>
  </si>
  <si>
    <t>10.1029/2023ja032101</t>
  </si>
  <si>
    <t>2169-9402</t>
  </si>
  <si>
    <t>The Influence of Rotational Discontinuities on the Formation of Reconnected Structures at Collisionless Shocks?Hybrid Simulations</t>
  </si>
  <si>
    <t>EP/G054950/1</t>
  </si>
  <si>
    <t>EP/G056803/1</t>
  </si>
  <si>
    <t>EP/G055165/1</t>
  </si>
  <si>
    <t>LIBAPC0006725</t>
  </si>
  <si>
    <t>10.1029/2023jb026374</t>
  </si>
  <si>
    <t>Journal of Geophysical Research: Solid Earth</t>
  </si>
  <si>
    <t>2169-9356</t>
  </si>
  <si>
    <t>Seismic imaging beneath Cascadia shows shallow mantle flow patterns guide lower mantle upwellings</t>
  </si>
  <si>
    <t>NE/M003507/1</t>
  </si>
  <si>
    <t>LIBAPC0007507</t>
  </si>
  <si>
    <t>10.1029/2023jd039694</t>
  </si>
  <si>
    <t>Journal of Geophysical Research: Atmospheres</t>
  </si>
  <si>
    <t>2169-8996</t>
  </si>
  <si>
    <t>Dust Source Activation Frequency in the Horn of Africa</t>
  </si>
  <si>
    <t xml:space="preserve">Wiley agreement </t>
  </si>
  <si>
    <t>LIBAPC0007513</t>
  </si>
  <si>
    <t>10.1029/2023pa004773</t>
  </si>
  <si>
    <t>Spatial and Temporal Patterns in Petrogenic Organic Carbon Mobilization During the Paleocene? Eocene Thermal Maximum</t>
  </si>
  <si>
    <t>NE/S007210</t>
  </si>
  <si>
    <t>NE/H006273/1</t>
  </si>
  <si>
    <t>LIBAPC0006532</t>
  </si>
  <si>
    <t>10.1038/s41375-023-01984-z</t>
  </si>
  <si>
    <t>Nature</t>
  </si>
  <si>
    <t>Leukemia</t>
  </si>
  <si>
    <t>1476-5551</t>
  </si>
  <si>
    <t>XPO1 inhibition sensitises CLL cells to NK cell mediated cytotoxicity and overcomes HLA-E expression</t>
  </si>
  <si>
    <t>MR/N014308/1</t>
  </si>
  <si>
    <t>MR/MO19829/1</t>
  </si>
  <si>
    <t>Cancer Research UK (COAF)</t>
  </si>
  <si>
    <t>C42023/A29370</t>
  </si>
  <si>
    <t>LIBAPC0007751</t>
  </si>
  <si>
    <t>10.1038/s41416-024-02666-y</t>
  </si>
  <si>
    <t>British Journal of Cancer</t>
  </si>
  <si>
    <t>1532-1827</t>
  </si>
  <si>
    <t>Identification of MYCN non-amplified neuroblastoma subgroups points towards molecular signatures for precision prognosis and therapy stratification</t>
  </si>
  <si>
    <t>MR/S025480/1</t>
  </si>
  <si>
    <t xml:space="preserve">Springer Nature  agreement </t>
  </si>
  <si>
    <t>LIBAPC0006299</t>
  </si>
  <si>
    <t>10.1038/s41430-023-01296-6</t>
  </si>
  <si>
    <t>European Journal of Clinical Nutrition</t>
  </si>
  <si>
    <t>1476-5640</t>
  </si>
  <si>
    <t>Differential associations between body composition indices and neurodevelopment during early life in term-born infants: findings from the Pakistan cohort: Multi-Center Body Composition Reference Study</t>
  </si>
  <si>
    <t>Clinical Research Training Fellowship</t>
  </si>
  <si>
    <t>Springer compact agreement</t>
  </si>
  <si>
    <t>LIBAPC0007308</t>
  </si>
  <si>
    <t>10.1038/s41559-023-02306-3</t>
  </si>
  <si>
    <t>Nature Ecology &amp; Evolution</t>
  </si>
  <si>
    <t>2397-334X</t>
  </si>
  <si>
    <t>Floristic homogenization of South Pacific islands commenced with human arrival</t>
  </si>
  <si>
    <t>LIBAPC0006990</t>
  </si>
  <si>
    <t>10.1038/s41586-023-06193-3</t>
  </si>
  <si>
    <t>1476-4687</t>
  </si>
  <si>
    <t>Rift-induced disruption of cratonic keels drives kimberlite volcanism</t>
  </si>
  <si>
    <t>EP/N510129/1</t>
  </si>
  <si>
    <t>none</t>
  </si>
  <si>
    <t>LIBAPC0006575</t>
  </si>
  <si>
    <t>10.1038/s41586-023-06442-5</t>
  </si>
  <si>
    <t>Reef-building corals farm and feed on their photosynthetic symbionts</t>
  </si>
  <si>
    <t>LIBAPC0006888</t>
  </si>
  <si>
    <t>10.1038/s41928-023-01048-1</t>
  </si>
  <si>
    <t>Nature Electronics</t>
  </si>
  <si>
    <t>2520-1131</t>
  </si>
  <si>
    <t>An integrated CMOS–silicon photonics transmitter with a 112 gigabaud transmission and picojoule per bit energy efficiency</t>
  </si>
  <si>
    <t>EP/V012789/1</t>
  </si>
  <si>
    <t>EP/N013247/1</t>
  </si>
  <si>
    <t>EP/T019697/1 and EP/L00044X/1</t>
  </si>
  <si>
    <t>LIBAPC0006232</t>
  </si>
  <si>
    <t>10.1039/d2sm01647h</t>
  </si>
  <si>
    <t>Soft Matter</t>
  </si>
  <si>
    <t>1744-6848</t>
  </si>
  <si>
    <t>Surface properties influence marine biofilm
rheology, with implications for ship drag</t>
  </si>
  <si>
    <t>RSC agreement</t>
  </si>
  <si>
    <t>LIBAPC0006874</t>
  </si>
  <si>
    <t>10.1039/D3CC03271J</t>
  </si>
  <si>
    <t>Chemical Communications</t>
  </si>
  <si>
    <t>1364-548X</t>
  </si>
  <si>
    <t>Aryl–aryl cross-coupling reactions without reagents or catalysts: photocyclization of ortho-iodoaryl ethers and related compounds via triplet aryl cation intermediates</t>
  </si>
  <si>
    <t>EP/P013341/1</t>
  </si>
  <si>
    <t>LIBAPC0006403</t>
  </si>
  <si>
    <t>10.1039/D3CP01157G</t>
  </si>
  <si>
    <t>Physical Chemistry Chemical Physics</t>
  </si>
  <si>
    <t>1463-9084</t>
  </si>
  <si>
    <t>A total scattering study of prenucleation structures in saturated aqueous magnesium sulfate - observation of extended clusters</t>
  </si>
  <si>
    <t xml:space="preserve">RSC agreement </t>
  </si>
  <si>
    <t>LIBAPC0007930</t>
  </si>
  <si>
    <t>10.1039/D3CP06079A</t>
  </si>
  <si>
    <t>Exploring the Ultrafast and Isomer-Dependent Photodissociation of Iodothiophenes via Site-Selective Ionization</t>
  </si>
  <si>
    <t>EP/S028617/1</t>
  </si>
  <si>
    <t>EP/V026690/1</t>
  </si>
  <si>
    <t>LIBAPC0007162</t>
  </si>
  <si>
    <t>10.1039/D3EM00190C</t>
  </si>
  <si>
    <t>Environmental Science Processes &amp; Impacts</t>
  </si>
  <si>
    <t>2050-7895</t>
  </si>
  <si>
    <t>Current and Emerging Technologies for the Remediation of Difficult-to-Measure Radionuclides at Nuclear Sites</t>
  </si>
  <si>
    <t>EP/S01019X/1</t>
  </si>
  <si>
    <t>LIBAPC0006404</t>
  </si>
  <si>
    <t>10.1039/D3FD00089C</t>
  </si>
  <si>
    <t>Faraday Discussions</t>
  </si>
  <si>
    <t>1364-5498</t>
  </si>
  <si>
    <t>Spatio-Temporal Detachment of Homogeneous Electron Transfer in Controlling Selectivity in Mediated Organic Electrosynthesis</t>
  </si>
  <si>
    <t>LIBAPC0007475</t>
  </si>
  <si>
    <t>10.1039/D3LC00851G</t>
  </si>
  <si>
    <t>Lab on a Chip</t>
  </si>
  <si>
    <t>1473-0189</t>
  </si>
  <si>
    <t>An automated and intelligent microfluidic platform for microalgae detection and monitoring</t>
  </si>
  <si>
    <t>EP/V008382/1</t>
  </si>
  <si>
    <t>LIBAPC0007015</t>
  </si>
  <si>
    <t>10.1039/d3re00245d</t>
  </si>
  <si>
    <t xml:space="preserve">Reaction Chemistry &amp; Engineering </t>
  </si>
  <si>
    <t>2058-9883</t>
  </si>
  <si>
    <t>3D printed filtration and separation devices with integrated membranes and no post-printing assembly</t>
  </si>
  <si>
    <t>EP/T02593X/1.</t>
  </si>
  <si>
    <t xml:space="preserve">RSC Agreement </t>
  </si>
  <si>
    <t>LIBAPC0006634</t>
  </si>
  <si>
    <t>10.1039/d3re00261f</t>
  </si>
  <si>
    <t>The switch-off method: rapid investigation of flow photochemical reactions</t>
  </si>
  <si>
    <t>EP/K039466</t>
  </si>
  <si>
    <t>LIBAPC0007161</t>
  </si>
  <si>
    <t>10.1039/D3RE00464C</t>
  </si>
  <si>
    <t>Reaction Chemistry &amp; Engineering</t>
  </si>
  <si>
    <t>Rapid investigation of the effect of binary and ternary solvent gradient mixtures on reaction outcomes using a continuous flow system†</t>
  </si>
  <si>
    <t>LIBAPC0006231</t>
  </si>
  <si>
    <t>10.1039/d3ta00466j</t>
  </si>
  <si>
    <t>Journal of Materials Chemistry A</t>
  </si>
  <si>
    <t>2050-7496</t>
  </si>
  <si>
    <t>Tungsten dichalcogenide WS2xSe2−2x films via
single source precursor low-pressure CVD and their
(thermo-)electric properties†</t>
  </si>
  <si>
    <t>EP/P025137/1</t>
  </si>
  <si>
    <t>EP/V062689/1</t>
  </si>
  <si>
    <t>LIBAPC0006635</t>
  </si>
  <si>
    <t>10.1039/D3TA01707A</t>
  </si>
  <si>
    <t>Self-standing TiC-modified carbon fibre electrodes derived from cellulose and their use as an ultrahigh efficiency lithium metal anode</t>
  </si>
  <si>
    <t xml:space="preserve"> EP/K00509x/1</t>
  </si>
  <si>
    <t xml:space="preserve">EP/K009877/1 </t>
  </si>
  <si>
    <t>EP/V007629/1</t>
  </si>
  <si>
    <t>LIBAPC0007261</t>
  </si>
  <si>
    <t>10.1049/ell2.13138</t>
  </si>
  <si>
    <t>Electronics Letters</t>
  </si>
  <si>
    <t>1350-911X</t>
  </si>
  <si>
    <t>Mechanical dicing of optical quality facets and waveguides in a Silicon Nitride platform</t>
  </si>
  <si>
    <t>EP/M013294/1</t>
  </si>
  <si>
    <t>EP/T001062/1</t>
  </si>
  <si>
    <t>EP/W024772/1</t>
  </si>
  <si>
    <t>LIBAPC0006584</t>
  </si>
  <si>
    <t>10.1063/5.0160439</t>
  </si>
  <si>
    <t>AIP</t>
  </si>
  <si>
    <t>Physics of Plasmas</t>
  </si>
  <si>
    <t xml:space="preserve"> 1089-7674</t>
  </si>
  <si>
    <t>Intermittency at Earth's Bow Shock: Measures of Turbulence in Quasi-Parallel and Quasi-Perpendicular Shocks</t>
  </si>
  <si>
    <t>ST/V507064/1</t>
  </si>
  <si>
    <t>No Funder</t>
  </si>
  <si>
    <t>AIP agreement</t>
  </si>
  <si>
    <t>LIBAPC0006366</t>
  </si>
  <si>
    <t>10.1063/5.0165830</t>
  </si>
  <si>
    <t>The Journal of Chemical Physics</t>
  </si>
  <si>
    <t>1089-7690</t>
  </si>
  <si>
    <t>The 103Rh NMR Spectroscopy and Relaxometry of the Rhodium Formate Paddlewheel Complex</t>
  </si>
  <si>
    <t>EP/P009980/1</t>
  </si>
  <si>
    <t>AIP Agreement</t>
  </si>
  <si>
    <t>LIBAPC0007811</t>
  </si>
  <si>
    <t>10.1063/5.0187951</t>
  </si>
  <si>
    <t>Physics of Fluids</t>
  </si>
  <si>
    <t>1089-7666</t>
  </si>
  <si>
    <t>On the modification of tip leakage noise sources by over-tip liners</t>
  </si>
  <si>
    <t>EP/V00686X/1</t>
  </si>
  <si>
    <t>LIBAPC0007810</t>
  </si>
  <si>
    <t>10.1063/5.0190659</t>
  </si>
  <si>
    <t>Journal of Chemical Physics</t>
  </si>
  <si>
    <t>Enhancing Torsional Sampling Using Fully Adaptive Simulated Tempering</t>
  </si>
  <si>
    <t>EP/L015722/1</t>
  </si>
  <si>
    <t>EP/V048864/1</t>
  </si>
  <si>
    <t>LIBAPC0007813</t>
  </si>
  <si>
    <t>10.1063/5.0192407</t>
  </si>
  <si>
    <t>Structural dynamics around a hydrogen bond: Investigating the effect of hydrogen bond strengths on the excited state dynamics of carboxylic acid dimers</t>
  </si>
  <si>
    <t>EP/T021675</t>
  </si>
  <si>
    <t>EP/V006746</t>
  </si>
  <si>
    <t>EP/N509577/1</t>
  </si>
  <si>
    <t>LIBAPC0007790</t>
  </si>
  <si>
    <t>10.1080/00207179.2024.2337228</t>
  </si>
  <si>
    <t>T&amp;F</t>
  </si>
  <si>
    <t>International Journal of Control</t>
  </si>
  <si>
    <t>1366-5820</t>
  </si>
  <si>
    <t>Two-stage anti-windup compensation for systems subject to actuator quantization and saturation.</t>
  </si>
  <si>
    <t>EP/X012654/1</t>
  </si>
  <si>
    <t>T&amp;F agreement</t>
  </si>
  <si>
    <t>LIBAPC0006495</t>
  </si>
  <si>
    <t>10.1080/00220272.2023.2239887</t>
  </si>
  <si>
    <t>Journal of Curriculum Studies</t>
  </si>
  <si>
    <t>1366-5839</t>
  </si>
  <si>
    <t>"Safety" and "integration": Examining the introduction of disaster into the science curriculum in South Korea</t>
  </si>
  <si>
    <t>ES/W010917/1</t>
  </si>
  <si>
    <t xml:space="preserve">T &amp; F agreement </t>
  </si>
  <si>
    <t>LIBAPC0005704</t>
  </si>
  <si>
    <t>10.1080/00343404.2023.2180144</t>
  </si>
  <si>
    <t>Regional Studies</t>
  </si>
  <si>
    <t>1360-0591</t>
  </si>
  <si>
    <t>Internal Migration Dynamics of Native and Foreign Workers: An Impulse-Response Analysis of Perturbation and Resilience by Means of a Spatial Vector Autoregressive Model</t>
  </si>
  <si>
    <t>MR/S032711/1</t>
  </si>
  <si>
    <t>LIBAPC0006351</t>
  </si>
  <si>
    <t>10.1080/01605682.2023.2231095</t>
  </si>
  <si>
    <t>Journal of the Operational Research Society</t>
  </si>
  <si>
    <t>1476-9360</t>
  </si>
  <si>
    <t>Improving last-mile parcel delivery through shared consolidation and portering: A case study in London</t>
  </si>
  <si>
    <t>EP/N02222X/1</t>
  </si>
  <si>
    <t>LIBAPC0005393</t>
  </si>
  <si>
    <t>10.1080/01639625.2023.2254446</t>
  </si>
  <si>
    <t>Deviant Behavior</t>
  </si>
  <si>
    <t>1521-0456</t>
  </si>
  <si>
    <t>Sharenting in digital society: Exploring the prospects of an emerging moral panic</t>
  </si>
  <si>
    <t>ES/V011278/1</t>
  </si>
  <si>
    <t>LIBAPC0007090</t>
  </si>
  <si>
    <t>10.1080/08856257.2023.2282248</t>
  </si>
  <si>
    <t>European Journal of Special Needs Education</t>
  </si>
  <si>
    <t>1469-591X</t>
  </si>
  <si>
    <t>The role of primary-school support staff in Italy: A case for re-thinking their professional characteristics</t>
  </si>
  <si>
    <t>LIBAPC0007198</t>
  </si>
  <si>
    <t>10.1080/09571736.2023.2293024</t>
  </si>
  <si>
    <t xml:space="preserve">T&amp;F </t>
  </si>
  <si>
    <t>The Language Learning Journal</t>
  </si>
  <si>
    <t>1753-2167</t>
  </si>
  <si>
    <t>L1 grammatical attrition in late Spanish-English bilinguals in the UK: aspectual interpretations of present tense in Spanish</t>
  </si>
  <si>
    <t>Arts &amp; Humanities Research Council (AHRC UKRI)</t>
  </si>
  <si>
    <t>AH/T005157/1</t>
  </si>
  <si>
    <t xml:space="preserve">T&amp;F agreement </t>
  </si>
  <si>
    <t>LIBAPC0007474</t>
  </si>
  <si>
    <t>10.1080/09638288.2024.2307384</t>
  </si>
  <si>
    <t>Disability and Rehabilitation</t>
  </si>
  <si>
    <t>1464-5165</t>
  </si>
  <si>
    <t>Exploring the patient experience and perspectives of taking part in outcome measurement during lower limb prosthetic rehabilitation: a qualitative study</t>
  </si>
  <si>
    <t>EP/R014213/1</t>
  </si>
  <si>
    <t>LIBAPC0006922</t>
  </si>
  <si>
    <t>10.1080/0969725X.2023.2270354</t>
  </si>
  <si>
    <t xml:space="preserve">Angelaki: Journal of Theoretical Humanities </t>
  </si>
  <si>
    <t>1469-2899</t>
  </si>
  <si>
    <t>"A Cognitive Listening" attending to captioning via the critical "unvoiceover"</t>
  </si>
  <si>
    <t>AH/V006096/1</t>
  </si>
  <si>
    <t>LIBAPC0007008</t>
  </si>
  <si>
    <t>10.1080/13501763.2023.2277381</t>
  </si>
  <si>
    <t>Journal of European Public Policy</t>
  </si>
  <si>
    <t>1466-4429</t>
  </si>
  <si>
    <t>Understanding the geography of discontent: perceptions of government's biases against left-behind places</t>
  </si>
  <si>
    <t>ES/S009809/1</t>
  </si>
  <si>
    <t xml:space="preserve">T&amp;F Agreement </t>
  </si>
  <si>
    <t>LIBAPC0007778</t>
  </si>
  <si>
    <t>10.1080/17477778.2024.2334826</t>
  </si>
  <si>
    <t>Journal of Simulation</t>
  </si>
  <si>
    <t>1747-7786</t>
  </si>
  <si>
    <t>Fair and efficient ride-scheduling: a preference-driven approach</t>
  </si>
  <si>
    <t>EP/V022067/1</t>
  </si>
  <si>
    <t>LIBAPC0007834</t>
  </si>
  <si>
    <t>10.1088/1361-6382/ad1c35</t>
  </si>
  <si>
    <t>IOP</t>
  </si>
  <si>
    <t>Classical and Quantum Gravity</t>
  </si>
  <si>
    <t>1361-6382</t>
  </si>
  <si>
    <t>Gravitational waves from neutron-star mountains</t>
  </si>
  <si>
    <t>ST/V000551/1</t>
  </si>
  <si>
    <t>IOP Agreement</t>
  </si>
  <si>
    <t>LIBAPC0006903</t>
  </si>
  <si>
    <t>10.1088/1361-6471/ace3e1</t>
  </si>
  <si>
    <t>Journal of Physics G: Nuclear and Particle Physics</t>
  </si>
  <si>
    <t>0954-3899</t>
  </si>
  <si>
    <t>The decay A0 → h0Z(∗) in the inverted hierarchy scenario and its detection prospects at the large hadron collider</t>
  </si>
  <si>
    <t>ST/L000296/1</t>
  </si>
  <si>
    <t xml:space="preserve">IOP agreement </t>
  </si>
  <si>
    <t>LIBAPC0006900</t>
  </si>
  <si>
    <t>10.1088/1475-7516/2023/05/055</t>
  </si>
  <si>
    <t>Journal of Cosmology and Astroparticle Physics</t>
  </si>
  <si>
    <t>1475-7516</t>
  </si>
  <si>
    <t>Gravitational wave signals from leptoquark–induced first order electroweak phase transitions</t>
  </si>
  <si>
    <t>LIBAPC0006902</t>
  </si>
  <si>
    <t>10.1088/2040-8986/ace4dc</t>
  </si>
  <si>
    <t>Journal of Optics</t>
  </si>
  <si>
    <t>2040-8986</t>
  </si>
  <si>
    <t>Roadmap on spatiotemporal light fields</t>
  </si>
  <si>
    <t>EP/ M009122/1</t>
  </si>
  <si>
    <t>LIBAPC0006899</t>
  </si>
  <si>
    <t>10.1088/2057-1976/acfb04</t>
  </si>
  <si>
    <t>Biomedical Physics &amp; Engineering Express</t>
  </si>
  <si>
    <t>2057-1976</t>
  </si>
  <si>
    <t>A comparative evaluation of equivalent circuit and finite element electrical skin modelling techniques</t>
  </si>
  <si>
    <t>LIBAPC0006574</t>
  </si>
  <si>
    <t>10.1088/2515-7620/ad14a3</t>
  </si>
  <si>
    <t>Environmental Research Communications</t>
  </si>
  <si>
    <t>2515-7620</t>
  </si>
  <si>
    <t>Tracking and detecting sargassum pathways across the Tropical Atlantic</t>
  </si>
  <si>
    <t>NE/W004798/1</t>
  </si>
  <si>
    <t>IOP agreement</t>
  </si>
  <si>
    <t>LIBAPC0007057</t>
  </si>
  <si>
    <t>10.1093/bib/bbad377</t>
  </si>
  <si>
    <t>OUP</t>
  </si>
  <si>
    <t>Briefings In Bioinformatics</t>
  </si>
  <si>
    <t>1467-5463</t>
  </si>
  <si>
    <t xml:space="preserve">Quantum annealing-based clustering of single cell RNA-seq data </t>
  </si>
  <si>
    <t>OUP Agreement</t>
  </si>
  <si>
    <t>LIBAPC0007656</t>
  </si>
  <si>
    <t>10.1093/bioinformatics/btae061</t>
  </si>
  <si>
    <t>Bioinformatics</t>
  </si>
  <si>
    <t>1367-4811</t>
  </si>
  <si>
    <t xml:space="preserve">Protein language models meet reduced amino acid alphabets </t>
  </si>
  <si>
    <t>EP/S000356/1</t>
  </si>
  <si>
    <t>LIBAPC0006915</t>
  </si>
  <si>
    <t>10.1093/bjc/azad054</t>
  </si>
  <si>
    <t>British Journal Of Criminology</t>
  </si>
  <si>
    <t>1464-3529</t>
  </si>
  <si>
    <t>Making Good? A Study Of How Senior Penal Policy Makers Narrate Policy Reversal</t>
  </si>
  <si>
    <t xml:space="preserve"> ES/W001101/1</t>
  </si>
  <si>
    <t>LIBAPC0007367</t>
  </si>
  <si>
    <t>10.1093/cjres/rsad043</t>
  </si>
  <si>
    <t>Clinical and Experimental Dermatology</t>
  </si>
  <si>
    <t xml:space="preserve"> 1752-1386</t>
  </si>
  <si>
    <t>Social ties, trust and the geography of discontent</t>
  </si>
  <si>
    <t>LIBAPC0006795</t>
  </si>
  <si>
    <t>10.1093/g3journal/jkad194</t>
  </si>
  <si>
    <t>G3: Genes, Genomes, Genetics</t>
  </si>
  <si>
    <t xml:space="preserve"> 2160-1836</t>
  </si>
  <si>
    <t xml:space="preserve">Detection of locally adapted genomic regions in wild rice (Oryza rufipogon) using environmental association analysis </t>
  </si>
  <si>
    <t>LIBAPC0006916</t>
  </si>
  <si>
    <t>10.1093/gji/ggad366</t>
  </si>
  <si>
    <t>Geophysical Journal International</t>
  </si>
  <si>
    <t>1365-246X</t>
  </si>
  <si>
    <t>Marine CSEM synthetic study to assess the detection of CO2 escape and saturation changes within a submarine chimney connected to a CO2 storage site</t>
  </si>
  <si>
    <t>NE/N016130/1</t>
  </si>
  <si>
    <t>LIBAPC0006793</t>
  </si>
  <si>
    <t>10.1093/heapro/daad097</t>
  </si>
  <si>
    <t>Health Promotion International</t>
  </si>
  <si>
    <t>1460-2245</t>
  </si>
  <si>
    <t>The interplay between social and food environments on UK adolescents' food choices: implications for policy</t>
  </si>
  <si>
    <t>MC_UU_12011/4</t>
  </si>
  <si>
    <t>LIBAPC0007263</t>
  </si>
  <si>
    <t>10.1093/immadv/ltad031</t>
  </si>
  <si>
    <t>Immunotherapy Advances</t>
  </si>
  <si>
    <t>2732-4303</t>
  </si>
  <si>
    <t>Harnessing natural killer cell effector function against cancer</t>
  </si>
  <si>
    <t>ECRIN-M3 accelerator award C42023/A29370</t>
  </si>
  <si>
    <t>MR/M019829/1</t>
  </si>
  <si>
    <t>LIBAPC0007056</t>
  </si>
  <si>
    <t>10.1093/jrsssc/qlad095</t>
  </si>
  <si>
    <t>Journal of the Royal Statistical Society Series C: Applied Statistics</t>
  </si>
  <si>
    <t>1467-9876</t>
  </si>
  <si>
    <t>Combining individual- and population-level data to develop a Bayesian parity-specific fertility projection model</t>
  </si>
  <si>
    <t>ES/S009477/1</t>
  </si>
  <si>
    <t>ES/R009139/1</t>
  </si>
  <si>
    <t>ES/W002116/1</t>
  </si>
  <si>
    <t>LIBAPC0006660</t>
  </si>
  <si>
    <t>10.1093/mnras/stad1966</t>
  </si>
  <si>
    <t>Monthly Notices of the Royal Astronomical Society</t>
  </si>
  <si>
    <t>1365-2966</t>
  </si>
  <si>
    <t>KURVS: the outer rotation curve shapes and dark matter fractions of z ∼ 1.5 star-forming galaxies</t>
  </si>
  <si>
    <t>MR/V022830/1</t>
  </si>
  <si>
    <t xml:space="preserve"> ST/T000244/1</t>
  </si>
  <si>
    <t>ST/P000541/1</t>
  </si>
  <si>
    <t>LIBAPC0006791</t>
  </si>
  <si>
    <t>10.1093/mnras/stad2060</t>
  </si>
  <si>
    <t xml:space="preserve"> 1365-2966 </t>
  </si>
  <si>
    <t>No redshift evolution in the rest-frame UV emission line properties of quasars from z=1.5 to z=4.0</t>
  </si>
  <si>
    <t>MR/T020989/1</t>
  </si>
  <si>
    <t>LIBAPC0006667</t>
  </si>
  <si>
    <t>10.1093/mnras/stad2226</t>
  </si>
  <si>
    <t>Evidence for mass-dependent peculiar velocities in compact object binaries: towards better constraints on natal kicks</t>
  </si>
  <si>
    <t>ST/V001000/1</t>
  </si>
  <si>
    <t>LIBAPC0007054</t>
  </si>
  <si>
    <t>10.1093/mnras/stad2982</t>
  </si>
  <si>
    <t>Rates and properties of Type Ia supernovae in galaxy clusters within the dark energy survey</t>
  </si>
  <si>
    <t>ST/R000506/1</t>
  </si>
  <si>
    <t>MR/T01881X/1</t>
  </si>
  <si>
    <t>LIBAPC0007058</t>
  </si>
  <si>
    <t>10.1093/mnras/stad3109</t>
  </si>
  <si>
    <t>Shedding far-ultraviolet light on the donor star and evolutionary state of the neutron-star LMXB Swift J1858.6–0814</t>
  </si>
  <si>
    <t>ST/M001326/1</t>
  </si>
  <si>
    <t>LIBAPC0007068</t>
  </si>
  <si>
    <t>10.1093/mnras/stad3265</t>
  </si>
  <si>
    <t xml:space="preserve">Probing the roles of orientation and multi-scale gas distributions in shaping the obscuration of Active Galactic Nuclei through cosmic time </t>
  </si>
  <si>
    <t>ST/T000244/1</t>
  </si>
  <si>
    <t>LIBAPC0007372</t>
  </si>
  <si>
    <t>10.1093/mnras/stad3830</t>
  </si>
  <si>
    <t>0035-8711</t>
  </si>
  <si>
    <t>State-of-the-art simulations of line-driven accretion disc winds: realistic radiation hydrodynamics leads to weaker outflows</t>
  </si>
  <si>
    <t>ST/P000198/1</t>
  </si>
  <si>
    <t>LIBAPC0006949</t>
  </si>
  <si>
    <t>10.1093/mnras/stad3980</t>
  </si>
  <si>
    <t>Exploration of faint X-ray and radio sources in the massive globular cluster M14: A pulsar candidate and a UV-bright counterpart to Nova Ophiuchus 1938</t>
  </si>
  <si>
    <t>OUP agreement</t>
  </si>
  <si>
    <t>LIBAPC0007066</t>
  </si>
  <si>
    <t>10.1093/mnrasl/slad151</t>
  </si>
  <si>
    <t>Monthly Notices of the Royal Astronomical Society: Letters</t>
  </si>
  <si>
    <t>1745-3933</t>
  </si>
  <si>
    <t xml:space="preserve">On the natal kick of the black hole X-ray binary H 1705−250 </t>
  </si>
  <si>
    <t>LIBAPC0007365</t>
  </si>
  <si>
    <t>10.1093/musqtl/gdad007</t>
  </si>
  <si>
    <t>The Musical Quarterly</t>
  </si>
  <si>
    <t>1741-8399</t>
  </si>
  <si>
    <t>JUPITER: Reading the "Viennese Classics" in Nineteenth-Century Britain</t>
  </si>
  <si>
    <t>AH/R005125/1</t>
  </si>
  <si>
    <t>LIBAPC0006815</t>
  </si>
  <si>
    <t>10.1093/sf/soad124</t>
  </si>
  <si>
    <t>Social Forces</t>
  </si>
  <si>
    <t>1534-7605</t>
  </si>
  <si>
    <t>Internal displacement and subjective well-being: the case of Ukraine</t>
  </si>
  <si>
    <t>Global Challenges Research Fund</t>
  </si>
  <si>
    <t xml:space="preserve">OUP Agreement </t>
  </si>
  <si>
    <t>LIBAPC0007356</t>
  </si>
  <si>
    <t>10.1096/fj.202301089rr</t>
  </si>
  <si>
    <t>The FASEB Journal</t>
  </si>
  <si>
    <t>1530-6860</t>
  </si>
  <si>
    <t>The serum small non-coding RNA (SncRNA) landscape as a molecular biomarker of age associated muscle dysregulation and insulin resistance in older adults.</t>
  </si>
  <si>
    <t xml:space="preserve"> ES/M0099X</t>
  </si>
  <si>
    <t>LIBAPC0006336</t>
  </si>
  <si>
    <t>10.1097/QCO.0000000000000945</t>
  </si>
  <si>
    <t>Wolters Kluwer</t>
  </si>
  <si>
    <t>Current Opinion in Infectious Diseases</t>
  </si>
  <si>
    <t>1473-6527</t>
  </si>
  <si>
    <t>Microbiotoxicity:  antibiotic usage and its unintended harm to the microbiome</t>
  </si>
  <si>
    <t>MR/V002015/1</t>
  </si>
  <si>
    <t>Wolters Kluwer agreement</t>
  </si>
  <si>
    <t>LIBAPC0007626</t>
  </si>
  <si>
    <t>10.1098/rsbl.2024.0016</t>
  </si>
  <si>
    <t>Royal Society</t>
  </si>
  <si>
    <t>Biology Letters</t>
  </si>
  <si>
    <t>1744-957X</t>
  </si>
  <si>
    <t>Convergently evolved placental villi show multiscale structural adaptations to differential placental invasiveness</t>
  </si>
  <si>
    <t>MR/L012626/1</t>
  </si>
  <si>
    <t>Royal Society Agreement</t>
  </si>
  <si>
    <t>LIBAPC0006699</t>
  </si>
  <si>
    <t>10.1098/rspa.2023.0023</t>
  </si>
  <si>
    <t>Proceedings of the Royal Society A</t>
  </si>
  <si>
    <t>1471-2946</t>
  </si>
  <si>
    <t>Investigating high-speed liquid impingement with full-field measurements</t>
  </si>
  <si>
    <t>1685710, EP/L026910/1</t>
  </si>
  <si>
    <t>Royal Society agreement</t>
  </si>
  <si>
    <t>LIBAPC0007388</t>
  </si>
  <si>
    <t>10.1098/rsta.2023.0080</t>
  </si>
  <si>
    <t>Philosophical Transactions of the Royal Society A</t>
  </si>
  <si>
    <t>1471-2962</t>
  </si>
  <si>
    <t>X-ray Astronomy from the Lunar Surface</t>
  </si>
  <si>
    <t>LIBAPC0006910</t>
  </si>
  <si>
    <t>10.1111/1758-5899.13299</t>
  </si>
  <si>
    <t>Global Policy</t>
  </si>
  <si>
    <t>1758-5899</t>
  </si>
  <si>
    <t>Evaluating International AI Skills Policy: A Systematic Review of AI Skills Policy in 7 Countries</t>
  </si>
  <si>
    <t xml:space="preserve"> DCMS Science and Analysis R&amp;D Programme</t>
  </si>
  <si>
    <t>LIBAPC0006702</t>
  </si>
  <si>
    <t>10.1111/all.15876</t>
  </si>
  <si>
    <t>Allergy</t>
  </si>
  <si>
    <t>1398-9995</t>
  </si>
  <si>
    <t>Prediction of Adult Asthma-risk in early childhood using novel adult asthma predictive risk scores</t>
  </si>
  <si>
    <t>MR/K002449/1</t>
  </si>
  <si>
    <t>MR/L012693/1</t>
  </si>
  <si>
    <t xml:space="preserve"> MR/S025340/1</t>
  </si>
  <si>
    <t>LIBAPC0007546</t>
  </si>
  <si>
    <t>10.1111/area.12919</t>
  </si>
  <si>
    <t>Area</t>
  </si>
  <si>
    <t>1475-4762</t>
  </si>
  <si>
    <t>The 'More Than Maps' framework for building research capacity among young people in coastal climate change adaptation</t>
  </si>
  <si>
    <t>ES/W006189/1</t>
  </si>
  <si>
    <t>LIBAPC0007524</t>
  </si>
  <si>
    <t>10.1111/bld.12585</t>
  </si>
  <si>
    <t>British Journal of Learning Disabilities</t>
  </si>
  <si>
    <t>1468-3156</t>
  </si>
  <si>
    <t>Enabling Dominic's voice and participation through the cocreation of an 'I am' Digital Story for supporting his post‐19 transition from special school to adult social care</t>
  </si>
  <si>
    <t>ES/V005286/1</t>
  </si>
  <si>
    <t>LIBAPC0006434</t>
  </si>
  <si>
    <t>10.1111/btp.13231</t>
  </si>
  <si>
    <t>Biotropica</t>
  </si>
  <si>
    <t>1744-7429</t>
  </si>
  <si>
    <t>Influences of sea level changes and volcanic eruptions on Holocene vegetation in Tonga</t>
  </si>
  <si>
    <t>NE/N006674/1</t>
  </si>
  <si>
    <t>LIBAPC0006073</t>
  </si>
  <si>
    <t>10.1111/ffe.14036</t>
  </si>
  <si>
    <t>Fatigue &amp; Fracture of Engineering Materials &amp; Structures</t>
  </si>
  <si>
    <t>1460-2695</t>
  </si>
  <si>
    <t>Fatigue crack initiation and growth behaviour within varying notch geometries in the low-cycle fatigue regime for FV566 turbine blade material.</t>
  </si>
  <si>
    <t xml:space="preserve"> EP/N509747/1</t>
  </si>
  <si>
    <t>LIBAPC0006491</t>
  </si>
  <si>
    <t>10.1111/ffe.14115</t>
  </si>
  <si>
    <t>The behaviour of anisotropic fatigue short crack initiation and propagation for a directionally solidified (DS) superalloy CM247LC at room temperature</t>
  </si>
  <si>
    <t xml:space="preserve"> EP/M000710/1</t>
  </si>
  <si>
    <t>LIBAPC0007614</t>
  </si>
  <si>
    <t>10.1111/ffe.14283</t>
  </si>
  <si>
    <t xml:space="preserve"> 1460-2695</t>
  </si>
  <si>
    <t>2D and 3D characterisation of oxidation-fatigue mechanisms in an advanced Ni-based superalloy: effects of microstructure and elevated temperature</t>
  </si>
  <si>
    <t>EP/M000710/1</t>
  </si>
  <si>
    <t>LIBAPC0006894</t>
  </si>
  <si>
    <t>10.1111/jbi.14744</t>
  </si>
  <si>
    <t>Journal of Biogeography</t>
  </si>
  <si>
    <t>1365-2699</t>
  </si>
  <si>
    <t>Opposing genetic patterns of range shifting temperate and tropical gastropods in an area undergoing tropicalisation</t>
  </si>
  <si>
    <t>NE/X011518/1</t>
  </si>
  <si>
    <t>LIBAPC0007274</t>
  </si>
  <si>
    <t>10.1111/jocn.16974</t>
  </si>
  <si>
    <t>Journal of Clinical Nursing</t>
  </si>
  <si>
    <t>1365-2702</t>
  </si>
  <si>
    <t>The important factors nurses consider when choosing shift patterns: A cross-sectional study</t>
  </si>
  <si>
    <t>LIBAPC0007645</t>
  </si>
  <si>
    <t>10.1111/padm.12994</t>
  </si>
  <si>
    <t>Public Administration</t>
  </si>
  <si>
    <t>1467-9299</t>
  </si>
  <si>
    <t>Learning to Govern: A typology of Ministerial learning styles</t>
  </si>
  <si>
    <t>ES/X004503/1</t>
  </si>
  <si>
    <t>LIBAPC0006153</t>
  </si>
  <si>
    <t>10.1111/pai.13964</t>
  </si>
  <si>
    <t>Pediatric Allergy and Immunology</t>
  </si>
  <si>
    <t>1399-3038</t>
  </si>
  <si>
    <t>Early life exposure to antibiotics and laxatives in relation to infantile atopic eczema</t>
  </si>
  <si>
    <t>British Heart Foundation (COAF)</t>
  </si>
  <si>
    <t>LIBAPC0007106</t>
  </si>
  <si>
    <t>10.1111/ppa.13835</t>
  </si>
  <si>
    <t>Plant Pathology</t>
  </si>
  <si>
    <t>1365-3059</t>
  </si>
  <si>
    <t>A high-throughput analysis of high-resolution X-ray CT images of stems of olive and citrus plants resistant and susceptible to Xylella fastidiosa</t>
  </si>
  <si>
    <t>NE/S00720/1</t>
  </si>
  <si>
    <t>LIBAPC0007315</t>
  </si>
  <si>
    <t>10.1111/spol.12997</t>
  </si>
  <si>
    <t>Social Policy &amp; Administration</t>
  </si>
  <si>
    <t>1467-9515</t>
  </si>
  <si>
    <t>The moral, the political and social licence in digitally-driven family policy and intervention: parents negotiating experiential knowledge and 'other' families</t>
  </si>
  <si>
    <t>ES/T001623/1</t>
  </si>
  <si>
    <t>LIBAPC0007809</t>
  </si>
  <si>
    <t>10.1121/10.0024338</t>
  </si>
  <si>
    <t>The Journal of the Acoustical Society of America</t>
  </si>
  <si>
    <t>1520-8524</t>
  </si>
  <si>
    <t>Direct numerical simulations of long-range infrasound propagation: implications for source spectra estimation</t>
  </si>
  <si>
    <t>EP/L015382/1</t>
  </si>
  <si>
    <t>LIBAPC0006653</t>
  </si>
  <si>
    <t>10.1155/2023/3257059</t>
  </si>
  <si>
    <t>Applied Bionics and Biomechanics</t>
  </si>
  <si>
    <t>1754-2103</t>
  </si>
  <si>
    <t>Assessing socket fit effects on pressure and shear at a transtibial residuum/socket interface</t>
  </si>
  <si>
    <t>EP/S02249X/1</t>
  </si>
  <si>
    <t>LIBAPC0007327</t>
  </si>
  <si>
    <t>10.1177/02676583231217166</t>
  </si>
  <si>
    <t>Sage</t>
  </si>
  <si>
    <t>Second Language Research</t>
  </si>
  <si>
    <t xml:space="preserve"> 1477-0326</t>
  </si>
  <si>
    <t>The role of L2 input in developing a novel L2 contrast phonetically and phonologically: Production evidence from a residence abroad context</t>
  </si>
  <si>
    <t>(ES/P000673/1)</t>
  </si>
  <si>
    <t>Sage Agreement</t>
  </si>
  <si>
    <t>LIBAPC0007353</t>
  </si>
  <si>
    <t>10.1177/09544097231226148</t>
  </si>
  <si>
    <t>Proceedings of the Institution of Mechanical Engineers, Part F: Journal of Rail and Rapid Transit</t>
  </si>
  <si>
    <t>2041-3017</t>
  </si>
  <si>
    <t>A CFD study of the influence of sleeper shape and ballast depth on ballast flight during passage of a simplified train</t>
  </si>
  <si>
    <t>EP/K03765X</t>
  </si>
  <si>
    <t>EP/G036896</t>
  </si>
  <si>
    <t>LIBAPC0007352</t>
  </si>
  <si>
    <t>10.1177/0954411923122552</t>
  </si>
  <si>
    <t>Proceedings of the Institution of Mechanical Engineers, Part H: Journal of Engineering in Medicine</t>
  </si>
  <si>
    <t>2041-3033</t>
  </si>
  <si>
    <t>Assessment of 3D printed mechanical metamaterials for prosthetic liners</t>
  </si>
  <si>
    <t>LIBAPC0007792</t>
  </si>
  <si>
    <t>10.1177/1097184X241240415</t>
  </si>
  <si>
    <t>Men and Masculinities</t>
  </si>
  <si>
    <t>1552-6828</t>
  </si>
  <si>
    <t>Slippages in the Application of Hegemonic Masculinity: A Case Study of Incels</t>
  </si>
  <si>
    <t>LIBAPC0007346</t>
  </si>
  <si>
    <t>10.1177/1206331223121326</t>
  </si>
  <si>
    <t>Space and Culture</t>
  </si>
  <si>
    <t>1552-8308</t>
  </si>
  <si>
    <t>Playground Equipment: Postdigital Design and the Mechanics of History, Urban Space, and Play</t>
  </si>
  <si>
    <t xml:space="preserve">REACT </t>
  </si>
  <si>
    <t>LIBAPC0005979</t>
  </si>
  <si>
    <t>10.1177/13607804231186856</t>
  </si>
  <si>
    <t>Sociological Research Online</t>
  </si>
  <si>
    <t>1360-7804</t>
  </si>
  <si>
    <t>I am Lil': Enabling Autistic Voices in Transitions from School to Adult Life through the Co-Creation of a Digital Story</t>
  </si>
  <si>
    <t>SAGE agreement</t>
  </si>
  <si>
    <t>LIBAPC0006752</t>
  </si>
  <si>
    <t>10.1177/14649934231197277</t>
  </si>
  <si>
    <t xml:space="preserve">Sage </t>
  </si>
  <si>
    <t>Progress in Development Studies</t>
  </si>
  <si>
    <t>1477-027X</t>
  </si>
  <si>
    <t>Vulnerable, Heroic … or Invisible? Representations Versus Realities of Later Life in Indonesia</t>
  </si>
  <si>
    <t>ES/S013407/1</t>
  </si>
  <si>
    <t>LIBAPC0006883</t>
  </si>
  <si>
    <t>10.1364/BOE.495879</t>
  </si>
  <si>
    <t>Optica</t>
  </si>
  <si>
    <t>Biomedical Optics Express</t>
  </si>
  <si>
    <t>2156-7085</t>
  </si>
  <si>
    <t>All-fiberized 1840-nm femtosecond thulium fiber
laser for label-free nonlinear microscopy</t>
  </si>
  <si>
    <t xml:space="preserve"> EP/T020997/1</t>
  </si>
  <si>
    <t>EP/V038036/1</t>
  </si>
  <si>
    <t>Optica Agreement</t>
  </si>
  <si>
    <t>LIBAPC0005986</t>
  </si>
  <si>
    <t>10.1364/OE.488009</t>
  </si>
  <si>
    <t>Optics Express</t>
  </si>
  <si>
    <t>1094-4087</t>
  </si>
  <si>
    <t>Enhanced Stimulated Brillouin Scattering in Unsuspended Silicon Waveguide Assisted with Genetic Algorithms</t>
  </si>
  <si>
    <t>EP/V000624/1</t>
  </si>
  <si>
    <t xml:space="preserve">Optica agreement </t>
  </si>
  <si>
    <t>LIBAPC0005963</t>
  </si>
  <si>
    <t>10.1364/OE.488419</t>
  </si>
  <si>
    <t>Monolithically integrated polarization rotator and splitter with designed power ratio</t>
  </si>
  <si>
    <t>Optica agreement</t>
  </si>
  <si>
    <t>LIBAPC0005973</t>
  </si>
  <si>
    <t>10.1364/OE.488959</t>
  </si>
  <si>
    <t>Metasurfaces integrated with a single-mode waveguide array for off-chip wavefront shaping</t>
  </si>
  <si>
    <t>LIBAPC0006469</t>
  </si>
  <si>
    <t>10.1364/OE.492524</t>
  </si>
  <si>
    <t>Optical mode localization sensing based on fiber-coupled ring resonators</t>
  </si>
  <si>
    <t>LIBAPC0006467</t>
  </si>
  <si>
    <t>10.1364/OE.494037</t>
  </si>
  <si>
    <t>15-µJ picosecond hollow-core-fiber-feedback optical parametric oscillator</t>
  </si>
  <si>
    <t>LIBAPC0006885</t>
  </si>
  <si>
    <t>10.1364/OE.494700</t>
  </si>
  <si>
    <t>Acoustic and plasma sensing of laser ablation via deep learning</t>
  </si>
  <si>
    <t>EP/W028786/1</t>
  </si>
  <si>
    <t>LIBAPC0006323</t>
  </si>
  <si>
    <t>10.1364/OE.495219</t>
  </si>
  <si>
    <t>Temperature-tunable UV generation using an Alexandrite laser and PPLN waveguides</t>
  </si>
  <si>
    <t>EP/T00097X/1</t>
  </si>
  <si>
    <t>LIBAPC0006237</t>
  </si>
  <si>
    <t>10.1364/OE.496448</t>
  </si>
  <si>
    <t xml:space="preserve"> 1094-4087</t>
  </si>
  <si>
    <t>Characterising the broadband, wide--angle reflectance properties of black silicon surfaces for photovoltaic applications</t>
  </si>
  <si>
    <t>EP/L01551X/1</t>
  </si>
  <si>
    <t>EP/R005303/1</t>
  </si>
  <si>
    <t>LIBAPC0007004</t>
  </si>
  <si>
    <t>10.1364/OE.502917</t>
  </si>
  <si>
    <t>Radiation-resistant cerium co-doped erbium-doped fibers for C- and L-band amplifiers in a high-dose gamma-radiation environment</t>
  </si>
  <si>
    <t>LIBAPC0007107</t>
  </si>
  <si>
    <t>10.1364/OE.503620</t>
  </si>
  <si>
    <t>High Power Second Stokes Generation in a Methane Filled Hollow Core Fiber</t>
  </si>
  <si>
    <t>LIBAPC0007139</t>
  </si>
  <si>
    <t>10.1364/OE.507270</t>
  </si>
  <si>
    <t>Asymmetric vortex beam emission from a metasurface-integrated microring with broken conjugate symmetry</t>
  </si>
  <si>
    <t>LIBAPC0007428</t>
  </si>
  <si>
    <t>10.1364/OE.507703</t>
  </si>
  <si>
    <t>Three stage HCF fabrication technique for high yield, broadband UV-visible fibers</t>
  </si>
  <si>
    <t xml:space="preserve">Optica Agreement </t>
  </si>
  <si>
    <t>LIBAPC0007164</t>
  </si>
  <si>
    <t>10.1364/OE.507708</t>
  </si>
  <si>
    <t>Live imaging of laser machining via plasma deep learning</t>
  </si>
  <si>
    <t>LIBAPC0007593</t>
  </si>
  <si>
    <t>10.1364/OE.509992</t>
  </si>
  <si>
    <t>Design of integrated silicon waveguides for Raman-enhanced four-wave mixing in the telecom band</t>
  </si>
  <si>
    <t>EP/P000940/1</t>
  </si>
  <si>
    <t>LIBAPC0007772</t>
  </si>
  <si>
    <t>10.1364/OE.512037</t>
  </si>
  <si>
    <t xml:space="preserve">Optica </t>
  </si>
  <si>
    <t>Coherent O-band WDM Transmission of DP-16QAM over 50-km BDFA-Amplified Link</t>
  </si>
  <si>
    <t>EP/P003990/1</t>
  </si>
  <si>
    <t>EP/S002871/1</t>
  </si>
  <si>
    <t>LIBAPC0006927</t>
  </si>
  <si>
    <t>10.1364/OL.503833</t>
  </si>
  <si>
    <t>Optics Letters</t>
  </si>
  <si>
    <t>1539-4794</t>
  </si>
  <si>
    <t>Letter</t>
  </si>
  <si>
    <t>Flat-gain L-band amplifier containing AlPO4 units in aluminophosphosilicate erbium-doped fibers</t>
  </si>
  <si>
    <t>LIBAPC0006703</t>
  </si>
  <si>
    <t>10.1364/OME.505746</t>
  </si>
  <si>
    <t>Optical Materials Express</t>
  </si>
  <si>
    <t>1873-4774</t>
  </si>
  <si>
    <t>Predictive visualisation of high repetition rate femtosecond machining of silica using deep learning</t>
  </si>
  <si>
    <t>LIBAPC0007163</t>
  </si>
  <si>
    <t>10.1364/OME.509434</t>
  </si>
  <si>
    <t>2159-3930</t>
  </si>
  <si>
    <t>Optical switching beyond a million cycles of low-loss phase change material Sb2Se3</t>
  </si>
  <si>
    <t xml:space="preserve"> EP/M015130/1</t>
  </si>
  <si>
    <t>LIBAPC0006422</t>
  </si>
  <si>
    <t>10.1364/OPTCON.495923</t>
  </si>
  <si>
    <t>Optics Continuum</t>
  </si>
  <si>
    <t>2770-0208</t>
  </si>
  <si>
    <t>Visualizing laser ablation using plasma imaging and deep learning</t>
  </si>
  <si>
    <t>LIBAPC0007840</t>
  </si>
  <si>
    <t>10.1371/journal.pgph.0002623</t>
  </si>
  <si>
    <t>PLOS</t>
  </si>
  <si>
    <t xml:space="preserve">PLOS Global Public Health </t>
  </si>
  <si>
    <t>2767-3375</t>
  </si>
  <si>
    <t>Effects of Blast Exposure on Anxiety and Symptoms of Post-Traumatic Stress Disorder (PTSD) among Displaced Ukrainian Populations</t>
  </si>
  <si>
    <t xml:space="preserve">PLOS agreement </t>
  </si>
  <si>
    <t>LIBAPC0007270</t>
  </si>
  <si>
    <t>10.1371/journal.pmed.1004260</t>
  </si>
  <si>
    <t>PLOS Medicine</t>
  </si>
  <si>
    <t xml:space="preserve"> 1549-1676</t>
  </si>
  <si>
    <t>Maternal B-vitamin and vitamin D status before, during and after pregnancy, and the influence of supplementation preconception and during pregnancy: pre-specified secondary analysis of the NiPPeR double-blind randomized controlled trialÃ‚Â </t>
  </si>
  <si>
    <t>RG/15/17/3174</t>
  </si>
  <si>
    <t>LIBAPC0006926</t>
  </si>
  <si>
    <t>10.1371/journal.pone.0285906</t>
  </si>
  <si>
    <t>PLOS ONE</t>
  </si>
  <si>
    <t>1932-6203</t>
  </si>
  <si>
    <t>The image-based ultrasonic cell shaking test</t>
  </si>
  <si>
    <t>EP/R045291/1</t>
  </si>
  <si>
    <t>PLOS Agreement</t>
  </si>
  <si>
    <t>LIBAPC0006633</t>
  </si>
  <si>
    <t>10.1371/journal.pone.0289223</t>
  </si>
  <si>
    <t xml:space="preserve">PLOS </t>
  </si>
  <si>
    <t>PLOS One</t>
  </si>
  <si>
    <t>Bi-frequency operation in a membrane external-cavity surface-emitting laser</t>
  </si>
  <si>
    <t xml:space="preserve"> EP/T001046/1</t>
  </si>
  <si>
    <t xml:space="preserve">PLOS Agreement </t>
  </si>
  <si>
    <t>LIBAPC0007759</t>
  </si>
  <si>
    <t>10.1371/journal.pone.0298351</t>
  </si>
  <si>
    <t xml:space="preserve">1932-6203 </t>
  </si>
  <si>
    <t>Individual differences and the transposed letter effect during reading</t>
  </si>
  <si>
    <t>LIBAPC0007275</t>
  </si>
  <si>
    <t>10.1371/journal.pwat.0000127</t>
  </si>
  <si>
    <t>Plos Water</t>
  </si>
  <si>
    <t>2767-3219</t>
  </si>
  <si>
    <t>Household, neighbourhood and service provider risk factors for piped drinking-water intermittency in urban and peri-urban Zambia: a cross-sectional analysis</t>
  </si>
  <si>
    <t>LIBAPC0006642</t>
  </si>
  <si>
    <t>10.2351/7.0000957</t>
  </si>
  <si>
    <t>Journal of Laser Applications</t>
  </si>
  <si>
    <t>1938-1387</t>
  </si>
  <si>
    <t>Predictive visualization of fiber laser cutting topography via deep learning with image inpainting</t>
  </si>
  <si>
    <t>EP/N03368X/1</t>
  </si>
  <si>
    <t xml:space="preserve">AIP Agreement </t>
  </si>
  <si>
    <t>LIBAPC0008034</t>
  </si>
  <si>
    <t>10.1371/journal.pstr.0000106</t>
  </si>
  <si>
    <t>PLOS Sustainability Transformation</t>
  </si>
  <si>
    <t>Disposable diaper consumption in sub-Saharan Africa: Estimating the risks of associated unsafe waste</t>
  </si>
  <si>
    <t>16/04/2024</t>
  </si>
  <si>
    <t>2373.07</t>
  </si>
  <si>
    <t>PLOS agreement</t>
  </si>
  <si>
    <t>LIBAPC0008024</t>
  </si>
  <si>
    <t>25/03/2024</t>
  </si>
  <si>
    <t>10.1017/qrd.2024.6</t>
  </si>
  <si>
    <t>QRB Discovery</t>
  </si>
  <si>
    <t>2633-2892</t>
  </si>
  <si>
    <t>Titratable residues that drive RND efflux: Insights from molecular simulations</t>
  </si>
  <si>
    <t>01/04/2024</t>
  </si>
  <si>
    <t>MR/N013468/1</t>
  </si>
  <si>
    <t>MR/W006731/1</t>
  </si>
  <si>
    <t xml:space="preserve">EP/V030779 </t>
  </si>
  <si>
    <t>LIBAPC0007782</t>
  </si>
  <si>
    <t>10.1080/19420889.2024.2338073</t>
  </si>
  <si>
    <t>Communicative &amp; Integrative Biology</t>
  </si>
  <si>
    <t>1942-0889</t>
  </si>
  <si>
    <t>Evolution of laughter from play</t>
  </si>
  <si>
    <t>T&amp;F Agreement</t>
  </si>
  <si>
    <t>LIBAPC0007011</t>
  </si>
  <si>
    <t>10.1016/j.jclepro.2023.139398</t>
  </si>
  <si>
    <t>Journal of Cleaner Production</t>
  </si>
  <si>
    <t>1879-1786</t>
  </si>
  <si>
    <t>"I'll take the easiest option please". Carbon reduction preferences of the public</t>
  </si>
  <si>
    <t>Alice Brock Studentship 2342054</t>
  </si>
  <si>
    <t>LIBAPC0007583</t>
  </si>
  <si>
    <t>Paid</t>
  </si>
  <si>
    <t>10.1016/j.psychres.2024.115813</t>
  </si>
  <si>
    <t>Psychiatry Research</t>
  </si>
  <si>
    <t>1872-7123</t>
  </si>
  <si>
    <t>Maternal mood, anxiety and mental health functioning after combined myo-inositol, probiotics, micronutrient supplementation from preconception: Findings from the NiPPeR RCT</t>
  </si>
  <si>
    <t>Elsevier have agreed licence change to CC BY</t>
  </si>
  <si>
    <t>LIBAPC0006291</t>
  </si>
  <si>
    <t>10.1016/j.sna.2023.114496</t>
  </si>
  <si>
    <t>Rapid prototyping Lab-on-Chip devices for the future: A numerical optimisation of bulk optical parameters in microfluidic systems</t>
  </si>
  <si>
    <t xml:space="preserve"> NE/N012070/1</t>
  </si>
  <si>
    <t>LIBAPC0007862</t>
  </si>
  <si>
    <t>10.1007/s00208-024-02871-3</t>
  </si>
  <si>
    <t>Mathematische Annalen</t>
  </si>
  <si>
    <t>1432-1807</t>
  </si>
  <si>
    <t>Hyperbolicity and bounded-valued cohomology</t>
  </si>
  <si>
    <t>EP/V521917/1</t>
  </si>
  <si>
    <t>EP/W522417/1</t>
  </si>
  <si>
    <t>Summary information on compliance with RCUK OA policy 1 April 2021-31 March 2022 (to be completed by all ROs)</t>
  </si>
  <si>
    <t>A</t>
  </si>
  <si>
    <t>Compliance based on actual publications data</t>
  </si>
  <si>
    <t>Number</t>
  </si>
  <si>
    <t>Total publications arising from research council funding</t>
  </si>
  <si>
    <t>Number of gold compliant publications</t>
  </si>
  <si>
    <t>Number of green compliant publications</t>
  </si>
  <si>
    <t>Overall compliance</t>
  </si>
  <si>
    <t>B</t>
  </si>
  <si>
    <t>Compliance based on estimates of publication numbers</t>
  </si>
  <si>
    <t>Percent</t>
  </si>
  <si>
    <t>Proportion of compliance delivered through the gold route</t>
  </si>
  <si>
    <t>Proportion of compliance delivered through the green route</t>
  </si>
  <si>
    <t xml:space="preserve">Estimate of overall compliance </t>
  </si>
  <si>
    <t>C</t>
  </si>
  <si>
    <t>Compliance summary - no data</t>
  </si>
  <si>
    <t>Provide short statement on how implementation of UKRI OA policy is progressing.</t>
  </si>
  <si>
    <t>Summary information on open access spend</t>
  </si>
  <si>
    <t>D</t>
  </si>
  <si>
    <t>OA block grant summary information</t>
  </si>
  <si>
    <t>OA grant brought forward</t>
  </si>
  <si>
    <t>OA grant received</t>
  </si>
  <si>
    <t>OA Grant available</t>
  </si>
  <si>
    <t>OA grant spent</t>
  </si>
  <si>
    <t>OA grant carried forward</t>
  </si>
  <si>
    <r>
      <t xml:space="preserve">Guidance                                                                                                                                                                                                                                          </t>
    </r>
    <r>
      <rPr>
        <sz val="11"/>
        <color rgb="FFFF0000"/>
        <rFont val="Calibri"/>
        <family val="2"/>
        <scheme val="minor"/>
      </rPr>
      <t>Please do not overwrite any of the formulae in columns C,E and G) Apart from cell C34 and C35</t>
    </r>
  </si>
  <si>
    <r>
      <rPr>
        <b/>
        <sz val="11"/>
        <rFont val="Calibri"/>
        <family val="2"/>
        <scheme val="minor"/>
      </rPr>
      <t xml:space="preserve">Actual </t>
    </r>
    <r>
      <rPr>
        <sz val="11"/>
        <rFont val="Calibri"/>
        <family val="2"/>
        <scheme val="minor"/>
      </rPr>
      <t>Year 1 spend (April 2013 - March 2014)</t>
    </r>
  </si>
  <si>
    <r>
      <rPr>
        <b/>
        <sz val="11"/>
        <color theme="1"/>
        <rFont val="Calibri"/>
        <family val="2"/>
        <scheme val="minor"/>
      </rPr>
      <t xml:space="preserve">Year 6 </t>
    </r>
    <r>
      <rPr>
        <sz val="10"/>
        <rFont val="Arial"/>
        <family val="2"/>
      </rPr>
      <t xml:space="preserve"> - Cell G33. Will show if your RO was in Credit or Debit as normal. However, at the end of year 6 credit was either clawed back where possible or the RO was allowed to carry forward the Debit into year 7 if you wish.  
If you are in </t>
    </r>
    <r>
      <rPr>
        <b/>
        <sz val="11"/>
        <color theme="1"/>
        <rFont val="Calibri"/>
        <family val="2"/>
        <scheme val="minor"/>
      </rPr>
      <t>Credit</t>
    </r>
    <r>
      <rPr>
        <sz val="10"/>
        <rFont val="Arial"/>
        <family val="2"/>
      </rPr>
      <t xml:space="preserve"> at the end of year 6 and credit was clawed back you need to adjust Cell C34 to show no funds brought forward. so enter zero. 
If you were in </t>
    </r>
    <r>
      <rPr>
        <b/>
        <sz val="11"/>
        <color theme="1"/>
        <rFont val="Calibri"/>
        <family val="2"/>
        <scheme val="minor"/>
      </rPr>
      <t>Debit</t>
    </r>
    <r>
      <rPr>
        <sz val="10"/>
        <rFont val="Arial"/>
        <family val="2"/>
      </rPr>
      <t xml:space="preserve"> end of year 6 you are permitted to carry forward the debit balance into year 7 so no need to adjust this cell.  The formulas will do this for you. 
</t>
    </r>
    <r>
      <rPr>
        <b/>
        <sz val="11"/>
        <color theme="1"/>
        <rFont val="Calibri"/>
        <family val="2"/>
        <scheme val="minor"/>
      </rPr>
      <t xml:space="preserve">Year 7 </t>
    </r>
    <r>
      <rPr>
        <sz val="10"/>
        <rFont val="Arial"/>
        <family val="2"/>
      </rPr>
      <t xml:space="preserve"> -  Cell G34 - Will show if your RO is in debit or credit at the end of Year 7
If you are in </t>
    </r>
    <r>
      <rPr>
        <b/>
        <sz val="10"/>
        <rFont val="Arial"/>
        <family val="2"/>
      </rPr>
      <t>Credit</t>
    </r>
    <r>
      <rPr>
        <sz val="10"/>
        <rFont val="Arial"/>
        <family val="2"/>
      </rPr>
      <t xml:space="preserve"> at the end of year 7 this will be clawed back. If you had zero brought forward then the FES should match the spend in cell F34. and the credit clawed back will be what is showing in cell G34. Difference between award and spend. 
If you are in </t>
    </r>
    <r>
      <rPr>
        <b/>
        <sz val="11"/>
        <color theme="1"/>
        <rFont val="Calibri"/>
        <family val="2"/>
        <scheme val="minor"/>
      </rPr>
      <t>Debit</t>
    </r>
    <r>
      <rPr>
        <sz val="10"/>
        <rFont val="Arial"/>
        <family val="2"/>
      </rPr>
      <t xml:space="preserve"> at the end of year 7 then the RO will need to cover this internally. You are not permitted to carry this forward into year 8. Therefore your FES needs to be either the full award value (D34) and/or the carried forward debit (C34) and the spend (F34). So a value over the award. You won't be invoiced for overspends it's just for reporting.  
</t>
    </r>
    <r>
      <rPr>
        <b/>
        <sz val="10"/>
        <rFont val="Arial"/>
        <family val="2"/>
      </rPr>
      <t>Year 8</t>
    </r>
    <r>
      <rPr>
        <sz val="10"/>
        <rFont val="Arial"/>
        <family val="2"/>
      </rPr>
      <t xml:space="preserve"> - RO's are not permitted to carry forward a debit and credit into this year or at the end. 
</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</si>
  <si>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</si>
  <si>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</si>
  <si>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r>
      <rPr>
        <b/>
        <sz val="11"/>
        <rFont val="Calibri"/>
        <family val="2"/>
        <scheme val="minor"/>
      </rPr>
      <t xml:space="preserve">Actual </t>
    </r>
    <r>
      <rPr>
        <sz val="11"/>
        <rFont val="Calibri"/>
        <family val="2"/>
        <scheme val="minor"/>
      </rPr>
      <t>Year 4 spend (April 2016 - March 2017)</t>
    </r>
  </si>
  <si>
    <r>
      <rPr>
        <b/>
        <sz val="11"/>
        <rFont val="Calibri"/>
        <family val="2"/>
        <scheme val="minor"/>
      </rPr>
      <t xml:space="preserve">Actual </t>
    </r>
    <r>
      <rPr>
        <sz val="11"/>
        <rFont val="Calibri"/>
        <family val="2"/>
        <scheme val="minor"/>
      </rPr>
      <t>Year 5 spend (April 2017 - March 2018)</t>
    </r>
  </si>
  <si>
    <r>
      <rPr>
        <b/>
        <sz val="11"/>
        <rFont val="Calibri"/>
        <family val="2"/>
        <scheme val="minor"/>
      </rPr>
      <t xml:space="preserve">Actual </t>
    </r>
    <r>
      <rPr>
        <sz val="11"/>
        <rFont val="Calibri"/>
        <family val="2"/>
        <scheme val="minor"/>
      </rPr>
      <t>Year 6 spend (April 2018 - March 2019)</t>
    </r>
  </si>
  <si>
    <r>
      <rPr>
        <b/>
        <sz val="11"/>
        <rFont val="Calibri"/>
        <family val="2"/>
        <scheme val="minor"/>
      </rPr>
      <t xml:space="preserve">Actual </t>
    </r>
    <r>
      <rPr>
        <sz val="11"/>
        <rFont val="Calibri"/>
        <family val="2"/>
        <scheme val="minor"/>
      </rPr>
      <t>Year 7  spend (April 2019 - March 2020)</t>
    </r>
  </si>
  <si>
    <t>Actual Year 8  spend (April 2020 - March 2021)</t>
  </si>
  <si>
    <t>To date, actual Year 9 Award (April 2021 - March 2022)</t>
  </si>
  <si>
    <t xml:space="preserve">Total </t>
  </si>
  <si>
    <t>E</t>
  </si>
  <si>
    <t>OA block grant summary of non-publisher spend (1 April 2021 to 31 March 2022)</t>
  </si>
  <si>
    <t>E   Comments</t>
  </si>
  <si>
    <t>Total of non-publisher spend</t>
  </si>
  <si>
    <t>OA operations/APC processing</t>
  </si>
  <si>
    <t>Amount</t>
  </si>
  <si>
    <t>Staff costs</t>
  </si>
  <si>
    <t>Non-staff costs (APCs)</t>
  </si>
  <si>
    <t>Total OA operations/APC processing</t>
  </si>
  <si>
    <t>Sum of 'Other - details' below</t>
  </si>
  <si>
    <t xml:space="preserve">Other OA costs     </t>
  </si>
  <si>
    <t>SciFree 1/4/23-31/3/24</t>
  </si>
  <si>
    <t>Publisher agreements</t>
  </si>
  <si>
    <t>CRUK ACS 2022 reimbursement</t>
  </si>
  <si>
    <t>This is populated automatically from the 'Discounts, memberships &amp; pre-payment agreements' column on "JISC APC template"</t>
  </si>
  <si>
    <t>The institution enters the amount spent on the deal from the instituion's block grant.</t>
  </si>
  <si>
    <t>The institution enters the amount of the membership price charged to Wellcome, if any</t>
  </si>
  <si>
    <t>The institution enters the amount of the membership price charged to CRUK, if any</t>
  </si>
  <si>
    <t>The institution enters the amount of the membership price charged to BHF, if any</t>
  </si>
  <si>
    <t>The institution enters the amount of the membership price charged to RCUK, if any</t>
  </si>
  <si>
    <t>The number of APCs paid under this deal is calculated automatically from the number of times the name of this deal occurs in the "Discounts, memberships &amp; prepayment agreeements" column of the "JISC APC template"</t>
  </si>
  <si>
    <t>The amount spent on these APCs is calculated automatically from the sum of the "APC expenditure (£) including VAT if charged" of the "JISC APC template"</t>
  </si>
  <si>
    <t>The amount spent on these APCs is calculated automatically from the the sum of the "Amount of APC charged to Wellcome grant (including VAT if charged) in £" column of the "JISC APC template"</t>
  </si>
  <si>
    <t>The amount spent on these APCs is calculated automatically from the "Amount of APC charged to CRUK grant (including VAT if charged) in £" column of the "JISC APC template"</t>
  </si>
  <si>
    <t>The amount spent on these APCs is calculated automatically from the "Amount of APC charged to BHF grant (including VAT if charged) in £" column of the "JISC APC template"</t>
  </si>
  <si>
    <t>The amount spent on these APCs is calculated automatically from the "Amount of APC charged to RCUK OA fund (including VAT if charged) in £" column of the "JISC APC template"</t>
  </si>
  <si>
    <t>The amount spent on these APCs is calculated automatically from the "Amount of APC charged to institutional budgets" column of the "JISC APC template"</t>
  </si>
  <si>
    <t>This is calculated automatically based on columns B &amp; M in this sheet</t>
  </si>
  <si>
    <t>This is calculated automatically based on columns C &amp; I in this sheet</t>
  </si>
  <si>
    <t>This is calculated automatically based on columns D &amp; J in this sheet</t>
  </si>
  <si>
    <t>This is calculated automatically based on columns E &amp; K in this sheet</t>
  </si>
  <si>
    <t>This is calculated automatically based on columns F &amp; L in this sheet</t>
  </si>
  <si>
    <t>Membership price including VAT (£)</t>
  </si>
  <si>
    <t>Membership price  charged to Wellcome including VAT (£)</t>
  </si>
  <si>
    <t>Membership price charged to CRUK including VAT (£)</t>
  </si>
  <si>
    <t>Membership price charged to BHF including VAT (£)</t>
  </si>
  <si>
    <t>Membership price charged to RCUK including VAT (£)</t>
  </si>
  <si>
    <t>Number of APCs</t>
  </si>
  <si>
    <t>APC expenditure including VAT (£)</t>
  </si>
  <si>
    <t>Total amount of APC charged to Wellcome grant including VAT (£)</t>
  </si>
  <si>
    <t>Total amount of APC charged to CRUK including VAT (£)</t>
  </si>
  <si>
    <t>Total amount of APC charged to BHF including VAT (£)</t>
  </si>
  <si>
    <t>Total amount of APC charged to RCUK OA fund including VAT (£)</t>
  </si>
  <si>
    <t>Total amount of APC charged to institutions including VAT (£)</t>
  </si>
  <si>
    <t>Total cost to institutions including VAT (£)</t>
  </si>
  <si>
    <t>Total cost to Wellcome including VAT (£)</t>
  </si>
  <si>
    <t>Total cost to CRUK including VAT (£)</t>
  </si>
  <si>
    <t>Total cost to BHF including VAT (£)</t>
  </si>
  <si>
    <t>Total cost to RCUK including VAT (£)</t>
  </si>
  <si>
    <t>This column should contain all the current Transitional Agreements Jisc has with publishers. The current list of TA's can be found here - https://www.jisc.ac.uk/content/open-access/our-role#collections</t>
  </si>
  <si>
    <r>
      <t>The</t>
    </r>
    <r>
      <rPr>
        <b/>
        <sz val="10"/>
        <color theme="1" tint="4.9989318521683403E-2"/>
        <rFont val="Arial"/>
        <family val="2"/>
      </rPr>
      <t xml:space="preserve"> institution enters</t>
    </r>
    <r>
      <rPr>
        <sz val="10"/>
        <color theme="1" tint="4.9989318521683403E-2"/>
        <rFont val="Arial"/>
        <family val="2"/>
      </rPr>
      <t xml:space="preserve"> the total amount spent on the publish element of the transitional agreement.</t>
    </r>
  </si>
  <si>
    <r>
      <t xml:space="preserve">The </t>
    </r>
    <r>
      <rPr>
        <b/>
        <sz val="10"/>
        <color theme="1" tint="4.9989318521683403E-2"/>
        <rFont val="Arial"/>
        <family val="2"/>
      </rPr>
      <t>institution enters</t>
    </r>
    <r>
      <rPr>
        <sz val="10"/>
        <color theme="1" tint="4.9989318521683403E-2"/>
        <rFont val="Arial"/>
        <family val="2"/>
      </rPr>
      <t xml:space="preserve"> the amount from the UKRI block grant (Apr 21 - Mar 22) spent towards the publish fee</t>
    </r>
  </si>
  <si>
    <t>UKRI 22/23</t>
  </si>
  <si>
    <t>UKRI 23/24</t>
  </si>
  <si>
    <r>
      <t xml:space="preserve">The </t>
    </r>
    <r>
      <rPr>
        <b/>
        <sz val="10"/>
        <color theme="1" tint="4.9989318521683403E-2"/>
        <rFont val="Arial"/>
        <family val="2"/>
      </rPr>
      <t>institution enters</t>
    </r>
    <r>
      <rPr>
        <sz val="10"/>
        <color theme="1" tint="4.9989318521683403E-2"/>
        <rFont val="Arial"/>
        <family val="2"/>
      </rPr>
      <t xml:space="preserve"> the amount from the Wellcome block grant (Oct 20 - Sep 21) spent towards the publish fee</t>
    </r>
  </si>
  <si>
    <t>The institution enters the amount from the Wellcome block grant (Oct 21 - Sep 22) spent towards the publish fee</t>
  </si>
  <si>
    <t>Wellcome Oct 22-Mar 24</t>
  </si>
  <si>
    <t>The institution enters the amount from the CRUK block grant  (Oct 20 - Sep 21) spent towards the publish fee</t>
  </si>
  <si>
    <t>The institution enters the amount from the CRUK block grant  (Oct 21 - Sep 22) spent towards the publish fee</t>
  </si>
  <si>
    <r>
      <t xml:space="preserve">The </t>
    </r>
    <r>
      <rPr>
        <b/>
        <sz val="10"/>
        <color theme="1" tint="4.9989318521683403E-2"/>
        <rFont val="Arial"/>
        <family val="2"/>
      </rPr>
      <t>institution enters</t>
    </r>
    <r>
      <rPr>
        <sz val="10"/>
        <color theme="1" tint="4.9989318521683403E-2"/>
        <rFont val="Arial"/>
        <family val="2"/>
      </rPr>
      <t xml:space="preserve"> the amount from the BHF block grant  (Oct 20 - Sep 21) spent towards the publish fee</t>
    </r>
  </si>
  <si>
    <t>The institution enters the amount from the BHF block grant  (Oct 21 - Sep 22) spent towards the publish fee</t>
  </si>
  <si>
    <r>
      <t xml:space="preserve">The </t>
    </r>
    <r>
      <rPr>
        <b/>
        <sz val="10"/>
        <color theme="1" tint="4.9989318521683403E-2"/>
        <rFont val="Arial"/>
        <family val="2"/>
      </rPr>
      <t>institution enters</t>
    </r>
    <r>
      <rPr>
        <sz val="10"/>
        <color theme="1" tint="4.9989318521683403E-2"/>
        <rFont val="Arial"/>
        <family val="2"/>
      </rPr>
      <t xml:space="preserve"> the amount from the Institutional budget (Aug 20 - Jul 21) spent towards the publish fee</t>
    </r>
  </si>
  <si>
    <r>
      <t xml:space="preserve">The </t>
    </r>
    <r>
      <rPr>
        <b/>
        <sz val="10"/>
        <color theme="1" tint="4.9989318521683403E-2"/>
        <rFont val="Arial"/>
        <family val="2"/>
      </rPr>
      <t>institution enters</t>
    </r>
    <r>
      <rPr>
        <sz val="10"/>
        <color theme="1" tint="4.9989318521683403E-2"/>
        <rFont val="Arial"/>
        <family val="2"/>
      </rPr>
      <t xml:space="preserve"> the amount from the Institutional budget (Aug 21 - Jul 22) spent towards the publish fee</t>
    </r>
  </si>
  <si>
    <r>
      <t xml:space="preserve">The number of APCs paid under this deal is </t>
    </r>
    <r>
      <rPr>
        <b/>
        <sz val="10"/>
        <color theme="1" tint="4.9989318521683403E-2"/>
        <rFont val="Arial"/>
        <family val="2"/>
      </rPr>
      <t>calculated automatically</t>
    </r>
    <r>
      <rPr>
        <sz val="10"/>
        <color theme="1" tint="4.9989318521683403E-2"/>
        <rFont val="Arial"/>
        <family val="2"/>
      </rPr>
      <t xml:space="preserve"> from the number of times the name of this deal occurs in the "Discounts, memberships &amp; prepayment agreeements" column of the "JISC APC template"</t>
    </r>
  </si>
  <si>
    <t>Transformative Agreements</t>
  </si>
  <si>
    <t>Institution total publish fee (£)</t>
  </si>
  <si>
    <t>UKRI Block grant contribution</t>
  </si>
  <si>
    <t>WT Block grant contribution</t>
  </si>
  <si>
    <t>CRUK Block grant contribution</t>
  </si>
  <si>
    <t>BHF Block grant contribution</t>
  </si>
  <si>
    <t>Institutional budget contribution</t>
  </si>
  <si>
    <t>Number of Articles published under TA</t>
  </si>
  <si>
    <t>ACM Open Journals Publish and Read Agreement 2020-2022 (Yr 1 2020)</t>
  </si>
  <si>
    <t>ACM Open Journals Publish and Read Agreement 2020-2022 (Yr 2 2021)</t>
  </si>
  <si>
    <t>ACM Open Journals Publish and Read Agreement 2020-2022 (Yr 3 2022)</t>
  </si>
  <si>
    <t>ACM Open Journals Publish and Read Agreement 2020-2022 (Yr 3 2023)</t>
  </si>
  <si>
    <t>ACS 2022</t>
  </si>
  <si>
    <t>ACS 2023</t>
  </si>
  <si>
    <t>ACS 2024</t>
  </si>
  <si>
    <t>American Institute of Physics Read and Publish agreement 2021-23 (Yr 1 2021)</t>
  </si>
  <si>
    <t>American Institute of Physics Read and Publish agreement 2021-23 (Yr 2 2022)</t>
  </si>
  <si>
    <t>American Institute of Physics Read and Publish agreement 2021-23 (Yr 2 2023)</t>
  </si>
  <si>
    <t>American Physiological Society Read, Publish &amp; Join Agreement 2021-22 (Yr 1 2021)</t>
  </si>
  <si>
    <t>American Physiological Society Read, Publish &amp; Join Agreement 2021-22 (Yr 2 2022)</t>
  </si>
  <si>
    <t>Bentham Science Read and Publish Agreement 2022-2023 (Yr 1 2022)</t>
  </si>
  <si>
    <t>Bioscientifica Read and Publish Agreement 2021-2022 (Yr 1 2021)</t>
  </si>
  <si>
    <t>Bioscientifica Read and Publish Agreement 2021-2022 (Yr 2 2022)</t>
  </si>
  <si>
    <t>BMJ Publish and Read Pilot Agreement 2021 (Yr 1 2021)</t>
  </si>
  <si>
    <t>BMJ Publish and Read Agreement 2022 (Yr 2 2022)</t>
  </si>
  <si>
    <t>Brill Journals Read &amp; Publish Agreement 2021-2022 (Yr 1 2021)</t>
  </si>
  <si>
    <t>Brill Journals Read &amp; Publish Agreement 2021-2022 (Yr 2 2022)</t>
  </si>
  <si>
    <t>BUP Read and Publish Agreement 2022-2023 (Yr 1 2022)</t>
  </si>
  <si>
    <t>Company of Biologists Read and Publish pilot agreement 2020-2021 (Yr 1 2020)</t>
  </si>
  <si>
    <t>Company of Biologists Read and Publish pilot agreement 2020-2021 (Yr 2 2021)</t>
  </si>
  <si>
    <t>Company of Biologists Jisc Collections Transitional Agreement 2022-2024 (Yr 3 2022)</t>
  </si>
  <si>
    <t>Company of Biologists Jisc Collections Transitional Agreement 2022-2024 (2023)</t>
  </si>
  <si>
    <t>CSHLP Read and Publish agreement 2021-2022 (Yr 1 2021)</t>
  </si>
  <si>
    <t>CSHLP Read and Publish agreement 2021-2022 (Yr 2 2022)</t>
  </si>
  <si>
    <t>CUP Read and Publish Agreement 2021-24 (Yr 1 2021)</t>
  </si>
  <si>
    <t>CUP Read and Publish Agreement 2021-24 (Yr 2 2022)</t>
  </si>
  <si>
    <t>CUP Read and Publish Agreement 2021-24 (Yr 2 2023)</t>
  </si>
  <si>
    <t>CUP Read and Publish Agreement 2021-24 (Yr 3 2024)</t>
  </si>
  <si>
    <t>De Gruyter Read &amp; Publish agreement 2021-23 (Yr 1 2021)</t>
  </si>
  <si>
    <t>De Gruyter Read &amp; Publish agreement 2021-23 (Yr 2 2022)</t>
  </si>
  <si>
    <t>Elsevier Read and Publish Agreement 2022-2024 (Yr 1 2022)</t>
  </si>
  <si>
    <t>Elsevier Read and Publish Agreement 2022-2024 (Yr 1 2023)</t>
  </si>
  <si>
    <t>Elsevier Read and Publish Agreement 2022-2024 (Yr 1 2024)</t>
  </si>
  <si>
    <t xml:space="preserve">EDP Sciences Flexible Maths Journals Agreement 2021 (Yr 1 2021) </t>
  </si>
  <si>
    <t>EMS Press Flexible Journals Agreement 2021-2023 (Yr 1 2021)</t>
  </si>
  <si>
    <t>EMS Press Flexible Journals Agreement 2021-2023 (Yr 2 2022)</t>
  </si>
  <si>
    <t>European Respiratory Journal Read and Publish pilot agreement 2020-2021 (Yr 1 2020)</t>
  </si>
  <si>
    <t>European Respiratory Journal Read and Publish pilot agreement 2020-2021 (Yr 2 2021)</t>
  </si>
  <si>
    <t>European Respiratory Society Read &amp; Publish Agreement 2022-2023 (Yr 3 2022)</t>
  </si>
  <si>
    <t>Frontiers Open Access publishing UK framework agreement 2019-2022  (Yr 1 2019)</t>
  </si>
  <si>
    <t>Frontiers Open Access publishing UK framework agreement 2019-2022  (Yr 2 2020)</t>
  </si>
  <si>
    <t>Frontiers Open Access publishing UK framework agreement 2019-2022  (Yr 3 2021)</t>
  </si>
  <si>
    <t>Frontiers Open Access publishing UK framework agreement 2019-2022  (Yr 4 2022)</t>
  </si>
  <si>
    <t>Future Science Group Read and Publish agreement 2021-2022 (Yr 1 2021)</t>
  </si>
  <si>
    <t>Future Science Group Read and Publish agreement 2021-2022 (Yr 2 2022)</t>
  </si>
  <si>
    <t>Geological Society Lyell Collection ‘Read &amp; Publish’ one-year Agreement 2021 (Yr 1 2021)</t>
  </si>
  <si>
    <t>Geological Society Lyell Collection Read &amp; Publish Agreement 2022 &amp; Option on 2023 (Yr 2 2022)</t>
  </si>
  <si>
    <t>Geological Society Lyell Collection Read &amp; Publish Agreement 2022 &amp; Option on 2023 (Yr 2 2023)</t>
  </si>
  <si>
    <t>Geological Society Lyell Collection Read &amp; Publish Agreement 2022 &amp; Option on 2023 (Yr 2 2024)</t>
  </si>
  <si>
    <t>IOP Publishing Read and Publish agreement 2020-2023 (Yr 1 2020)</t>
  </si>
  <si>
    <t>IOP Publishing Read and Publish agreement 2020-2023 (Yr 2 2021)</t>
  </si>
  <si>
    <t>IOP Publishing Read and Publish agreement 2020-2023 (Yr 3 2022)</t>
  </si>
  <si>
    <t>IOP Publishing Read and Publish agreement 2020-2023 (2023)</t>
  </si>
  <si>
    <t>IOP Publishing Read and Publish agreement 2020-2023 (2024)</t>
  </si>
  <si>
    <t>IWA Publishing Read and Publish pilot agreement 2020-2021 (Yr 1 2020)</t>
  </si>
  <si>
    <t>IWA Publishing Read and Publish pilot agreement 2020-2021 (Yr 2 2021)</t>
  </si>
  <si>
    <t>IWA Publishing (IWAP) Journals Read &amp; Publish Agreement 2022-2024 (Yr 3 2022)</t>
  </si>
  <si>
    <t>John Benjamins Read and Publish agreement 2022-2024 (Yr 1 2022)</t>
  </si>
  <si>
    <t>Karger Journals Read and Publish SMP Agreement 2021-2023 (Yr 1 2021)</t>
  </si>
  <si>
    <t>Karger Read and Publish 2020-2022 (Yr 1 2020)</t>
  </si>
  <si>
    <t>Karger Read and Publish 2020-2022 (Yr 2 2021)</t>
  </si>
  <si>
    <t>Karger Journals Read and Publish SMP Agreement 2021-2023 (Yr 3 2022)</t>
  </si>
  <si>
    <t>MDPI IOAP 2020-2022 (Yr 1 2020)</t>
  </si>
  <si>
    <t>MDPI IOAP 2020-2022 (Yr 2 2021)</t>
  </si>
  <si>
    <t>MDPI IOAP 2020-2022 (Yr 3 2022)</t>
  </si>
  <si>
    <t>Microbiology Society Publish and Read pilot agreement 2020-2021 (Yr 1 2020)</t>
  </si>
  <si>
    <t>Microbiology Society Publish and Read pilot agreement 2020-2021 (Yr 2 2021)</t>
  </si>
  <si>
    <t>Microbiology Society Journals Portfolio "Publish &amp; Read" 1 year Agreement 2022 (Yr 3 2022)</t>
  </si>
  <si>
    <t>Microbiology Society Journals Portfolio "Publish &amp; Read" 1 year Agreement 2022 (2023)</t>
  </si>
  <si>
    <t>Microbiology Society Journals Portfolio "Publish &amp; Read" 1 year Agreement 2022 (2024)</t>
  </si>
  <si>
    <t>Optica 2022</t>
  </si>
  <si>
    <t>Optica 2023</t>
  </si>
  <si>
    <t>Optica 2024</t>
  </si>
  <si>
    <t>OUP Full Collection Read &amp; Publish Agreement 2021-2023 (Yr 1 2021)</t>
  </si>
  <si>
    <t>OUP Full Collection Read &amp; Publish Agreement 2021-2023 (Yr 2 2022)</t>
  </si>
  <si>
    <t>OUP Full Collection Read &amp; Publish Agreement 2021-2023 (Yr 3 2023)</t>
  </si>
  <si>
    <t>OUP Full Collection Read &amp; Publish Agreement 2024-2026 (2024)</t>
  </si>
  <si>
    <t>PLOS Community Action Publishing 2021-23: PLOS Medicine &amp; PLOS Biology (Yr 1 2021)</t>
  </si>
  <si>
    <t>PLOS Community Action Publishing 2021-23: PLOS Medicine &amp; PLOS Biology (Yr 2 2022)</t>
  </si>
  <si>
    <t>PLOS Community Action Publishing 2021-23: PLOS Medicine &amp; PLOS Biology (2023)</t>
  </si>
  <si>
    <t>PLOS OA Tiered Flat Fee publishing agreement 2021-2023 (Yr 1 2021)</t>
  </si>
  <si>
    <t>PLOS OA Tiered Flat Fee publishing agreement 2021-2023 (Yr 2 2022)</t>
  </si>
  <si>
    <t>PLOS OA Tiered Flat Fee publishing agreement 2021-2023 (2023)</t>
  </si>
  <si>
    <t>PLOS OA Tiered Flat Fee publishing agreement (2024)</t>
  </si>
  <si>
    <t>PNAS Publish and Read agreement 2021-23 (Yr 1 2021)</t>
  </si>
  <si>
    <t>PNAS Publish and Read agreement 2021-23 (Yr 2 2022)</t>
  </si>
  <si>
    <t>Portland Press Read and Publish pilot agreement 2020-2021 (Yr 1 2020)</t>
  </si>
  <si>
    <t>Portland Press Read and Publish pilot agreement 2020-2021 (Yr 2 2021)</t>
  </si>
  <si>
    <t>Portland Press all-inclusive Read and Publish Transitional Agreement 2022 (Yr 3 2022)</t>
  </si>
  <si>
    <t>RCGP Journals: Read and Publish Agreement 2021-2022 (Yr 1 2021)</t>
  </si>
  <si>
    <t>RCGP Journals: Read and Publish Agreement 2021-2022 (Yr 2 2022)</t>
  </si>
  <si>
    <t>RCGP Journals: Read and Publish Agreement 2021-2022 (2023)</t>
  </si>
  <si>
    <t>RCGP Journals: Read and Publish Agreement 2021-2022 (2024)</t>
  </si>
  <si>
    <t>Rockefeller University Press Read and Publish agreement  2020-2022 (Yr 1 2020)</t>
  </si>
  <si>
    <t>Rockefeller University Press Read and Publish agreement  2020-2022 (Yr 2 2021)</t>
  </si>
  <si>
    <t>Rockefeller University Press 2 year Transitional Agreement 2022-2023 (Yr 3 2022)</t>
  </si>
  <si>
    <t>Royal Irish Academy Journals Read &amp; Publish Agreement 2021-2022 (Yr 1 2021)</t>
  </si>
  <si>
    <t>Royal Irish Academy Journals Read &amp; Publish Agreement 2021-2022 (Yr 2 2022)</t>
  </si>
  <si>
    <t>Royal Society Journals Read and Publish agreement 2021 (Yr 1 2021)</t>
  </si>
  <si>
    <t>Royal Society Journals Read &amp; Publish Transitional Agreement 2022 (Yr 2 2022)</t>
  </si>
  <si>
    <t>Royal Society Journals Read &amp; Publish Transitional Agreement 2023 (2023)</t>
  </si>
  <si>
    <t>Royal Society Journals Read &amp; Publish Transitional Agreement 2023 (2024)</t>
  </si>
  <si>
    <t>Royal Society of Chemistry: Read and Publish Journals Agreement 2020-2021 (Yr 1 2020)</t>
  </si>
  <si>
    <t>Royal Society of Chemistry: Read and Publish Journals Agreement 2020-2021 (Yr 2 2021)</t>
  </si>
  <si>
    <t>Royal Society of Chemistry: Read and Publish Journals Agreement + Gold OA (Yr 1 2022)</t>
  </si>
  <si>
    <t>Royal Society of Chemistry: Read and Publish Journals Agreement + Gold OA (2023)</t>
  </si>
  <si>
    <t>RSNA Journals Read &amp; Publish Agreement 2021-2022 (Yr 1 2021)</t>
  </si>
  <si>
    <t>RSNA Journals Read &amp; Publish Agreement 2021-2022 (Yr 2 2022)</t>
  </si>
  <si>
    <t>SAGE Journals Read and Publish agreement 2020-22 (Yr 1 2020)</t>
  </si>
  <si>
    <t>SAGE Journals Read and Publish agreement 2020-22 (Yr 2 2021)</t>
  </si>
  <si>
    <t>SAGE Journals Read and Publish agreement 2020-22 (Yr 3 2022)</t>
  </si>
  <si>
    <t>SAGE Journals Read and Publish agreement 2020-22 (2023)</t>
  </si>
  <si>
    <t>SAGE Journals Read and Publish agreement 2020-22 (2024)</t>
  </si>
  <si>
    <t>Springer Compact Agreement 2019-2021 (Yr 1 2019)</t>
  </si>
  <si>
    <t>Springer Compact Agreement 2019-2021 (Yr 2 2020)</t>
  </si>
  <si>
    <t>Springer Compact Agreement 2019-2021 (Yr 3 2021)</t>
  </si>
  <si>
    <t>SpringerCompact Journals Agreement 2021-2022 (Yr 4 2022)</t>
  </si>
  <si>
    <t>SpringerCompact Journals Agreement 2021-2022 (2023)</t>
  </si>
  <si>
    <t>SpringerCompact Journals Agreement  (2024)</t>
  </si>
  <si>
    <t>Taylor &amp; Francis Read and Publish agreement 2021-23 (Yr 1 2021)</t>
  </si>
  <si>
    <t>Taylor &amp; Francis Read and Publish agreement 2021-23 (Yr 2 2022)</t>
  </si>
  <si>
    <t>Taylor &amp; Francis Read and Publish agreement 2021-23 (2023)</t>
  </si>
  <si>
    <t>Taylor &amp; Francis Read and Publish agreement (2024)</t>
  </si>
  <si>
    <t>Thieme Journals SMP Read and Publish Agreement 2020 -2021 (Yr 1 2020)</t>
  </si>
  <si>
    <t>Thieme Journals SMP Read and Publish Agreement 2020 -2021 (Yr 2 2021)</t>
  </si>
  <si>
    <t>Thieme transitional OA agreement 2022-23 (Yr 3 2022)</t>
  </si>
  <si>
    <t>Wiley Read and Publish agreement 2020-2023 (Yr 1 2020)</t>
  </si>
  <si>
    <t>Wiley Read and Publish agreement 2020-2023 (Yr 2 2021)</t>
  </si>
  <si>
    <t>Wiley Read and Publish agreement 2020-2023 (Yr 3 2022)</t>
  </si>
  <si>
    <t>Wiley Read and Publish agreement 2020-2023 (2023)</t>
  </si>
  <si>
    <t>Wiley Read and Publish agreement 2020-2023 (2024)</t>
  </si>
  <si>
    <t>Remember T&amp;F VAT for Q2, 3 and 4 2023</t>
  </si>
  <si>
    <t>Annotation</t>
  </si>
  <si>
    <t>AHRC</t>
  </si>
  <si>
    <t xml:space="preserve">Author_Supporter/Membership Discount </t>
  </si>
  <si>
    <t>CC0</t>
  </si>
  <si>
    <t>Article</t>
  </si>
  <si>
    <t>Wellcome</t>
  </si>
  <si>
    <t>BBSRC</t>
  </si>
  <si>
    <t>Elsevier_Fully OA discount</t>
  </si>
  <si>
    <t>Bibliography</t>
  </si>
  <si>
    <t>CRUK</t>
  </si>
  <si>
    <t>EPSRC</t>
  </si>
  <si>
    <t>Institutional_ membership discount</t>
  </si>
  <si>
    <t>CC BY-SA</t>
  </si>
  <si>
    <t>Book</t>
  </si>
  <si>
    <t>BHF</t>
  </si>
  <si>
    <t>ESRC</t>
  </si>
  <si>
    <t>Institutional_IEEE_Discount</t>
  </si>
  <si>
    <t>Book chapter</t>
  </si>
  <si>
    <t>Institutional</t>
  </si>
  <si>
    <t>MRC</t>
  </si>
  <si>
    <t>CC BY-ND</t>
  </si>
  <si>
    <t>Book edited</t>
  </si>
  <si>
    <t>None</t>
  </si>
  <si>
    <t>CC BY-NC-SA</t>
  </si>
  <si>
    <t>Book Review</t>
  </si>
  <si>
    <t>STFC</t>
  </si>
  <si>
    <t>CC BY-NC-ND</t>
  </si>
  <si>
    <t>Clinical Study</t>
  </si>
  <si>
    <t>NC3Rs</t>
  </si>
  <si>
    <t>TA - No discount</t>
  </si>
  <si>
    <t>Publisher copyright</t>
  </si>
  <si>
    <t>Clinical Trial</t>
  </si>
  <si>
    <t>Author copyright</t>
  </si>
  <si>
    <t>Conference Object</t>
  </si>
  <si>
    <t>Arthritis Research UK</t>
  </si>
  <si>
    <t>Unspecified/unclear</t>
  </si>
  <si>
    <t>Data Paper</t>
  </si>
  <si>
    <t>Bloodwise</t>
  </si>
  <si>
    <t>Editorial</t>
  </si>
  <si>
    <t>Image</t>
  </si>
  <si>
    <t>Cancer Research UK</t>
  </si>
  <si>
    <t>Journal Article</t>
  </si>
  <si>
    <t>Parkinson's UK</t>
  </si>
  <si>
    <t>NIH</t>
  </si>
  <si>
    <t>Letter To The Editor</t>
  </si>
  <si>
    <t>European Union</t>
  </si>
  <si>
    <t>Manuscript</t>
  </si>
  <si>
    <t>Memorandum</t>
  </si>
  <si>
    <t>Newspaper Article</t>
  </si>
  <si>
    <t>Policy Report</t>
  </si>
  <si>
    <t>Report</t>
  </si>
  <si>
    <t>Research Article</t>
  </si>
  <si>
    <t>Research Report</t>
  </si>
  <si>
    <t>Review Article</t>
  </si>
  <si>
    <t>Review Paper</t>
  </si>
  <si>
    <t>Software Paper</t>
  </si>
  <si>
    <t>Technical Documentation</t>
  </si>
  <si>
    <t>Technical Report</t>
  </si>
  <si>
    <t>Working Paper</t>
  </si>
  <si>
    <t>PLOS Community Action Publishing 2024</t>
  </si>
  <si>
    <t>Royal Society of Chemistry: Read and Publish Journals Agreement + Gold OA (2024)</t>
  </si>
  <si>
    <t>Wolters Kluwer (Lippincott, Williams &amp; Wilkins) 2023</t>
  </si>
  <si>
    <t>American Institute of Physics Read and Publish agreement 2024</t>
  </si>
  <si>
    <t>Company of Biologists Jisc Collections Transitional Agreement 2022-2024 (2024)</t>
  </si>
  <si>
    <t>LIBAPC0002769</t>
  </si>
  <si>
    <t>LIBAPC0003072</t>
  </si>
  <si>
    <t>LIBAPC0003281</t>
  </si>
  <si>
    <t>LIBAPC0003389</t>
  </si>
  <si>
    <t>LIBAPC0003432</t>
  </si>
  <si>
    <t>LIBAPC0003885</t>
  </si>
  <si>
    <t>LIBAPC0004568</t>
  </si>
  <si>
    <t>LIBAPC0004859</t>
  </si>
  <si>
    <t>LIBAPC0005253</t>
  </si>
  <si>
    <t>LIBAPC0005278</t>
  </si>
  <si>
    <t>LIBAPC0005338</t>
  </si>
  <si>
    <t>LIBAPC0005354</t>
  </si>
  <si>
    <t>LIBAPC0005386</t>
  </si>
  <si>
    <t>LIBAPC0005406</t>
  </si>
  <si>
    <t>LIBAPC0005501</t>
  </si>
  <si>
    <t>LIBAPC0005542</t>
  </si>
  <si>
    <t>LIBAPC0005599</t>
  </si>
  <si>
    <t>LIBAPC0005625</t>
  </si>
  <si>
    <t>LIBAPC0005664</t>
  </si>
  <si>
    <t>LIBAPC0005702</t>
  </si>
  <si>
    <t>LIBAPC0005720</t>
  </si>
  <si>
    <t>LIBAPC0005744</t>
  </si>
  <si>
    <t>LIBAPC0005748</t>
  </si>
  <si>
    <t>LIBAPC0005750</t>
  </si>
  <si>
    <t>LIBAPC0005805</t>
  </si>
  <si>
    <t>LIBAPC0005879</t>
  </si>
  <si>
    <t>LIBAPC0005923</t>
  </si>
  <si>
    <t>LIBAPC0005981</t>
  </si>
  <si>
    <t>LIBAPC0005987</t>
  </si>
  <si>
    <t>LIBAPC0006026</t>
  </si>
  <si>
    <t>LIBAPC0006032</t>
  </si>
  <si>
    <t>LIBAPC0006033</t>
  </si>
  <si>
    <t>LIBAPC0006035</t>
  </si>
  <si>
    <t>LIBAPC0006038</t>
  </si>
  <si>
    <t>LIBAPC0006047</t>
  </si>
  <si>
    <t>LIBAPC0006079</t>
  </si>
  <si>
    <t>LIBAPC0006092</t>
  </si>
  <si>
    <t>LIBAPC0006093</t>
  </si>
  <si>
    <t>LIBAPC0006102</t>
  </si>
  <si>
    <t>LIBAPC0006106</t>
  </si>
  <si>
    <t>LIBAPC0006107</t>
  </si>
  <si>
    <t>LIBAPC0006127</t>
  </si>
  <si>
    <t>LIBAPC0006129</t>
  </si>
  <si>
    <t>LIBAPC0006170</t>
  </si>
  <si>
    <t>LIBAPC0006171</t>
  </si>
  <si>
    <t>LIBAPC0006184</t>
  </si>
  <si>
    <t>LIBAPC0006215</t>
  </si>
  <si>
    <t>LIBAPC0006233</t>
  </si>
  <si>
    <t>LIBAPC0006238</t>
  </si>
  <si>
    <t>LIBAPC0006249</t>
  </si>
  <si>
    <t>LIBAPC0006262</t>
  </si>
  <si>
    <t>LIBAPC0006282</t>
  </si>
  <si>
    <t>LIBAPC0006300</t>
  </si>
  <si>
    <t>LIBAPC0006301</t>
  </si>
  <si>
    <t>LIBAPC0006330</t>
  </si>
  <si>
    <t>LIBAPC0006411</t>
  </si>
  <si>
    <t>LIBAPC0006424</t>
  </si>
  <si>
    <t>LIBAPC0006426</t>
  </si>
  <si>
    <t>LIBAPC0006501</t>
  </si>
  <si>
    <t>LIBAPC0006538</t>
  </si>
  <si>
    <t>LIBAPC0006576</t>
  </si>
  <si>
    <t>LIBAPC0006719</t>
  </si>
  <si>
    <t>LIBAPC0006729</t>
  </si>
  <si>
    <t>LIBAPC0006730</t>
  </si>
  <si>
    <t>LIBAPC0006739</t>
  </si>
  <si>
    <t>LIBAPC0006787</t>
  </si>
  <si>
    <t>LIBAPC0006811</t>
  </si>
  <si>
    <t>LIBAPC0006834</t>
  </si>
  <si>
    <t>LIBAPC0006838</t>
  </si>
  <si>
    <t>LIBAPC0006841</t>
  </si>
  <si>
    <t>LIBAPC0006851</t>
  </si>
  <si>
    <t>LIBAPC0007032</t>
  </si>
  <si>
    <t>LIBAPC0007037</t>
  </si>
  <si>
    <t>LIBAPC0007044</t>
  </si>
  <si>
    <t>LIBAPC0007055</t>
  </si>
  <si>
    <t>LIBAPC0007064</t>
  </si>
  <si>
    <t>LIBAPC0007073</t>
  </si>
  <si>
    <t>LIBAPC0007075</t>
  </si>
  <si>
    <t>LIBAPC0007105</t>
  </si>
  <si>
    <t>LIBAPC0007109</t>
  </si>
  <si>
    <t>LIBAPC0007111</t>
  </si>
  <si>
    <t>LIBAPC0007116</t>
  </si>
  <si>
    <t>LIBAPC0007121</t>
  </si>
  <si>
    <t>LIBAPC0007200</t>
  </si>
  <si>
    <t>LIBAPC0007246</t>
  </si>
  <si>
    <t>LIBAPC0007288</t>
  </si>
  <si>
    <t>LIBAPC0007318</t>
  </si>
  <si>
    <t>LIBAPC0007342</t>
  </si>
  <si>
    <t>LIBAPC0007347</t>
  </si>
  <si>
    <t>LIBAPC0007366</t>
  </si>
  <si>
    <t>LIBAPC0007423</t>
  </si>
  <si>
    <t>LIBAPC0007439</t>
  </si>
  <si>
    <t>LIBAPC0007445</t>
  </si>
  <si>
    <t>LIBAPC0007467</t>
  </si>
  <si>
    <t>LIBAPC0007481</t>
  </si>
  <si>
    <t>LIBAPC0007483</t>
  </si>
  <si>
    <t>LIBAPC0007492</t>
  </si>
  <si>
    <t>LIBAPC0007567</t>
  </si>
  <si>
    <t>LIBAPC0007569</t>
  </si>
  <si>
    <t>LIBAPC0007574</t>
  </si>
  <si>
    <t>LIBAPC0007604</t>
  </si>
  <si>
    <t>LIBAPC0007671</t>
  </si>
  <si>
    <t>LIBAPC0007711</t>
  </si>
  <si>
    <t>LIBAPC0007756</t>
  </si>
  <si>
    <t/>
  </si>
  <si>
    <t>10.1016/j.softx.2021.100729</t>
  </si>
  <si>
    <t>SoftwareX</t>
  </si>
  <si>
    <t>2352-7110</t>
  </si>
  <si>
    <t>OpenImpala: OPEN source IMage based PArallisable Linear Algebra solver</t>
  </si>
  <si>
    <t>EP/R021295/1</t>
  </si>
  <si>
    <t xml:space="preserve">38151279 </t>
  </si>
  <si>
    <t>10.1136/bmjopen-2023-073992</t>
  </si>
  <si>
    <t>BMJ</t>
  </si>
  <si>
    <t>BMJ Open</t>
  </si>
  <si>
    <t>2044-6055</t>
  </si>
  <si>
    <t>Qualitative interview study exploring the perspectives of pregnant women on participating in controlled human infection research in the UK</t>
  </si>
  <si>
    <t>10.5194/nhess-23-2475-2023</t>
  </si>
  <si>
    <t>EGU</t>
  </si>
  <si>
    <t>Natural Hazards and Earth System Sciences</t>
  </si>
  <si>
    <t>1684-9981</t>
  </si>
  <si>
    <t>Climate-induced storminess forces major increases in future storm surge hazard in the South China Sea region</t>
  </si>
  <si>
    <t>NE/S003150/1</t>
  </si>
  <si>
    <t>Payment processing</t>
  </si>
  <si>
    <t>10.1155/2024/6458900</t>
  </si>
  <si>
    <t>Hindawi</t>
  </si>
  <si>
    <t>Cellular Microbiology</t>
  </si>
  <si>
    <t>1462-5822</t>
  </si>
  <si>
    <t>Three-dimensional culture modelling reveals divergent Mycobacterium tuberculosis virulence and antimicrobial treatment response</t>
  </si>
  <si>
    <t>MR/N006631/1</t>
  </si>
  <si>
    <t>MR/P023754/1</t>
  </si>
  <si>
    <t>37730758</t>
  </si>
  <si>
    <t>10.1038/S41598-023-42223-W</t>
  </si>
  <si>
    <t xml:space="preserve">Scientific Reports </t>
  </si>
  <si>
    <t>2045-2322</t>
  </si>
  <si>
    <t>Convolutional Neural Networks for Mode On-Demand High Finesse Optical Resonator Design</t>
  </si>
  <si>
    <t xml:space="preserve"> 37717035</t>
  </si>
  <si>
    <t>10.1038/S41467-023-41403-6</t>
  </si>
  <si>
    <t>Nature Communications</t>
  </si>
  <si>
    <t>2041-1723</t>
  </si>
  <si>
    <t>Broad fault zones enable deep fluid transport and limit earthquake magnitudes</t>
  </si>
  <si>
    <t>10.3389/fcvm.2023.1055454</t>
  </si>
  <si>
    <t>Frontiers</t>
  </si>
  <si>
    <t>Frontiers in Cardiovascular Medicine</t>
  </si>
  <si>
    <t>2297-055X</t>
  </si>
  <si>
    <t>Echocardiography protocol and cardiometabolic phenotyping in Indian birth cohorts – The IndEcho study</t>
  </si>
  <si>
    <t>BHF_RG/98001; CS/15/4/31493; CRM: 002232</t>
  </si>
  <si>
    <t>MC_UU_12011/3</t>
  </si>
  <si>
    <t>10.1016/j.wace.2024.100662</t>
  </si>
  <si>
    <t>Weather &amp; Climate Extremes</t>
  </si>
  <si>
    <t xml:space="preserve">2212-0947 </t>
  </si>
  <si>
    <t>Tracking the spatial footprints of extreme storm surges around the coastline of the UK and Ireland</t>
  </si>
  <si>
    <t>NE/S010262/1</t>
  </si>
  <si>
    <t>37587166</t>
  </si>
  <si>
    <t>10.1038/S41598-023-40509-7</t>
  </si>
  <si>
    <t>Scientific Reports</t>
  </si>
  <si>
    <t>Improving speech perception for hearing-impaired listeners using a multi-channel audio-to-tactile sensory substitution approach</t>
  </si>
  <si>
    <t>EP/W032422/1</t>
  </si>
  <si>
    <t>10.1016/j.heliyon.2023.e15943</t>
  </si>
  <si>
    <t>Heliyon</t>
  </si>
  <si>
    <t>2405-8440</t>
  </si>
  <si>
    <t>Characterisation and calibration of low-cost PM sensors at high temporal resolution to reference-grade performance</t>
  </si>
  <si>
    <t>BB/P011365/1</t>
  </si>
  <si>
    <t>10.5194/cp-19-2493-2023</t>
  </si>
  <si>
    <t>Copernicus</t>
  </si>
  <si>
    <t>Climate of the Past</t>
  </si>
  <si>
    <t>1814-9332</t>
  </si>
  <si>
    <t>Orbital CO2 reconstruction using boron isotopes during the late Pleistocene, an assessment of accuracy</t>
  </si>
  <si>
    <t>NE/P011381/1</t>
  </si>
  <si>
    <t>7099424</t>
  </si>
  <si>
    <t xml:space="preserve"> 10.1016/j.celrep.2023.112425</t>
  </si>
  <si>
    <t>Cell Reports</t>
  </si>
  <si>
    <t>2211-1247</t>
  </si>
  <si>
    <t>Microglial colonisation of the developing brain is facilitated by clonal expansion of highly proliferative progenitors and follows an allometric scaling</t>
  </si>
  <si>
    <t>MR/P024572/1</t>
  </si>
  <si>
    <t>Leverhulme Trust, RPG-2016-311</t>
  </si>
  <si>
    <t>10.3897/neobiota.86.97392</t>
  </si>
  <si>
    <t>Pensoft</t>
  </si>
  <si>
    <t>NeoBiota</t>
  </si>
  <si>
    <t>1314-2488</t>
  </si>
  <si>
    <t>The use of species traits in invasive seaweed research: A systematic review</t>
  </si>
  <si>
    <t>MR/S032827/1</t>
  </si>
  <si>
    <t>10.1525/collabra.82229</t>
  </si>
  <si>
    <t>University of California Press</t>
  </si>
  <si>
    <t>Collabra: Psychology</t>
  </si>
  <si>
    <t>2474-7394</t>
  </si>
  <si>
    <t>Shifty eyes: the impact of intolerance of uncertainty on gaze behaviour during threat conditioning</t>
  </si>
  <si>
    <t>ES/R01145/1</t>
  </si>
  <si>
    <t>ES/L010119/1</t>
  </si>
  <si>
    <t>10.3390/aerospace10070593</t>
  </si>
  <si>
    <t>MDPI</t>
  </si>
  <si>
    <t>Aerospace</t>
  </si>
  <si>
    <t>2226-4310</t>
  </si>
  <si>
    <t xml:space="preserve"> Quantifying Specific Operation Airborne Collision Risk through Monte Carlo Simulation</t>
  </si>
  <si>
    <t>10.3389/fmars.2023.1167818</t>
  </si>
  <si>
    <t>Frontiers in Marine Science</t>
  </si>
  <si>
    <t>2296-7745</t>
  </si>
  <si>
    <t>Using computer vision to identify limpets from their shells: a case study using four species from the Baja California peninsula</t>
  </si>
  <si>
    <t>10.3389/fmars.2023.1153134</t>
  </si>
  <si>
    <t>Transitions in modes of coastal adaptation: addressing blight, public engagement, and sustainability</t>
  </si>
  <si>
    <t>NE/S016651/1</t>
  </si>
  <si>
    <t>10.3389/fcomp.2023.1155864</t>
  </si>
  <si>
    <t>Frontiers in Computer Science</t>
  </si>
  <si>
    <t>2624-9898</t>
  </si>
  <si>
    <t>Workplace Approaches to Teaching Digital Accessibility: Establishing a Common Foundation of Awareness and Understanding</t>
  </si>
  <si>
    <t>MR/S01571X/1</t>
  </si>
  <si>
    <t>10.3389/fevo.2023.1161105</t>
  </si>
  <si>
    <t>Frontiers in Ecology and Evolution</t>
  </si>
  <si>
    <t>2296-701X</t>
  </si>
  <si>
    <t>Individual variation in field metabolic rates of wild living fish have phenotypic and ontogenetic underpinnings: Insights from stable isotope compositions of otoliths</t>
  </si>
  <si>
    <t>NE/P009700/1</t>
  </si>
  <si>
    <t>37697338</t>
  </si>
  <si>
    <t>10.1186/s13148-023-01542-5</t>
  </si>
  <si>
    <t>Clinical Epigenetics</t>
  </si>
  <si>
    <t>1868-7083</t>
  </si>
  <si>
    <t>Analysis of DNA methylation at birth and in childhood reveals changes associated with season of birth and latitude</t>
  </si>
  <si>
    <t>217065/Z/19/Z</t>
  </si>
  <si>
    <t>MC_UU_00011/5, MR/S025340/1</t>
  </si>
  <si>
    <t>WT101597MA</t>
  </si>
  <si>
    <t>10.1038/S41598-023-35708-1</t>
  </si>
  <si>
    <t>Compact high-resolution FBG strain interrogator based on laser-written 3D scattering structure in flat optical fiber</t>
  </si>
  <si>
    <t>37153585</t>
  </si>
  <si>
    <t xml:space="preserve"> 10.3389/fimmu.2023.1176724</t>
  </si>
  <si>
    <t>Frontiers in Immunology</t>
  </si>
  <si>
    <t>1664-3224</t>
  </si>
  <si>
    <t>Towards a better understanding of human iNKT cell subpopulations for improved clinical outcomes</t>
  </si>
  <si>
    <t>MR/S024220/1</t>
  </si>
  <si>
    <t>MR/W007045/1</t>
  </si>
  <si>
    <t xml:space="preserve"> RCP010991</t>
  </si>
  <si>
    <t>37712839</t>
  </si>
  <si>
    <t>10.1121/10.0020990</t>
  </si>
  <si>
    <t>Acoustical Society of America</t>
  </si>
  <si>
    <t>JASA Express Letters</t>
  </si>
  <si>
    <t>2691-1191</t>
  </si>
  <si>
    <t>Efficient design of neural networks for the classification of acoustic spectra</t>
  </si>
  <si>
    <t>10.1063/5.0156526</t>
  </si>
  <si>
    <t>APL Photonics</t>
  </si>
  <si>
    <t>2378-0967</t>
  </si>
  <si>
    <t>Flexible Thin Film Optical Solar Reflectors with Ta2O5-based Multimaterial Coatings for Space Radiative Cooling</t>
  </si>
  <si>
    <t>EP/S008764/1</t>
  </si>
  <si>
    <t>EP/M009122/1</t>
  </si>
  <si>
    <t>10.1186/s13148-023-01540-7</t>
  </si>
  <si>
    <t>Fathers’ preconception smoking and offspring DNA methylation: A two generation study</t>
  </si>
  <si>
    <t>MC_UU_12013/2</t>
  </si>
  <si>
    <t>ES/K000357/1</t>
  </si>
  <si>
    <t>37648683</t>
  </si>
  <si>
    <t>10.1038/s41377-023-01250-y</t>
  </si>
  <si>
    <t>Light: Science &amp; Applications</t>
  </si>
  <si>
    <t>2047-7538</t>
  </si>
  <si>
    <t>Mid-infrared Raman Amplification in Silicon Core Fiber ' to 'Raman amplification at 2.2 um in silicon core fibers with prospects for extended mid-infrared source generation</t>
  </si>
  <si>
    <t xml:space="preserve"> 37063307</t>
  </si>
  <si>
    <t>10.1016/j.jvacx.2023.100299</t>
  </si>
  <si>
    <t>Vaccine: X</t>
  </si>
  <si>
    <t>2590-1362</t>
  </si>
  <si>
    <t>Trust and vaccine hesitancy during the COVID-19 pandemic: a cross-national analysis</t>
  </si>
  <si>
    <t>Research England QR Global Challenges Re</t>
  </si>
  <si>
    <t>10.3389/feart.2023.1170907</t>
  </si>
  <si>
    <t>Frontiers in Earth Science</t>
  </si>
  <si>
    <t>2296-6463</t>
  </si>
  <si>
    <t>Crustal structure of the Ethiopian Northwestern Plateau and central Afar from receiver function analysis</t>
  </si>
  <si>
    <t>NE/L013932/1</t>
  </si>
  <si>
    <t xml:space="preserve"> 37688113</t>
  </si>
  <si>
    <t>10.3390/s23177657</t>
  </si>
  <si>
    <t>MDPI Sensors</t>
  </si>
  <si>
    <t>1424-8220</t>
  </si>
  <si>
    <t>Laboratory Comparison of Low-Cost Particulate Matter Sensors to Measure Transient Events of Pollution - Part B - Particle Number Concentrations</t>
  </si>
  <si>
    <t xml:space="preserve">37296171 </t>
  </si>
  <si>
    <t>10.1038/s41598-023-33051-z</t>
  </si>
  <si>
    <t>A Memristor Fingerprinting and Characterisation Methodology for Hardware Security</t>
  </si>
  <si>
    <t>EP/S024298/1</t>
  </si>
  <si>
    <t>10.1177/20539517231219243</t>
  </si>
  <si>
    <t>SAGE</t>
  </si>
  <si>
    <t>Big Data and Society</t>
  </si>
  <si>
    <t>2053-9517</t>
  </si>
  <si>
    <t>Sharenting' and social media properties: Exploring vicarious data harms and socio-technical mitigations</t>
  </si>
  <si>
    <t xml:space="preserve">520946101 </t>
  </si>
  <si>
    <t>10.1109/OJVT.2023.3300464</t>
  </si>
  <si>
    <t>IEEE</t>
  </si>
  <si>
    <t>IEEE Open Journal of Vehicular Technology</t>
  </si>
  <si>
    <t>2644-1330</t>
  </si>
  <si>
    <t>Learning a Common Dictionary for CSI Feedback in FDD Massive MU-MIMO-OFDM Systems</t>
  </si>
  <si>
    <t xml:space="preserve">EP/W016605/1 </t>
  </si>
  <si>
    <t>EP/X01228X/1</t>
  </si>
  <si>
    <t>10.1080/27658511.2023.2251799</t>
  </si>
  <si>
    <t>Sustainable Environment</t>
  </si>
  <si>
    <t>2765-8511</t>
  </si>
  <si>
    <t>On the potential of Google Street View for environmental waste quantification in urban Africa: an assessment of bias in spatial coverage</t>
  </si>
  <si>
    <t>10.3389/feart.2023.1181533</t>
  </si>
  <si>
    <t>Subsurface structural control on geothermal resources in a magmatic rift: Gravity and magnetic study of the Tulu Moye Geothermal Prospect, Main Ethiopian Rift</t>
  </si>
  <si>
    <t>37821525</t>
  </si>
  <si>
    <t>10.1038/s41598-023-44373-3</t>
  </si>
  <si>
    <t>BMC</t>
  </si>
  <si>
    <t>Acta Neuropathologica Communications</t>
  </si>
  <si>
    <t>2051-5960</t>
  </si>
  <si>
    <t>Human equivalent doses of L-DOPA rescues retinal morphology and visual function in a murine model of albinism</t>
  </si>
  <si>
    <t>MR/R007640/1</t>
  </si>
  <si>
    <t>10.1109/OJVT.2023.3300773</t>
  </si>
  <si>
    <t>Source-Difference-Based Mapping Improves  Spatial Modulation</t>
  </si>
  <si>
    <t>10.1063/5.0158734</t>
  </si>
  <si>
    <t>APL  Photonics</t>
  </si>
  <si>
    <t>Broadband, tunable wavelength conversion using tapered silicon fibers extending up to 2.4μm</t>
  </si>
  <si>
    <t>10.1016/j.rinp.2023.106526</t>
  </si>
  <si>
    <t>Results in Physics</t>
  </si>
  <si>
    <t>2211-3797</t>
  </si>
  <si>
    <t>Accurate dipole radiation model for waveguide grating couplers</t>
  </si>
  <si>
    <t>EP/R011230/1</t>
  </si>
  <si>
    <t>10.1364/PRJ.488970</t>
  </si>
  <si>
    <t>Photonics Research</t>
  </si>
  <si>
    <t>2327-9125</t>
  </si>
  <si>
    <t>High Efficiency Reflector-Less Dual-Level Silicon Photonic Grating Coupler</t>
  </si>
  <si>
    <t>EP/T007303/1</t>
  </si>
  <si>
    <t>10.1038/S43247-00834</t>
  </si>
  <si>
    <t>Communications Earth &amp; Environment</t>
  </si>
  <si>
    <t>2662-4435</t>
  </si>
  <si>
    <t>The drivers of plant community composition have shifted from external to internal processes over the past 20,000 years</t>
  </si>
  <si>
    <t>10.1109/OJCOMS.2023.3311201</t>
  </si>
  <si>
    <t>Open Journal of the Communications Society</t>
  </si>
  <si>
    <t>2644-125X</t>
  </si>
  <si>
    <t>Sparse Channel Estimation for Visible Light Optical OFDM Systems Relying on Bayesian Learning</t>
  </si>
  <si>
    <t>38222900</t>
  </si>
  <si>
    <t>10.1016/j.gendis.2023.06.034</t>
  </si>
  <si>
    <t>Genes &amp; Diseases</t>
  </si>
  <si>
    <t xml:space="preserve"> 2352-3042</t>
  </si>
  <si>
    <t>LKB1 depletion-mediated epithelial–mesenchymal transition induces fibroblast activation in lung fibrosis</t>
  </si>
  <si>
    <t>SBF002\1038</t>
  </si>
  <si>
    <t>10.1136/bmjopen-2022-065068</t>
  </si>
  <si>
    <t>Retrospective evaluation of factors affecting successful fit testing of Respiratory Protective Equipment during the early phase of COVID-19</t>
  </si>
  <si>
    <t>EP/V045563/1</t>
  </si>
  <si>
    <t>37601902</t>
  </si>
  <si>
    <t>10.3389/fchem.2023.1224336</t>
  </si>
  <si>
    <t>Frontiers in Chemistry</t>
  </si>
  <si>
    <t>2296-2646</t>
  </si>
  <si>
    <t>Singlet-assisted diffusion-NMR (SAD-NMR): extending the scope of diffusion tensor imaging via singlet NMR</t>
  </si>
  <si>
    <t>EP/N033558/1</t>
  </si>
  <si>
    <t>37476652</t>
  </si>
  <si>
    <t>10.3389/fchem.2023.1229586</t>
  </si>
  <si>
    <t>A dual-core NMR system for Field-Cycling Singlet Assisted Diffusion NMR</t>
  </si>
  <si>
    <t>10.1109/OJVT.2023.3311919</t>
  </si>
  <si>
    <t>Soft-In Soft-Out Polar Decoding Aided Three-stage Concatenated Iterative MIMO-Turbo Transceivers</t>
  </si>
  <si>
    <t>10.3389/fmars.2023.1165304</t>
  </si>
  <si>
    <t>Biogeochemical cycling of chromium and chromium isotopes in the sub-tropical North Atlantic Ocean</t>
  </si>
  <si>
    <t>NE/N001125/1</t>
  </si>
  <si>
    <t>1472-6963</t>
  </si>
  <si>
    <t>10.1186/s12913-023-09669-0</t>
  </si>
  <si>
    <t>BMC Health Services Research</t>
  </si>
  <si>
    <t>Assessing safe and personalised maternity and neonatal care through a pandemic: a case study of outcomes and experiences in two Trusts in England using the ASPIRE COVID-19 framework</t>
  </si>
  <si>
    <t>ES/V004581/1</t>
  </si>
  <si>
    <t xml:space="preserve">37409807 </t>
  </si>
  <si>
    <t>10.1107/S2052252523005146</t>
  </si>
  <si>
    <t>International Union of Crystallography</t>
  </si>
  <si>
    <t>IUCrJ</t>
  </si>
  <si>
    <t>2052-2525</t>
  </si>
  <si>
    <t>A systematic study of the interplay between guest molecule structure and intermolecular interactions in Crystalline Sponges</t>
  </si>
  <si>
    <t>EP/W02098X/1</t>
  </si>
  <si>
    <t>Institutional Impact Acceleration Account</t>
  </si>
  <si>
    <t>10.3390/su15129722</t>
  </si>
  <si>
    <t>Sustainability</t>
  </si>
  <si>
    <t>2071-1050</t>
  </si>
  <si>
    <t>Ports in a storm: Port-city environmental challenges and solutions.</t>
  </si>
  <si>
    <t>10.1109/OJCOMS.2023.3328822</t>
  </si>
  <si>
    <t>IEEE Open Journal of the Communications Society</t>
  </si>
  <si>
    <t>Joint Transceiver and Reconfigurable Intelligent Surface Design for Multiuser mmWave MIMO Systems Relying on Non-Diagonal Phase Shift Matrices</t>
  </si>
  <si>
    <t>tEP/Y026721/1</t>
  </si>
  <si>
    <t>38199999</t>
  </si>
  <si>
    <t>10.1038/S41467-024-44735-Z</t>
  </si>
  <si>
    <t>Ultrahigh Sensitivity Soft Large-Area Anisotropic Thermistor with a Direct Wireless RF Interface</t>
  </si>
  <si>
    <t>EP/P010164/1</t>
  </si>
  <si>
    <t>EP/S030301/1</t>
  </si>
  <si>
    <t>38418558</t>
  </si>
  <si>
    <t>10.1038/S41598-024-55429-3</t>
  </si>
  <si>
    <t>Improved tactile speech perception using audio-to-tactile sensory substitution with formant frequency focusing</t>
  </si>
  <si>
    <t>10.1109/OJVT.2023.3307309</t>
  </si>
  <si>
    <t>Energy Efficiency Optimization in Reconfigurable Intelligent Surface Aided Hybrid Multiuser mmWave MIMO Systems</t>
  </si>
  <si>
    <t>EP/W016605/1</t>
  </si>
  <si>
    <t>EP/Y026721/1</t>
  </si>
  <si>
    <t>10.3389/fpos.2024.1245666</t>
  </si>
  <si>
    <t>Frontiers in Political Science</t>
  </si>
  <si>
    <t>2673-3145</t>
  </si>
  <si>
    <t>The recession generation? Age-period-cohort dynamics of political trust in six countries badly affected by the 2008 crisis</t>
  </si>
  <si>
    <t>10.3389/fpubh.2023.1268223</t>
  </si>
  <si>
    <t>Frontiers in Public Health</t>
  </si>
  <si>
    <t>2296-2565</t>
  </si>
  <si>
    <t>Applying machine-learning to rapidly analyse large qualitative text datasets to inform the COVID-19 pandemic response: Comparing human and machine-assisted topic analysis techniques</t>
  </si>
  <si>
    <t>CV220-009</t>
  </si>
  <si>
    <t>10.3390/en16145454</t>
  </si>
  <si>
    <t>Energies</t>
  </si>
  <si>
    <t>1996-1073</t>
  </si>
  <si>
    <t>Opportunities to Improve Marine Power Cable Ratings with Ocean Bottom Temperature Models</t>
  </si>
  <si>
    <t>10.1109/ACCESS.2023.3310824</t>
  </si>
  <si>
    <t>IEEE Access</t>
  </si>
  <si>
    <t>2169-3536</t>
  </si>
  <si>
    <t>Reordered Exponential Golomb Error Correction Code for Universal Near-Capacity Joint Source-Channel Coding</t>
  </si>
  <si>
    <t>EP/X04047X/1</t>
  </si>
  <si>
    <t>10.3389/fenrg.2023.1266670</t>
  </si>
  <si>
    <t>Frontiers in Energy Research</t>
  </si>
  <si>
    <t>2296-598X</t>
  </si>
  <si>
    <t>An environmental perspective on developing dual energy storage for electric vehicles - a case study exploring Al-ion vs. supercapacitors alongside Li-ion</t>
  </si>
  <si>
    <t>EP/S514901/1</t>
  </si>
  <si>
    <t>STFC Studentship</t>
  </si>
  <si>
    <t>38022598</t>
  </si>
  <si>
    <t>10.3389/fimmu.2023.1282874</t>
  </si>
  <si>
    <t>Human Leukocyte Immunoglobulin-Like Receptors (LILRs) in Health and Disease</t>
  </si>
  <si>
    <t>MRC iCASE PhD studentship - Charys Papagregoriou</t>
  </si>
  <si>
    <t>iCASE PhD studentship - Muchaala Yeboah</t>
  </si>
  <si>
    <t>37759271</t>
  </si>
  <si>
    <t>10.1186/S12879-023-08594-1</t>
  </si>
  <si>
    <t>BMC Infectious Diseases</t>
  </si>
  <si>
    <t>1471-2334</t>
  </si>
  <si>
    <t>Impact of Nonpharmaceutical Interventions during COVID-19 on Future Influenza Trends in Mainland China</t>
  </si>
  <si>
    <t>10.1109/OJVT.2023.3334822</t>
  </si>
  <si>
    <t>Reduced Complexity Learning-Assisted Joint Channel Estimation and Detection of Compressed Sensing-Aided Multi-Dimensional Index Modulation</t>
  </si>
  <si>
    <t xml:space="preserve">EP/X01228X/1 </t>
  </si>
  <si>
    <t xml:space="preserve"> 10.1109/OJCOMS.2024.3350353</t>
  </si>
  <si>
    <t>Joint Beamforming and Combining Design for mmWave Integrated Access and Backhaul Networks</t>
  </si>
  <si>
    <t>38548750</t>
  </si>
  <si>
    <t>10.1038/S41598-024-57312-7</t>
  </si>
  <si>
    <t>Improved tactile speech robustness to background noise using a dual-path recurrent neural network</t>
  </si>
  <si>
    <t>10.3390/su152115361</t>
  </si>
  <si>
    <t>Evaluating the Feasibility of a Shared-Fleet Operation in Healthcare Logistics between Public Organisations</t>
  </si>
  <si>
    <t>10.3389/fphar.2023.1221905</t>
  </si>
  <si>
    <t>Frontiers in Pharmacology</t>
  </si>
  <si>
    <t>1663-9812</t>
  </si>
  <si>
    <t>Treating Acute EXacerbations of COPD with Chinese HerbAL MedIcine to aid AntiBiotic Use Reduction (EXCALIBUR): a randomised double-blind, placebo-controlled feasibility trial</t>
  </si>
  <si>
    <t>104287-610239</t>
  </si>
  <si>
    <t>CL-2016-26-005</t>
  </si>
  <si>
    <t>10.3389/fcomp.2023.958776</t>
  </si>
  <si>
    <t>Frontiers in Computer Science-Human-Media Interaction</t>
  </si>
  <si>
    <t>Discomfort: A New Material for Interaction Design</t>
  </si>
  <si>
    <t>GetAMoveON</t>
  </si>
  <si>
    <t>ReFresh</t>
  </si>
  <si>
    <t>Health Resilience Interactive Technology</t>
  </si>
  <si>
    <t>37696836</t>
  </si>
  <si>
    <t>10.1038/s41597-023-02528-x</t>
  </si>
  <si>
    <t>Scientific Data</t>
  </si>
  <si>
    <t>2052-4463</t>
  </si>
  <si>
    <t>A high-resolution daily global dataset of statistically downscaled CMIP6 models for climate impact analyses</t>
  </si>
  <si>
    <t>NE/S015817/1</t>
  </si>
  <si>
    <t>10.1109/OJVT.2023.3328823</t>
  </si>
  <si>
    <t>Near-Instantaneously Adaptive Learning-Assisted and Compressed Sensing-Aided Joint Multi-Dimensional Index Modulation</t>
  </si>
  <si>
    <t xml:space="preserve"> EP/Y026721/1</t>
  </si>
  <si>
    <t>10.1109/OJCOMS.2023.3340096</t>
  </si>
  <si>
    <t>Decision Fusion in Centralized and Distributed Multiuser Millimeter Wave Massive MIMO-OFDM Sensor Networks</t>
  </si>
  <si>
    <t xml:space="preserve"> EP/X01228X/1</t>
  </si>
  <si>
    <t>37957642</t>
  </si>
  <si>
    <t>10.1186/S12906-023-04233-Z</t>
  </si>
  <si>
    <t>BMC Complementary Medicine and Therapies</t>
  </si>
  <si>
    <t>2662-7671</t>
  </si>
  <si>
    <t>Integrated network pharmacology and cellular assay reveal the biological mechanisms of Limonium sinense (Girard) Kuntze against breast cancer</t>
  </si>
  <si>
    <t>37926724</t>
  </si>
  <si>
    <t>10.1038/S41598-023-46125-9</t>
  </si>
  <si>
    <t>Boyle’s Law ignores dynamic processes in governing barotrauma in fish</t>
  </si>
  <si>
    <t>10.3389/fmars.2023.1221701</t>
  </si>
  <si>
    <t>Observing Antarctic Bottom Water in the Southern Ocean</t>
  </si>
  <si>
    <t>NE/V014285/1</t>
  </si>
  <si>
    <t>38012173</t>
  </si>
  <si>
    <t>10.1038/S41467-023-41930-2</t>
  </si>
  <si>
    <t>Thermal sensitivity of field metabolic rate predicts differential futures for bluefin tuna juveniles across the Atlantic Ocean</t>
  </si>
  <si>
    <t>NE/R012520/1</t>
  </si>
  <si>
    <t>NE/W004933/1</t>
  </si>
  <si>
    <t>38622746</t>
  </si>
  <si>
    <t>10.1186/s13321-024-00831-2</t>
  </si>
  <si>
    <t>Journal of Cheminformatics</t>
  </si>
  <si>
    <t>1758-2946</t>
  </si>
  <si>
    <t>Zombie Cheminformatics - Extraction and Conversion of Wiswesser Line Notation (WLN) from Chemical Documents</t>
  </si>
  <si>
    <t>EP/X032701/1</t>
  </si>
  <si>
    <t>EP/W032252/1</t>
  </si>
  <si>
    <t>10.5194/os-20-589-2024</t>
  </si>
  <si>
    <t>Ocean Science</t>
  </si>
  <si>
    <t>1812-0792</t>
  </si>
  <si>
    <t>Comparing observed and modelled components of the Atlantic Meridional Overturning Circulation at 26°N</t>
  </si>
  <si>
    <t>NER/T/S/2002/00481</t>
  </si>
  <si>
    <t>NE/T0133478/1</t>
  </si>
  <si>
    <t xml:space="preserve"> 10.1109/OJVT.2023.3349151</t>
  </si>
  <si>
    <t>"Asynchronous Distributed Coordinated Hybrid Precoding in Multi-cell mmWave Wireless Networks"</t>
  </si>
  <si>
    <t>10.1109/OJCOMS.2024.3382225</t>
  </si>
  <si>
    <t>The road to near-capacity CV-QKD reconciliation: an FEC-agnostic design</t>
  </si>
  <si>
    <t>10.3390/photonics10111276</t>
  </si>
  <si>
    <t>Photonics</t>
  </si>
  <si>
    <t>2304-6732</t>
  </si>
  <si>
    <t>Geometric Representation of Vector Vortex Beams: The Total Angular Momentum-Conserving Poincaré Sphere and Its Braid Clusters</t>
  </si>
  <si>
    <t>10.1109/ACCESS.2024.3350775</t>
  </si>
  <si>
    <t>Evaluation of Performance, Energy, and Computation Costs of Quantum-Attack Resilient Encryption Algorithms for Embedded Devices  Abstract.</t>
  </si>
  <si>
    <t>EP/R007268/1</t>
  </si>
  <si>
    <t>10.3389/fauot.2024.1342263</t>
  </si>
  <si>
    <t>Frontiers in Audiology and Otology</t>
  </si>
  <si>
    <t>2813-6055</t>
  </si>
  <si>
    <t>Improving the Sensitivity of Cochlear Implant Integrity Testing by Recording Electrode Voltage with Surface Electrodes</t>
  </si>
  <si>
    <t>EP/W018764/1</t>
  </si>
  <si>
    <t xml:space="preserve"> EP/W018918/1</t>
  </si>
  <si>
    <t>10.1038/s43247-023-01110-y</t>
  </si>
  <si>
    <t>Rapid seaward expansion of seaport footprints worldwide</t>
  </si>
  <si>
    <t>NE/X011496/1</t>
  </si>
  <si>
    <t>10.5194/esurf-11-1223-2023</t>
  </si>
  <si>
    <t>Earth Surface Dynamics</t>
  </si>
  <si>
    <t>2196-632X</t>
  </si>
  <si>
    <t>Using repeat UAV-based laser scanning and multispectral imagery to explore eco-geomorphic feedbacks along a river corridor</t>
  </si>
  <si>
    <t>1937474</t>
  </si>
  <si>
    <t xml:space="preserve"> PhD studentship - Christopher Tomsett</t>
  </si>
  <si>
    <t>10.1364/PRJ.506691</t>
  </si>
  <si>
    <t>Fully-Integrated and Broadband Si-Rich Silicon Nitride Wavelength Converter Based on Bragg Scattering Intermodal Four-Wave Mixing</t>
  </si>
  <si>
    <t>38097640</t>
  </si>
  <si>
    <t>10.1038/S41598-023-49208-9</t>
  </si>
  <si>
    <t>Filtering property of myelinated internode can change neural information representability and might trigger a compensatory action during demyelination</t>
  </si>
  <si>
    <t>Studentship Sarbani Das</t>
  </si>
  <si>
    <t xml:space="preserve"> 10.1016/j.jmrt.2023.12.177</t>
  </si>
  <si>
    <t>Journal of Materials Research and Technology</t>
  </si>
  <si>
    <t xml:space="preserve">2214-0697 </t>
  </si>
  <si>
    <t>Dependence of microstructure evolution of novel CoreFlow™ aluminium alloy wire on wire diameter</t>
  </si>
  <si>
    <t>10.1364/PRJ.509237</t>
  </si>
  <si>
    <t xml:space="preserve">2327-9125 </t>
  </si>
  <si>
    <t>Universal Silicon Ring Resonator for Error Free Transmission Links</t>
  </si>
  <si>
    <t>EP/T019697/1</t>
  </si>
  <si>
    <t>EP/L021129/1</t>
  </si>
  <si>
    <t>10.1186/S40900-024-00567-1</t>
  </si>
  <si>
    <t>Research Involvement and Engagement</t>
  </si>
  <si>
    <t>2056-7529</t>
  </si>
  <si>
    <t>Patient and public involvement and engagement (PPIE): how valuable and how hard? An evaluation of ALL_EARS@UoS PPIE group, 18 months on.</t>
  </si>
  <si>
    <t xml:space="preserve"> 38033560</t>
  </si>
  <si>
    <t>10.3389/fmicb.2023.1279922</t>
  </si>
  <si>
    <t>Frontiers in Microbiology</t>
  </si>
  <si>
    <t>1664-302X</t>
  </si>
  <si>
    <t>Host cell-based screening assays for identification of molecules targeting Pseudomonas aeruginosa cyclic di-GMP signaling and biofilm formation</t>
  </si>
  <si>
    <t>BB/R012415</t>
  </si>
  <si>
    <t>PeerJ, Ltd.</t>
  </si>
  <si>
    <t>Peer J</t>
  </si>
  <si>
    <t>2167-8359</t>
  </si>
  <si>
    <t>Laying the foundations for selective-fish guidance using electricity: interspecific variation in response to pulsed direct currents</t>
  </si>
  <si>
    <t>38272916</t>
  </si>
  <si>
    <t>10.1038/S41420-024-01817-7</t>
  </si>
  <si>
    <t>Cell Death Discovery</t>
  </si>
  <si>
    <t xml:space="preserve"> 2058-7716</t>
  </si>
  <si>
    <t>ERCC1 abundance is an indicator of DNA repair-apoptosis decision upon DNA damage</t>
  </si>
  <si>
    <t>MR/R002061/1</t>
  </si>
  <si>
    <t>Medical Research Council (MRC, UKRI)</t>
  </si>
  <si>
    <t>MR/L017539/1</t>
  </si>
  <si>
    <t>C28503/A10013</t>
  </si>
  <si>
    <t>10.5194/os-20-475-2024</t>
  </si>
  <si>
    <t>EGU Publications</t>
  </si>
  <si>
    <t>Exploring the relationship between sea ice and phytoplankton growth in the Weddell Gyre using satellite and Argo-float data</t>
  </si>
  <si>
    <t>INSPIRE studentship, Clara Douglas</t>
  </si>
  <si>
    <t>10.3390/s24041058</t>
  </si>
  <si>
    <t>Sensors</t>
  </si>
  <si>
    <t>E-textiles for Sports and Fitness Sensing: Current State, Challenges, and Future Opportunities</t>
  </si>
  <si>
    <t>EP/R031738/1</t>
  </si>
  <si>
    <t>10.1038/s43247-024-01237-6</t>
  </si>
  <si>
    <t>Communications, Earth and Environment</t>
  </si>
  <si>
    <t>Trait-mediated processes and per capita contributions to ecosystem functioning depend on conspecific density and climate conditions</t>
  </si>
  <si>
    <t>NE/T001577/1</t>
  </si>
  <si>
    <t>15074972</t>
  </si>
  <si>
    <t>10.7185/geochemlet.2407</t>
  </si>
  <si>
    <t>European Association of Geochemistry</t>
  </si>
  <si>
    <t>Geochemical Perspective Letters</t>
  </si>
  <si>
    <t>2410-3403</t>
  </si>
  <si>
    <t>Imaging of boron in altered mantle rocks reveals multiple serpentinization episodes</t>
  </si>
  <si>
    <t>10.1109/OJVT.2024.3366772</t>
  </si>
  <si>
    <t>IM-OFDM ISAC  Outperforms OFDM ISAC by Combining Multiple Sensing Observations}</t>
  </si>
  <si>
    <t>38512356</t>
  </si>
  <si>
    <t>10.1172/jci.insight.173273</t>
  </si>
  <si>
    <t>American Society for Clinical Investigation</t>
  </si>
  <si>
    <t>Journal of Clinical Investigation Insight</t>
  </si>
  <si>
    <t>2379-3708</t>
  </si>
  <si>
    <t>Integrated plasma proteomics identifies tuberculosis-specific diagnostic biomarkers</t>
  </si>
  <si>
    <t>MR/R001065/1</t>
  </si>
  <si>
    <t>I am currently employed as an NIHR clinical lecturer</t>
  </si>
  <si>
    <t>38446456</t>
  </si>
  <si>
    <t>10.1107/s2052252524001799</t>
  </si>
  <si>
    <t>International Union of Crystallography Journal</t>
  </si>
  <si>
    <t>Droplet microfluidics for time-resolved serial crystallography</t>
  </si>
  <si>
    <t>Studentship - Jack Stubbs SoCoBio DTP</t>
  </si>
  <si>
    <t>10.3390/logistics8010031</t>
  </si>
  <si>
    <t>Logistics</t>
  </si>
  <si>
    <t>2305-6290</t>
  </si>
  <si>
    <t>Investigating the crash protection performance of a medical carrier bag for drone transport</t>
  </si>
  <si>
    <t>10.1109/OJVT.2024.3375217</t>
  </si>
  <si>
    <t>A Three-Stage-Concatenated Non-Linear MMSE Interference Rejection  Combining Aided MIMO-OFDM Receiver and its EXIT-Chart Analysis</t>
  </si>
  <si>
    <t>38769109</t>
  </si>
  <si>
    <t>10.1038/S41467-024-47136-4</t>
  </si>
  <si>
    <t xml:space="preserve"> 2041-1723</t>
  </si>
  <si>
    <t>Simultaneous rift scale inflation of a deep crustal sill network in Afar, East Africa</t>
  </si>
  <si>
    <t>NE/L013932</t>
  </si>
  <si>
    <t>10.1515/nanoph-2023-0873</t>
  </si>
  <si>
    <t>De Gruyter</t>
  </si>
  <si>
    <t>Nanophotonics</t>
  </si>
  <si>
    <t>2192-8614</t>
  </si>
  <si>
    <t>Tunable on-chip optical traps for levitating particles based on single-layer metasurface</t>
  </si>
  <si>
    <t>EP/W007444/1</t>
  </si>
  <si>
    <t>EP/V035975/1</t>
  </si>
  <si>
    <t>38514674</t>
  </si>
  <si>
    <t>10.1038/S41467-024-46886-5</t>
  </si>
  <si>
    <t>Squeezing formaldehyde into C60 fullerene</t>
  </si>
  <si>
    <t xml:space="preserve"> EP/T004320/1</t>
  </si>
  <si>
    <t xml:space="preserve"> 38553568</t>
  </si>
  <si>
    <t>10.1038/S41598-024-58251-Z</t>
  </si>
  <si>
    <t>Nature Portfolio</t>
  </si>
  <si>
    <t>Single-step phase identification and phase locking for coherent beam combination using deep learning</t>
  </si>
  <si>
    <t xml:space="preserve">EP/W028786/1, </t>
  </si>
  <si>
    <t>BHF 22/23</t>
  </si>
  <si>
    <t>CRUK 22/25</t>
  </si>
  <si>
    <t>Wellcome Trust Wiley 2022 reimbursement</t>
  </si>
  <si>
    <t>Reimburse UKRI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</si>
</sst>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Red]\-&quot;£&quot;#,##0"/>
    <numFmt numFmtId="8" formatCode="&quot;£&quot;#,##0.00;[Red]\-&quot;£&quot;#,##0.00"/>
    <numFmt numFmtId="42" formatCode="_-&quot;£&quot;* #,##0_-;\-&quot;£&quot;* #,##0_-;_-&quot;£&quot;* &quot;-&quot;_-;_-@_-"/>
    <numFmt numFmtId="164" formatCode="#,##0_ ;\-#,##0\ "/>
    <numFmt numFmtId="165" formatCode="[$€-2]\ #,##0;[Red]\-[$€-2]\ #,##0"/>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sz val="9"/>
      <color indexed="81"/>
      <name val="Tahoma"/>
      <family val="2"/>
    </font>
    <font>
      <b/>
      <sz val="9"/>
      <color indexed="81"/>
      <name val="Tahoma"/>
      <family val="2"/>
    </font>
    <font>
      <sz val="11"/>
      <color rgb="FFFF0000"/>
      <name val="Calibri"/>
      <family val="2"/>
      <scheme val="minor"/>
    </font>
    <font>
      <b/>
      <sz val="11"/>
      <color theme="1"/>
      <name val="Calibri"/>
      <family val="2"/>
      <scheme val="minor"/>
    </font>
    <font>
      <sz val="10"/>
      <color theme="1" tint="4.9989318521683403E-2"/>
      <name val="Arial"/>
      <family val="2"/>
    </font>
    <font>
      <b/>
      <sz val="10"/>
      <color theme="1" tint="4.9989318521683403E-2"/>
      <name val="Arial"/>
      <family val="2"/>
    </font>
    <font>
      <sz val="7"/>
      <color theme="1" tint="4.9989318521683403E-2"/>
      <name val="Arial"/>
      <family val="2"/>
    </font>
    <font>
      <b/>
      <sz val="11"/>
      <color theme="1" tint="4.9989318521683403E-2"/>
      <name val="Calibri"/>
      <family val="2"/>
      <scheme val="minor"/>
    </font>
    <font>
      <sz val="11"/>
      <color theme="1" tint="4.9989318521683403E-2"/>
      <name val="Calibri"/>
      <family val="2"/>
      <scheme val="minor"/>
    </font>
    <font>
      <sz val="10"/>
      <color rgb="FFFF0000"/>
      <name val="Arial"/>
      <family val="2"/>
    </font>
    <font>
      <sz val="11"/>
      <name val="Arial"/>
      <family val="2"/>
    </font>
    <font>
      <sz val="10"/>
      <name val="Calibri"/>
      <family val="2"/>
      <scheme val="minor"/>
    </font>
    <font>
      <u/>
      <sz val="11"/>
      <color theme="10"/>
      <name val="Calibri"/>
      <family val="2"/>
      <scheme val="minor"/>
    </font>
    <font>
      <b/>
      <u/>
      <sz val="11"/>
      <name val="Calibri"/>
      <family val="2"/>
      <scheme val="minor"/>
    </font>
    <font>
      <b/>
      <sz val="10"/>
      <name val="Calibri"/>
      <family val="2"/>
      <scheme val="minor"/>
    </font>
    <font>
      <sz val="12"/>
      <name val="Calibri"/>
      <family val="2"/>
      <scheme val="minor"/>
    </font>
    <font>
      <i/>
      <sz val="11"/>
      <name val="Calibri"/>
      <family val="2"/>
      <scheme val="minor"/>
    </font>
    <font>
      <u/>
      <sz val="11"/>
      <name val="Calibri"/>
      <family val="2"/>
      <scheme val="minor"/>
    </font>
    <font>
      <b/>
      <u/>
      <sz val="10"/>
      <name val="Arial"/>
      <family val="2"/>
    </font>
    <font>
      <sz val="8"/>
      <name val="Arial"/>
      <family val="2"/>
    </font>
    <font>
      <sz val="8"/>
      <name val="Arial"/>
    </font>
    <font>
      <sz val="11"/>
      <color rgb="FF000000"/>
      <name val="Calibri"/>
      <family val="2"/>
      <charset val="1"/>
    </font>
    <font>
      <b/>
      <sz val="10"/>
      <name val="Calibri"/>
      <family val="2"/>
    </font>
    <font>
      <sz val="10"/>
      <name val="Calibri"/>
      <family val="2"/>
    </font>
    <font>
      <sz val="10"/>
      <color rgb="FF0D0D0D"/>
      <name val="Calibri"/>
      <family val="2"/>
    </font>
    <font>
      <sz val="11"/>
      <color rgb="FF444444"/>
      <name val="Calibri"/>
      <family val="2"/>
      <charset val="1"/>
    </font>
    <font>
      <b/>
      <sz val="10"/>
      <color rgb="FF000000"/>
      <name val="Arial"/>
      <family val="2"/>
    </font>
    <font>
      <sz val="10"/>
      <color rgb="FF000000"/>
      <name val="Arial"/>
      <family val="2"/>
    </font>
    <font>
      <sz val="10"/>
      <color rgb="FFFF0000"/>
      <name val="Arial"/>
    </font>
    <font>
      <sz val="11"/>
      <color rgb="FF00B050"/>
      <name val="Calibri"/>
      <scheme val="minor"/>
    </font>
    <font>
      <sz val="11"/>
      <color rgb="FF00B050"/>
      <name val="Calibri"/>
      <family val="2"/>
      <scheme val="minor"/>
    </font>
    <font>
      <sz val="11"/>
      <color rgb="FF000000"/>
      <name val="Calibri"/>
      <family val="2"/>
    </font>
    <font>
      <sz val="11"/>
      <color rgb="FF242424"/>
      <name val="Aptos Narrow"/>
      <charset val="1"/>
    </font>
    <font>
      <sz val="11"/>
      <color rgb="FFFF0000"/>
      <name val="Aptos Narrow"/>
      <charset val="1"/>
    </font>
    <font>
      <sz val="10"/>
      <color rgb="FF000000"/>
      <name val="Arial"/>
      <charset val="1"/>
    </font>
  </fonts>
  <fills count="22">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rgb="FFD9D9D9"/>
      </patternFill>
    </fill>
    <fill>
      <patternFill patternType="solid">
        <fgColor theme="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E2EFDA"/>
        <bgColor indexed="64"/>
      </patternFill>
    </fill>
    <fill>
      <patternFill patternType="solid">
        <fgColor rgb="FFFFC000"/>
        <bgColor indexed="64"/>
      </patternFill>
    </fill>
    <fill>
      <patternFill patternType="solid">
        <fgColor rgb="FFC00000"/>
        <bgColor indexed="64"/>
      </patternFill>
    </fill>
    <fill>
      <patternFill patternType="solid">
        <fgColor rgb="FF92D050"/>
        <bgColor rgb="FF000000"/>
      </patternFill>
    </fill>
  </fills>
  <borders count="43">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8">
    <xf numFmtId="0" fontId="0" fillId="0" borderId="0"/>
    <xf numFmtId="0" fontId="8" fillId="2" borderId="1"/>
    <xf numFmtId="0" fontId="7" fillId="2" borderId="1"/>
    <xf numFmtId="0" fontId="12" fillId="0" borderId="0" applyNumberFormat="0" applyFill="0" applyBorder="0" applyAlignment="0" applyProtection="0"/>
    <xf numFmtId="0" fontId="6" fillId="2" borderId="1"/>
    <xf numFmtId="0" fontId="9" fillId="2" borderId="1"/>
    <xf numFmtId="0" fontId="5" fillId="2" borderId="1"/>
    <xf numFmtId="0" fontId="4" fillId="2" borderId="1"/>
    <xf numFmtId="0" fontId="3" fillId="2" borderId="1"/>
    <xf numFmtId="0" fontId="2" fillId="2" borderId="1"/>
    <xf numFmtId="0" fontId="2" fillId="2" borderId="1"/>
    <xf numFmtId="0" fontId="12" fillId="2" borderId="1" applyNumberFormat="0" applyFill="0" applyBorder="0" applyAlignment="0" applyProtection="0"/>
    <xf numFmtId="0" fontId="2" fillId="2" borderId="1"/>
    <xf numFmtId="0" fontId="2" fillId="2" borderId="1"/>
    <xf numFmtId="0" fontId="2" fillId="2" borderId="1"/>
    <xf numFmtId="0" fontId="2" fillId="2" borderId="1"/>
    <xf numFmtId="0" fontId="21" fillId="2" borderId="1"/>
    <xf numFmtId="0" fontId="1" fillId="2" borderId="1"/>
  </cellStyleXfs>
  <cellXfs count="418">
    <xf numFmtId="0" fontId="0" fillId="0" borderId="0" xfId="0"/>
    <xf numFmtId="0" fontId="13" fillId="2" borderId="1" xfId="1" applyFont="1"/>
    <xf numFmtId="0" fontId="13" fillId="2" borderId="1" xfId="1" applyFont="1" applyAlignment="1">
      <alignment wrapText="1"/>
    </xf>
    <xf numFmtId="0" fontId="0" fillId="0" borderId="1" xfId="0" applyBorder="1"/>
    <xf numFmtId="0" fontId="12" fillId="0" borderId="4" xfId="3" applyBorder="1" applyAlignment="1"/>
    <xf numFmtId="0" fontId="12" fillId="0" borderId="1" xfId="3" applyBorder="1" applyAlignment="1"/>
    <xf numFmtId="0" fontId="16" fillId="2" borderId="1" xfId="8" applyFont="1" applyProtection="1">
      <protection locked="0"/>
    </xf>
    <xf numFmtId="0" fontId="16" fillId="6" borderId="8" xfId="8" applyFont="1" applyFill="1" applyBorder="1" applyAlignment="1">
      <alignment horizontal="right"/>
    </xf>
    <xf numFmtId="1" fontId="16" fillId="7" borderId="9" xfId="8" applyNumberFormat="1" applyFont="1" applyFill="1" applyBorder="1" applyProtection="1">
      <protection locked="0"/>
    </xf>
    <xf numFmtId="9" fontId="16" fillId="6" borderId="11" xfId="8" applyNumberFormat="1" applyFont="1" applyFill="1" applyBorder="1"/>
    <xf numFmtId="9" fontId="16" fillId="7" borderId="9" xfId="8" applyNumberFormat="1" applyFont="1" applyFill="1" applyBorder="1" applyProtection="1">
      <protection locked="0"/>
    </xf>
    <xf numFmtId="0" fontId="17" fillId="2" borderId="1" xfId="8" applyFont="1" applyAlignment="1" applyProtection="1">
      <alignment horizontal="center" vertical="center" wrapText="1"/>
      <protection locked="0"/>
    </xf>
    <xf numFmtId="0" fontId="17" fillId="2" borderId="1" xfId="8" applyFont="1" applyAlignment="1" applyProtection="1">
      <alignment horizontal="right"/>
      <protection locked="0"/>
    </xf>
    <xf numFmtId="0" fontId="16" fillId="2" borderId="1" xfId="8" applyFont="1" applyAlignment="1" applyProtection="1">
      <alignment horizontal="right"/>
      <protection locked="0"/>
    </xf>
    <xf numFmtId="0" fontId="16" fillId="2" borderId="1" xfId="8" applyFont="1" applyAlignment="1" applyProtection="1">
      <alignment horizontal="center"/>
      <protection locked="0"/>
    </xf>
    <xf numFmtId="42" fontId="16" fillId="2" borderId="1" xfId="8" applyNumberFormat="1" applyFont="1" applyProtection="1">
      <protection locked="0"/>
    </xf>
    <xf numFmtId="42" fontId="16" fillId="6" borderId="9" xfId="8" applyNumberFormat="1" applyFont="1" applyFill="1" applyBorder="1"/>
    <xf numFmtId="42" fontId="16" fillId="7" borderId="2" xfId="8" applyNumberFormat="1" applyFont="1" applyFill="1" applyBorder="1" applyProtection="1">
      <protection locked="0"/>
    </xf>
    <xf numFmtId="42" fontId="16" fillId="7" borderId="9" xfId="8" applyNumberFormat="1" applyFont="1" applyFill="1" applyBorder="1" applyProtection="1">
      <protection locked="0"/>
    </xf>
    <xf numFmtId="0" fontId="16" fillId="2" borderId="1" xfId="8" applyFont="1" applyAlignment="1" applyProtection="1">
      <alignment horizontal="center" vertical="center" wrapText="1"/>
      <protection locked="0"/>
    </xf>
    <xf numFmtId="0" fontId="16" fillId="2" borderId="1" xfId="8" applyFont="1" applyAlignment="1" applyProtection="1">
      <alignment wrapText="1"/>
      <protection locked="0"/>
    </xf>
    <xf numFmtId="0" fontId="9" fillId="2" borderId="1" xfId="5"/>
    <xf numFmtId="0" fontId="13" fillId="2" borderId="1" xfId="9" applyFont="1" applyAlignment="1">
      <alignment wrapText="1"/>
    </xf>
    <xf numFmtId="0" fontId="11" fillId="4" borderId="1" xfId="9" applyFont="1" applyFill="1"/>
    <xf numFmtId="0" fontId="13" fillId="2" borderId="1" xfId="9" applyFont="1"/>
    <xf numFmtId="0" fontId="13" fillId="2" borderId="1" xfId="5" applyFont="1"/>
    <xf numFmtId="0" fontId="9" fillId="2" borderId="1" xfId="5" applyAlignment="1">
      <alignment vertical="center" wrapText="1"/>
    </xf>
    <xf numFmtId="0" fontId="10" fillId="2" borderId="1" xfId="5" applyFont="1" applyAlignment="1">
      <alignment vertical="center" wrapText="1"/>
    </xf>
    <xf numFmtId="0" fontId="9" fillId="2" borderId="13" xfId="5" applyBorder="1" applyAlignment="1">
      <alignment horizontal="left" wrapText="1"/>
    </xf>
    <xf numFmtId="0" fontId="9" fillId="2" borderId="1" xfId="5" applyAlignment="1">
      <alignment horizontal="left" wrapText="1"/>
    </xf>
    <xf numFmtId="0" fontId="13" fillId="2" borderId="13" xfId="5" applyFont="1" applyBorder="1" applyAlignment="1">
      <alignment horizontal="left" wrapText="1"/>
    </xf>
    <xf numFmtId="0" fontId="9" fillId="2" borderId="1" xfId="5" applyAlignment="1">
      <alignment wrapText="1"/>
    </xf>
    <xf numFmtId="0" fontId="13" fillId="2" borderId="6" xfId="9" applyFont="1" applyBorder="1"/>
    <xf numFmtId="0" fontId="13" fillId="2" borderId="1" xfId="9" applyFont="1" applyAlignment="1">
      <alignment horizontal="left" vertical="center" wrapText="1"/>
    </xf>
    <xf numFmtId="0" fontId="16" fillId="5" borderId="1" xfId="8" applyFont="1" applyFill="1" applyProtection="1">
      <protection locked="0"/>
    </xf>
    <xf numFmtId="0" fontId="17" fillId="5" borderId="1" xfId="8" applyFont="1" applyFill="1" applyProtection="1">
      <protection locked="0"/>
    </xf>
    <xf numFmtId="0" fontId="16" fillId="5" borderId="1" xfId="8" applyFont="1" applyFill="1" applyAlignment="1" applyProtection="1">
      <alignment horizontal="right"/>
      <protection locked="0"/>
    </xf>
    <xf numFmtId="0" fontId="16" fillId="5" borderId="1" xfId="8" quotePrefix="1" applyFont="1" applyFill="1" applyProtection="1">
      <protection locked="0"/>
    </xf>
    <xf numFmtId="0" fontId="19" fillId="5" borderId="1" xfId="8" applyFont="1" applyFill="1" applyAlignment="1" applyProtection="1">
      <alignment horizontal="right" vertical="top"/>
      <protection locked="0"/>
    </xf>
    <xf numFmtId="9" fontId="16" fillId="5" borderId="1" xfId="8" applyNumberFormat="1" applyFont="1" applyFill="1" applyProtection="1">
      <protection locked="0"/>
    </xf>
    <xf numFmtId="9" fontId="17" fillId="6" borderId="4" xfId="8" applyNumberFormat="1" applyFont="1" applyFill="1" applyBorder="1" applyAlignment="1" applyProtection="1">
      <alignment horizontal="center"/>
      <protection locked="0"/>
    </xf>
    <xf numFmtId="0" fontId="16" fillId="5" borderId="1" xfId="8" applyFont="1" applyFill="1" applyAlignment="1" applyProtection="1">
      <alignment horizontal="right" wrapText="1"/>
      <protection locked="0"/>
    </xf>
    <xf numFmtId="9" fontId="16" fillId="6" borderId="12" xfId="8" applyNumberFormat="1" applyFont="1" applyFill="1" applyBorder="1" applyProtection="1">
      <protection locked="0"/>
    </xf>
    <xf numFmtId="0" fontId="16" fillId="6" borderId="12" xfId="8" applyFont="1" applyFill="1" applyBorder="1" applyProtection="1">
      <protection locked="0"/>
    </xf>
    <xf numFmtId="0" fontId="16" fillId="6" borderId="4" xfId="8" applyFont="1" applyFill="1" applyBorder="1" applyProtection="1">
      <protection locked="0"/>
    </xf>
    <xf numFmtId="42" fontId="16" fillId="5" borderId="1" xfId="8" applyNumberFormat="1" applyFont="1" applyFill="1" applyProtection="1">
      <protection locked="0"/>
    </xf>
    <xf numFmtId="0" fontId="17" fillId="5" borderId="1" xfId="8" applyFont="1" applyFill="1" applyAlignment="1" applyProtection="1">
      <alignment wrapText="1"/>
      <protection locked="0"/>
    </xf>
    <xf numFmtId="0" fontId="17" fillId="5" borderId="1" xfId="8" applyFont="1" applyFill="1" applyAlignment="1" applyProtection="1">
      <alignment horizontal="right"/>
      <protection locked="0"/>
    </xf>
    <xf numFmtId="0" fontId="18" fillId="5" borderId="1" xfId="8" applyFont="1" applyFill="1" applyAlignment="1" applyProtection="1">
      <alignment wrapText="1"/>
      <protection locked="0"/>
    </xf>
    <xf numFmtId="0" fontId="19" fillId="5" borderId="1" xfId="8" applyFont="1" applyFill="1" applyAlignment="1">
      <alignment horizontal="right" vertical="top"/>
    </xf>
    <xf numFmtId="0" fontId="17" fillId="6" borderId="3" xfId="8" applyFont="1" applyFill="1" applyBorder="1" applyAlignment="1">
      <alignment horizontal="right"/>
    </xf>
    <xf numFmtId="0" fontId="17" fillId="6" borderId="4" xfId="8" applyFont="1" applyFill="1" applyBorder="1" applyAlignment="1">
      <alignment horizontal="center"/>
    </xf>
    <xf numFmtId="0" fontId="16" fillId="5" borderId="1" xfId="8" applyFont="1" applyFill="1"/>
    <xf numFmtId="0" fontId="16" fillId="5" borderId="1" xfId="8" quotePrefix="1" applyFont="1" applyFill="1"/>
    <xf numFmtId="0" fontId="16" fillId="6" borderId="10" xfId="8" applyFont="1" applyFill="1" applyBorder="1" applyAlignment="1">
      <alignment horizontal="right"/>
    </xf>
    <xf numFmtId="0" fontId="16" fillId="5" borderId="1" xfId="8" applyFont="1" applyFill="1" applyAlignment="1">
      <alignment horizontal="right"/>
    </xf>
    <xf numFmtId="0" fontId="16" fillId="6" borderId="8" xfId="8" applyFont="1" applyFill="1" applyBorder="1" applyAlignment="1">
      <alignment horizontal="right" wrapText="1"/>
    </xf>
    <xf numFmtId="0" fontId="16" fillId="6" borderId="10" xfId="8" applyFont="1" applyFill="1" applyBorder="1" applyAlignment="1">
      <alignment horizontal="right" wrapText="1"/>
    </xf>
    <xf numFmtId="0" fontId="16" fillId="5" borderId="1" xfId="8" applyFont="1" applyFill="1" applyAlignment="1">
      <alignment horizontal="right" wrapText="1"/>
    </xf>
    <xf numFmtId="0" fontId="10" fillId="6" borderId="3" xfId="5" applyFont="1" applyFill="1" applyBorder="1" applyAlignment="1">
      <alignment horizontal="right" wrapText="1"/>
    </xf>
    <xf numFmtId="0" fontId="20" fillId="6" borderId="10" xfId="5" applyFont="1" applyFill="1" applyBorder="1" applyAlignment="1">
      <alignment horizontal="right" wrapText="1"/>
    </xf>
    <xf numFmtId="0" fontId="17" fillId="6" borderId="3" xfId="8" applyFont="1" applyFill="1" applyBorder="1" applyAlignment="1">
      <alignment horizontal="left"/>
    </xf>
    <xf numFmtId="0" fontId="17" fillId="3" borderId="10" xfId="8" applyFont="1" applyFill="1" applyBorder="1" applyAlignment="1">
      <alignment horizontal="right"/>
    </xf>
    <xf numFmtId="0" fontId="17" fillId="6" borderId="8" xfId="8" applyFont="1" applyFill="1" applyBorder="1" applyAlignment="1">
      <alignment horizontal="right" indent="2"/>
    </xf>
    <xf numFmtId="0" fontId="17" fillId="6" borderId="8" xfId="8" applyFont="1" applyFill="1" applyBorder="1" applyAlignment="1">
      <alignment horizontal="right"/>
    </xf>
    <xf numFmtId="42" fontId="17" fillId="6" borderId="9" xfId="8" applyNumberFormat="1" applyFont="1" applyFill="1" applyBorder="1"/>
    <xf numFmtId="0" fontId="16" fillId="6" borderId="4" xfId="8" applyFont="1" applyFill="1" applyBorder="1"/>
    <xf numFmtId="42" fontId="16" fillId="3" borderId="11" xfId="8" applyNumberFormat="1" applyFont="1" applyFill="1" applyBorder="1"/>
    <xf numFmtId="0" fontId="16" fillId="6" borderId="9" xfId="8" applyFont="1" applyFill="1" applyBorder="1"/>
    <xf numFmtId="0" fontId="16" fillId="6" borderId="9" xfId="8" applyFont="1" applyFill="1" applyBorder="1" applyAlignment="1">
      <alignment horizontal="left"/>
    </xf>
    <xf numFmtId="0" fontId="0" fillId="0" borderId="8" xfId="0" applyBorder="1" applyAlignment="1">
      <alignment wrapText="1"/>
    </xf>
    <xf numFmtId="0" fontId="0" fillId="0" borderId="1" xfId="0" applyBorder="1" applyAlignment="1">
      <alignment wrapText="1"/>
    </xf>
    <xf numFmtId="0" fontId="0" fillId="0" borderId="9" xfId="0" applyBorder="1" applyAlignment="1">
      <alignment wrapText="1"/>
    </xf>
    <xf numFmtId="0" fontId="0" fillId="0" borderId="10" xfId="0"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5" fillId="4" borderId="5" xfId="0" applyFont="1" applyFill="1" applyBorder="1"/>
    <xf numFmtId="0" fontId="15" fillId="4" borderId="6" xfId="0" applyFont="1" applyFill="1" applyBorder="1"/>
    <xf numFmtId="0" fontId="15" fillId="4" borderId="7" xfId="0" applyFont="1" applyFill="1" applyBorder="1"/>
    <xf numFmtId="0" fontId="26" fillId="0" borderId="1" xfId="0" applyFont="1" applyBorder="1" applyAlignment="1">
      <alignment horizontal="left"/>
    </xf>
    <xf numFmtId="0" fontId="26" fillId="8" borderId="1" xfId="0" applyFont="1" applyFill="1" applyBorder="1" applyAlignment="1">
      <alignment horizontal="left"/>
    </xf>
    <xf numFmtId="0" fontId="26" fillId="10" borderId="1" xfId="0" applyFont="1" applyFill="1" applyBorder="1" applyAlignment="1">
      <alignment horizontal="left"/>
    </xf>
    <xf numFmtId="0" fontId="26" fillId="6" borderId="1" xfId="0" applyFont="1" applyFill="1" applyBorder="1" applyAlignment="1">
      <alignment horizontal="left" wrapText="1"/>
    </xf>
    <xf numFmtId="0" fontId="26" fillId="2" borderId="1" xfId="0" applyFont="1" applyFill="1" applyBorder="1" applyAlignment="1">
      <alignment horizontal="left"/>
    </xf>
    <xf numFmtId="0" fontId="26" fillId="0" borderId="1" xfId="0" applyFont="1" applyBorder="1"/>
    <xf numFmtId="0" fontId="26" fillId="2" borderId="0" xfId="0" applyFont="1" applyFill="1"/>
    <xf numFmtId="0" fontId="26" fillId="2" borderId="0" xfId="0" applyFont="1" applyFill="1" applyAlignment="1">
      <alignment horizontal="left"/>
    </xf>
    <xf numFmtId="49" fontId="26" fillId="0" borderId="1" xfId="0" applyNumberFormat="1" applyFont="1" applyBorder="1"/>
    <xf numFmtId="0" fontId="26" fillId="0" borderId="1" xfId="0" applyFont="1" applyBorder="1" applyAlignment="1">
      <alignment wrapText="1"/>
    </xf>
    <xf numFmtId="0" fontId="26" fillId="0" borderId="0" xfId="0" applyFont="1"/>
    <xf numFmtId="49" fontId="27" fillId="6" borderId="21" xfId="0" applyNumberFormat="1" applyFont="1" applyFill="1" applyBorder="1" applyAlignment="1">
      <alignment horizontal="left" wrapText="1"/>
    </xf>
    <xf numFmtId="0" fontId="27" fillId="8" borderId="19" xfId="0" applyFont="1" applyFill="1" applyBorder="1" applyAlignment="1">
      <alignment horizontal="left" wrapText="1"/>
    </xf>
    <xf numFmtId="0" fontId="27" fillId="10" borderId="19" xfId="0" applyFont="1" applyFill="1" applyBorder="1" applyAlignment="1">
      <alignment horizontal="left" wrapText="1"/>
    </xf>
    <xf numFmtId="0" fontId="27" fillId="6" borderId="20" xfId="0" applyFont="1" applyFill="1" applyBorder="1" applyAlignment="1">
      <alignment horizontal="left" wrapText="1"/>
    </xf>
    <xf numFmtId="0" fontId="26" fillId="2" borderId="1" xfId="0" applyFont="1" applyFill="1" applyBorder="1" applyAlignment="1">
      <alignment horizontal="left" wrapText="1"/>
    </xf>
    <xf numFmtId="49" fontId="26" fillId="0" borderId="0" xfId="0" applyNumberFormat="1" applyFont="1"/>
    <xf numFmtId="0" fontId="26" fillId="0" borderId="0" xfId="0" applyFont="1" applyAlignment="1">
      <alignment wrapText="1"/>
    </xf>
    <xf numFmtId="0" fontId="26" fillId="0" borderId="1" xfId="5" applyFont="1" applyFill="1" applyAlignment="1">
      <alignment wrapText="1"/>
    </xf>
    <xf numFmtId="0" fontId="26" fillId="2" borderId="1" xfId="16" applyFont="1" applyAlignment="1">
      <alignment wrapText="1"/>
    </xf>
    <xf numFmtId="0" fontId="26" fillId="2" borderId="1" xfId="16" applyFont="1" applyProtection="1">
      <protection locked="0"/>
    </xf>
    <xf numFmtId="0" fontId="27" fillId="0" borderId="0" xfId="0" applyFont="1"/>
    <xf numFmtId="0" fontId="26" fillId="2" borderId="1" xfId="5" applyFont="1" applyAlignment="1">
      <alignment wrapText="1"/>
    </xf>
    <xf numFmtId="0" fontId="26" fillId="2" borderId="1" xfId="16" applyFont="1" applyAlignment="1" applyProtection="1">
      <alignment wrapText="1"/>
      <protection locked="0"/>
    </xf>
    <xf numFmtId="0" fontId="27" fillId="14" borderId="20" xfId="0" applyFont="1" applyFill="1" applyBorder="1" applyAlignment="1">
      <alignment horizontal="left" wrapText="1"/>
    </xf>
    <xf numFmtId="0" fontId="26" fillId="14" borderId="1" xfId="0" applyFont="1" applyFill="1" applyBorder="1" applyAlignment="1">
      <alignment horizontal="left"/>
    </xf>
    <xf numFmtId="0" fontId="27" fillId="14" borderId="1" xfId="0" applyFont="1" applyFill="1" applyBorder="1" applyAlignment="1">
      <alignment horizontal="left" wrapText="1"/>
    </xf>
    <xf numFmtId="49" fontId="27" fillId="14" borderId="1" xfId="0" applyNumberFormat="1" applyFont="1" applyFill="1" applyBorder="1" applyAlignment="1">
      <alignment horizontal="left" wrapText="1"/>
    </xf>
    <xf numFmtId="0" fontId="27" fillId="14" borderId="19" xfId="0" applyFont="1" applyFill="1" applyBorder="1" applyAlignment="1">
      <alignment horizontal="left" wrapText="1"/>
    </xf>
    <xf numFmtId="0" fontId="30" fillId="6" borderId="1" xfId="8" applyFont="1" applyFill="1" applyAlignment="1">
      <alignment horizontal="right" indent="2"/>
    </xf>
    <xf numFmtId="0" fontId="30" fillId="6" borderId="28" xfId="8" applyFont="1" applyFill="1" applyBorder="1" applyAlignment="1">
      <alignment horizontal="left"/>
    </xf>
    <xf numFmtId="0" fontId="26" fillId="15" borderId="22" xfId="17" applyFont="1" applyFill="1" applyBorder="1" applyAlignment="1" applyProtection="1">
      <alignment wrapText="1"/>
      <protection locked="0"/>
    </xf>
    <xf numFmtId="0" fontId="26" fillId="15" borderId="23" xfId="17" applyFont="1" applyFill="1" applyBorder="1" applyAlignment="1" applyProtection="1">
      <alignment wrapText="1"/>
      <protection locked="0"/>
    </xf>
    <xf numFmtId="14" fontId="26" fillId="14" borderId="1" xfId="0" applyNumberFormat="1" applyFont="1" applyFill="1" applyBorder="1" applyAlignment="1">
      <alignment horizontal="left"/>
    </xf>
    <xf numFmtId="0" fontId="31" fillId="2" borderId="1" xfId="9" applyFont="1" applyAlignment="1">
      <alignment horizontal="left" vertical="center" wrapText="1"/>
    </xf>
    <xf numFmtId="0" fontId="32" fillId="0" borderId="0" xfId="0" applyFont="1"/>
    <xf numFmtId="0" fontId="32" fillId="5" borderId="0" xfId="0" applyFont="1" applyFill="1"/>
    <xf numFmtId="0" fontId="0" fillId="5" borderId="0" xfId="0" applyFill="1"/>
    <xf numFmtId="0" fontId="32" fillId="5" borderId="3" xfId="0" applyFont="1" applyFill="1" applyBorder="1"/>
    <xf numFmtId="0" fontId="32" fillId="5" borderId="12" xfId="0" applyFont="1" applyFill="1" applyBorder="1"/>
    <xf numFmtId="0" fontId="32" fillId="5" borderId="4" xfId="0" applyFont="1" applyFill="1" applyBorder="1"/>
    <xf numFmtId="0" fontId="32" fillId="5" borderId="8" xfId="0" applyFont="1" applyFill="1" applyBorder="1"/>
    <xf numFmtId="0" fontId="32" fillId="5" borderId="1" xfId="0" applyFont="1" applyFill="1" applyBorder="1"/>
    <xf numFmtId="0" fontId="0" fillId="5" borderId="1" xfId="0" applyFill="1" applyBorder="1"/>
    <xf numFmtId="0" fontId="0" fillId="5" borderId="9" xfId="0" applyFill="1" applyBorder="1"/>
    <xf numFmtId="0" fontId="9" fillId="5" borderId="1" xfId="0" applyFont="1" applyFill="1" applyBorder="1"/>
    <xf numFmtId="0" fontId="0" fillId="5" borderId="2" xfId="0" applyFill="1" applyBorder="1"/>
    <xf numFmtId="0" fontId="0" fillId="5" borderId="11" xfId="0" applyFill="1" applyBorder="1"/>
    <xf numFmtId="0" fontId="16" fillId="6" borderId="1" xfId="0" applyFont="1" applyFill="1" applyBorder="1" applyAlignment="1">
      <alignment horizontal="right" wrapText="1"/>
    </xf>
    <xf numFmtId="0" fontId="16" fillId="6" borderId="1" xfId="0" applyFont="1" applyFill="1" applyBorder="1" applyAlignment="1">
      <alignment horizontal="right" vertical="center" wrapText="1"/>
    </xf>
    <xf numFmtId="0" fontId="17" fillId="5" borderId="1" xfId="0" applyFont="1" applyFill="1" applyBorder="1" applyAlignment="1">
      <alignment vertical="center" wrapText="1"/>
    </xf>
    <xf numFmtId="0" fontId="33" fillId="5" borderId="1" xfId="0" applyFont="1" applyFill="1" applyBorder="1"/>
    <xf numFmtId="0" fontId="16" fillId="5" borderId="1" xfId="0" applyFont="1" applyFill="1" applyBorder="1"/>
    <xf numFmtId="0" fontId="34" fillId="5" borderId="1" xfId="3" applyFont="1" applyFill="1" applyBorder="1"/>
    <xf numFmtId="0" fontId="17" fillId="5" borderId="1" xfId="0" applyFont="1" applyFill="1" applyBorder="1" applyAlignment="1">
      <alignment horizontal="center"/>
    </xf>
    <xf numFmtId="0" fontId="17" fillId="5" borderId="1" xfId="0" applyFont="1" applyFill="1" applyBorder="1" applyAlignment="1">
      <alignment horizontal="right" wrapText="1"/>
    </xf>
    <xf numFmtId="0" fontId="17" fillId="5" borderId="1" xfId="0" applyFont="1" applyFill="1" applyBorder="1" applyAlignment="1">
      <alignment horizontal="right"/>
    </xf>
    <xf numFmtId="0" fontId="16" fillId="6" borderId="3" xfId="0" applyFont="1" applyFill="1" applyBorder="1" applyAlignment="1">
      <alignment vertical="center" wrapText="1"/>
    </xf>
    <xf numFmtId="0" fontId="16" fillId="6" borderId="12" xfId="0" applyFont="1" applyFill="1" applyBorder="1" applyAlignment="1">
      <alignment horizontal="right" vertical="center" wrapText="1"/>
    </xf>
    <xf numFmtId="0" fontId="16" fillId="6" borderId="8" xfId="0" applyFont="1" applyFill="1" applyBorder="1" applyAlignment="1">
      <alignment vertical="center" wrapText="1"/>
    </xf>
    <xf numFmtId="0" fontId="16" fillId="7" borderId="9" xfId="0" applyFont="1" applyFill="1" applyBorder="1" applyAlignment="1">
      <alignment vertical="center" wrapText="1"/>
    </xf>
    <xf numFmtId="0" fontId="16" fillId="6" borderId="10" xfId="0" applyFont="1" applyFill="1" applyBorder="1" applyAlignment="1">
      <alignment vertical="center" wrapText="1"/>
    </xf>
    <xf numFmtId="0" fontId="16" fillId="6" borderId="2" xfId="0" applyFont="1" applyFill="1" applyBorder="1" applyAlignment="1">
      <alignment horizontal="right" vertical="center" wrapText="1"/>
    </xf>
    <xf numFmtId="0" fontId="16" fillId="6" borderId="12" xfId="0" applyFont="1" applyFill="1" applyBorder="1" applyAlignment="1">
      <alignment horizontal="right" wrapText="1"/>
    </xf>
    <xf numFmtId="0" fontId="16" fillId="6" borderId="9" xfId="0" applyFont="1" applyFill="1" applyBorder="1"/>
    <xf numFmtId="165" fontId="16" fillId="6" borderId="9" xfId="0" applyNumberFormat="1" applyFont="1" applyFill="1" applyBorder="1" applyAlignment="1">
      <alignment horizontal="right" vertical="center" wrapText="1"/>
    </xf>
    <xf numFmtId="0" fontId="0" fillId="5" borderId="8" xfId="0" applyFill="1" applyBorder="1"/>
    <xf numFmtId="0" fontId="32" fillId="5" borderId="9" xfId="0" applyFont="1" applyFill="1" applyBorder="1"/>
    <xf numFmtId="0" fontId="0" fillId="5" borderId="10" xfId="0" applyFill="1" applyBorder="1"/>
    <xf numFmtId="0" fontId="32" fillId="5" borderId="2" xfId="0" applyFont="1" applyFill="1" applyBorder="1"/>
    <xf numFmtId="0" fontId="16" fillId="6" borderId="9" xfId="0" applyFont="1" applyFill="1" applyBorder="1" applyAlignment="1">
      <alignment vertical="center" wrapText="1"/>
    </xf>
    <xf numFmtId="0" fontId="17" fillId="5" borderId="6" xfId="0" applyFont="1" applyFill="1" applyBorder="1" applyAlignment="1">
      <alignment horizontal="center" wrapText="1"/>
    </xf>
    <xf numFmtId="0" fontId="16" fillId="5" borderId="8" xfId="0" applyFont="1" applyFill="1" applyBorder="1"/>
    <xf numFmtId="0" fontId="32" fillId="5" borderId="6" xfId="0" applyFont="1" applyFill="1" applyBorder="1"/>
    <xf numFmtId="0" fontId="17" fillId="5" borderId="2" xfId="0" applyFont="1" applyFill="1" applyBorder="1" applyAlignment="1">
      <alignment horizontal="center" wrapText="1"/>
    </xf>
    <xf numFmtId="0" fontId="35" fillId="5" borderId="1" xfId="0" applyFont="1" applyFill="1" applyBorder="1" applyAlignment="1">
      <alignment vertical="center"/>
    </xf>
    <xf numFmtId="0" fontId="0" fillId="5" borderId="3" xfId="0" applyFill="1" applyBorder="1"/>
    <xf numFmtId="0" fontId="0" fillId="5" borderId="12" xfId="0" applyFill="1" applyBorder="1"/>
    <xf numFmtId="0" fontId="0" fillId="5" borderId="4" xfId="0" applyFill="1" applyBorder="1"/>
    <xf numFmtId="6" fontId="16" fillId="6" borderId="9" xfId="0" applyNumberFormat="1" applyFont="1" applyFill="1" applyBorder="1" applyAlignment="1">
      <alignment horizontal="right" vertical="center" wrapText="1"/>
    </xf>
    <xf numFmtId="6" fontId="16" fillId="6" borderId="11" xfId="0" applyNumberFormat="1" applyFont="1" applyFill="1" applyBorder="1" applyAlignment="1">
      <alignment horizontal="right" vertical="center" wrapText="1"/>
    </xf>
    <xf numFmtId="6" fontId="16" fillId="7" borderId="9" xfId="0" applyNumberFormat="1" applyFont="1" applyFill="1" applyBorder="1" applyAlignment="1">
      <alignment horizontal="right" vertical="center" wrapText="1"/>
    </xf>
    <xf numFmtId="0" fontId="40" fillId="16" borderId="3" xfId="0" applyFont="1" applyFill="1" applyBorder="1"/>
    <xf numFmtId="0" fontId="32" fillId="16" borderId="12" xfId="0" applyFont="1" applyFill="1" applyBorder="1"/>
    <xf numFmtId="0" fontId="32" fillId="16" borderId="4" xfId="0" applyFont="1" applyFill="1" applyBorder="1"/>
    <xf numFmtId="0" fontId="26" fillId="7" borderId="1" xfId="5" applyFont="1" applyFill="1" applyAlignment="1" applyProtection="1">
      <alignment wrapText="1"/>
      <protection locked="0"/>
    </xf>
    <xf numFmtId="0" fontId="26" fillId="15" borderId="1" xfId="0" applyFont="1" applyFill="1" applyBorder="1" applyAlignment="1">
      <alignment horizontal="left"/>
    </xf>
    <xf numFmtId="0" fontId="27" fillId="15" borderId="1" xfId="0" applyFont="1" applyFill="1" applyBorder="1" applyAlignment="1">
      <alignment horizontal="left" wrapText="1"/>
    </xf>
    <xf numFmtId="49" fontId="27" fillId="15" borderId="21" xfId="0" applyNumberFormat="1" applyFont="1" applyFill="1" applyBorder="1" applyAlignment="1">
      <alignment horizontal="left" wrapText="1"/>
    </xf>
    <xf numFmtId="0" fontId="9" fillId="0" borderId="3" xfId="0" applyFont="1" applyBorder="1" applyAlignment="1">
      <alignment wrapText="1"/>
    </xf>
    <xf numFmtId="0" fontId="9" fillId="0" borderId="12" xfId="0" applyFont="1" applyBorder="1" applyAlignment="1">
      <alignment wrapText="1"/>
    </xf>
    <xf numFmtId="0" fontId="9" fillId="0" borderId="8" xfId="0" applyFont="1" applyBorder="1"/>
    <xf numFmtId="0" fontId="9" fillId="0" borderId="8" xfId="0" applyFont="1" applyBorder="1" applyAlignment="1">
      <alignment wrapText="1"/>
    </xf>
    <xf numFmtId="0" fontId="9" fillId="0" borderId="1" xfId="0" applyFont="1" applyBorder="1" applyAlignment="1">
      <alignment wrapText="1"/>
    </xf>
    <xf numFmtId="0" fontId="9" fillId="0" borderId="9" xfId="0" applyFont="1" applyBorder="1" applyAlignment="1">
      <alignment wrapText="1"/>
    </xf>
    <xf numFmtId="42" fontId="9" fillId="5" borderId="1" xfId="8" applyNumberFormat="1" applyFont="1" applyFill="1" applyProtection="1">
      <protection locked="0"/>
    </xf>
    <xf numFmtId="164" fontId="9" fillId="5" borderId="1" xfId="8" applyNumberFormat="1" applyFont="1" applyFill="1" applyProtection="1">
      <protection locked="0"/>
    </xf>
    <xf numFmtId="0" fontId="43" fillId="0" borderId="0" xfId="0" applyFont="1"/>
    <xf numFmtId="49" fontId="9" fillId="0" borderId="1" xfId="0" applyNumberFormat="1" applyFont="1" applyBorder="1" applyAlignment="1">
      <alignment horizontal="left" vertical="top" wrapText="1"/>
    </xf>
    <xf numFmtId="0" fontId="9" fillId="0" borderId="1" xfId="0" applyFont="1" applyBorder="1" applyAlignment="1">
      <alignment horizontal="left" vertical="top" wrapText="1"/>
    </xf>
    <xf numFmtId="0" fontId="9" fillId="0" borderId="1" xfId="0" applyFont="1" applyBorder="1" applyAlignment="1">
      <alignment horizontal="left"/>
    </xf>
    <xf numFmtId="49" fontId="9" fillId="0" borderId="1" xfId="0" applyNumberFormat="1" applyFont="1" applyBorder="1" applyAlignment="1">
      <alignment horizontal="left"/>
    </xf>
    <xf numFmtId="0" fontId="44" fillId="0" borderId="1" xfId="0" applyFont="1" applyBorder="1" applyAlignment="1">
      <alignment vertical="center" wrapText="1"/>
    </xf>
    <xf numFmtId="0" fontId="9" fillId="0" borderId="5" xfId="0" applyFont="1" applyBorder="1" applyAlignment="1">
      <alignment horizontal="left" vertical="top" wrapText="1"/>
    </xf>
    <xf numFmtId="0" fontId="9" fillId="0" borderId="7" xfId="0" applyFont="1" applyBorder="1" applyAlignment="1">
      <alignment horizontal="left" vertical="top" wrapText="1"/>
    </xf>
    <xf numFmtId="49" fontId="9" fillId="0" borderId="3" xfId="0" applyNumberFormat="1" applyFont="1" applyBorder="1" applyAlignment="1">
      <alignment horizontal="left" vertical="top" wrapText="1"/>
    </xf>
    <xf numFmtId="0" fontId="46" fillId="0" borderId="4" xfId="0" applyFont="1" applyBorder="1"/>
    <xf numFmtId="49" fontId="9" fillId="0" borderId="8" xfId="0" applyNumberFormat="1" applyFont="1" applyBorder="1" applyAlignment="1">
      <alignment horizontal="left" vertical="top" wrapText="1"/>
    </xf>
    <xf numFmtId="0" fontId="46" fillId="0" borderId="9" xfId="0" applyFont="1" applyBorder="1"/>
    <xf numFmtId="0" fontId="9" fillId="0" borderId="8" xfId="0" applyFont="1" applyBorder="1" applyAlignment="1">
      <alignment horizontal="left" vertical="top" wrapText="1"/>
    </xf>
    <xf numFmtId="0" fontId="46" fillId="0" borderId="9" xfId="0" applyFont="1" applyBorder="1" applyAlignment="1">
      <alignment vertical="center" wrapText="1"/>
    </xf>
    <xf numFmtId="0" fontId="13" fillId="2" borderId="9" xfId="1" applyFont="1" applyBorder="1" applyAlignment="1">
      <alignment wrapText="1"/>
    </xf>
    <xf numFmtId="0" fontId="45" fillId="0" borderId="9" xfId="0" applyFont="1" applyBorder="1" applyAlignment="1">
      <alignment vertical="center" wrapText="1"/>
    </xf>
    <xf numFmtId="0" fontId="13" fillId="2" borderId="8" xfId="1" applyFont="1" applyBorder="1" applyAlignment="1">
      <alignment wrapText="1"/>
    </xf>
    <xf numFmtId="0" fontId="13" fillId="2" borderId="10" xfId="1" applyFont="1" applyBorder="1" applyAlignment="1">
      <alignment wrapText="1"/>
    </xf>
    <xf numFmtId="0" fontId="13" fillId="2" borderId="11" xfId="1" applyFont="1" applyBorder="1" applyAlignment="1">
      <alignment wrapText="1"/>
    </xf>
    <xf numFmtId="49" fontId="9" fillId="0" borderId="9" xfId="0" applyNumberFormat="1" applyFont="1" applyBorder="1" applyAlignment="1">
      <alignment horizontal="left" vertical="top" wrapText="1"/>
    </xf>
    <xf numFmtId="0" fontId="9" fillId="0" borderId="9" xfId="0" applyFont="1" applyBorder="1" applyAlignment="1">
      <alignment horizontal="left" vertical="top" wrapText="1"/>
    </xf>
    <xf numFmtId="0" fontId="45" fillId="0" borderId="9" xfId="0" applyFont="1" applyBorder="1" applyAlignment="1">
      <alignment vertical="center"/>
    </xf>
    <xf numFmtId="0" fontId="45" fillId="17" borderId="9" xfId="0" applyFont="1" applyFill="1" applyBorder="1" applyAlignment="1">
      <alignment vertical="center" wrapText="1"/>
    </xf>
    <xf numFmtId="0" fontId="46" fillId="0" borderId="8" xfId="0" applyFont="1" applyBorder="1"/>
    <xf numFmtId="0" fontId="46" fillId="0" borderId="10" xfId="0" applyFont="1" applyBorder="1"/>
    <xf numFmtId="49" fontId="9" fillId="0" borderId="11" xfId="0" applyNumberFormat="1" applyFont="1" applyBorder="1" applyAlignment="1">
      <alignment horizontal="left" vertical="top" wrapText="1"/>
    </xf>
    <xf numFmtId="0" fontId="9" fillId="0" borderId="3" xfId="0" applyFont="1" applyBorder="1" applyAlignment="1">
      <alignment horizontal="left" vertical="top" wrapText="1"/>
    </xf>
    <xf numFmtId="0" fontId="45" fillId="0" borderId="4" xfId="0" applyFont="1" applyBorder="1" applyAlignment="1">
      <alignment vertical="center" wrapText="1"/>
    </xf>
    <xf numFmtId="49" fontId="9" fillId="0" borderId="5" xfId="0" applyNumberFormat="1" applyFont="1" applyBorder="1" applyAlignment="1">
      <alignment horizontal="left" vertical="top" wrapText="1"/>
    </xf>
    <xf numFmtId="49" fontId="9" fillId="0" borderId="7" xfId="0" applyNumberFormat="1" applyFont="1" applyBorder="1" applyAlignment="1">
      <alignment horizontal="left" vertical="top" wrapText="1"/>
    </xf>
    <xf numFmtId="0" fontId="13" fillId="2" borderId="5" xfId="9" applyFont="1" applyBorder="1"/>
    <xf numFmtId="0" fontId="14" fillId="2" borderId="5" xfId="9" applyFont="1" applyBorder="1"/>
    <xf numFmtId="0" fontId="10" fillId="2" borderId="13" xfId="9" applyFont="1" applyBorder="1"/>
    <xf numFmtId="0" fontId="14" fillId="2" borderId="1" xfId="9" applyFont="1" applyAlignment="1">
      <alignment wrapText="1"/>
    </xf>
    <xf numFmtId="0" fontId="10" fillId="2" borderId="13" xfId="9" applyFont="1" applyBorder="1" applyAlignment="1">
      <alignment vertical="top" wrapText="1"/>
    </xf>
    <xf numFmtId="0" fontId="10" fillId="2" borderId="3" xfId="9" applyFont="1" applyBorder="1" applyAlignment="1">
      <alignment vertical="top" wrapText="1"/>
    </xf>
    <xf numFmtId="0" fontId="10" fillId="2" borderId="5" xfId="9" applyFont="1" applyBorder="1" applyAlignment="1">
      <alignment vertical="top"/>
    </xf>
    <xf numFmtId="0" fontId="26" fillId="2" borderId="35" xfId="5" applyFont="1" applyBorder="1" applyAlignment="1">
      <alignment wrapText="1"/>
    </xf>
    <xf numFmtId="0" fontId="26" fillId="2" borderId="36" xfId="5" applyFont="1" applyBorder="1" applyAlignment="1">
      <alignment wrapText="1"/>
    </xf>
    <xf numFmtId="0" fontId="47" fillId="0" borderId="36" xfId="0" applyFont="1" applyBorder="1"/>
    <xf numFmtId="0" fontId="47" fillId="0" borderId="37" xfId="0" applyFont="1" applyBorder="1"/>
    <xf numFmtId="0" fontId="26" fillId="2" borderId="38" xfId="5" applyFont="1" applyBorder="1" applyAlignment="1">
      <alignment wrapText="1"/>
    </xf>
    <xf numFmtId="0" fontId="26" fillId="15" borderId="1" xfId="17" applyFont="1" applyFill="1" applyAlignment="1">
      <alignment wrapText="1"/>
    </xf>
    <xf numFmtId="0" fontId="26" fillId="7" borderId="1" xfId="16" applyFont="1" applyFill="1" applyAlignment="1" applyProtection="1">
      <alignment wrapText="1"/>
      <protection locked="0"/>
    </xf>
    <xf numFmtId="0" fontId="27" fillId="0" borderId="1" xfId="0" applyFont="1" applyBorder="1"/>
    <xf numFmtId="0" fontId="27" fillId="0" borderId="32" xfId="0" applyFont="1" applyBorder="1"/>
    <xf numFmtId="0" fontId="27" fillId="0" borderId="33" xfId="0" applyFont="1" applyBorder="1"/>
    <xf numFmtId="0" fontId="27" fillId="0" borderId="34" xfId="0" applyFont="1" applyBorder="1"/>
    <xf numFmtId="0" fontId="47" fillId="0" borderId="1" xfId="0" applyFont="1" applyBorder="1"/>
    <xf numFmtId="0" fontId="26" fillId="7" borderId="36" xfId="5" applyFont="1" applyFill="1" applyBorder="1" applyAlignment="1" applyProtection="1">
      <alignment wrapText="1"/>
      <protection locked="0"/>
    </xf>
    <xf numFmtId="0" fontId="26" fillId="7" borderId="36" xfId="16" applyFont="1" applyFill="1" applyBorder="1" applyAlignment="1" applyProtection="1">
      <alignment wrapText="1"/>
      <protection locked="0"/>
    </xf>
    <xf numFmtId="0" fontId="26" fillId="7" borderId="41" xfId="5" applyFont="1" applyFill="1" applyBorder="1" applyAlignment="1" applyProtection="1">
      <alignment wrapText="1"/>
      <protection locked="0"/>
    </xf>
    <xf numFmtId="0" fontId="26" fillId="7" borderId="41" xfId="16" applyFont="1" applyFill="1" applyBorder="1" applyAlignment="1" applyProtection="1">
      <alignment wrapText="1"/>
      <protection locked="0"/>
    </xf>
    <xf numFmtId="0" fontId="47" fillId="0" borderId="39" xfId="0" applyFont="1" applyBorder="1"/>
    <xf numFmtId="0" fontId="26" fillId="15" borderId="32" xfId="17" applyFont="1" applyFill="1" applyBorder="1" applyAlignment="1">
      <alignment wrapText="1"/>
    </xf>
    <xf numFmtId="0" fontId="47" fillId="0" borderId="41" xfId="0" applyFont="1" applyBorder="1"/>
    <xf numFmtId="0" fontId="47" fillId="0" borderId="42" xfId="0" applyFont="1" applyBorder="1"/>
    <xf numFmtId="0" fontId="26" fillId="15" borderId="37" xfId="17" applyFont="1" applyFill="1" applyBorder="1" applyAlignment="1">
      <alignment wrapText="1"/>
    </xf>
    <xf numFmtId="0" fontId="26" fillId="15" borderId="35" xfId="17" applyFont="1" applyFill="1" applyBorder="1" applyAlignment="1">
      <alignment wrapText="1"/>
    </xf>
    <xf numFmtId="0" fontId="0" fillId="7" borderId="1" xfId="0" applyFill="1" applyBorder="1"/>
    <xf numFmtId="0" fontId="26" fillId="7" borderId="35" xfId="5" applyFont="1" applyFill="1" applyBorder="1" applyAlignment="1" applyProtection="1">
      <alignment wrapText="1"/>
      <protection locked="0"/>
    </xf>
    <xf numFmtId="0" fontId="26" fillId="7" borderId="38" xfId="5" applyFont="1" applyFill="1" applyBorder="1" applyAlignment="1" applyProtection="1">
      <alignment wrapText="1"/>
      <protection locked="0"/>
    </xf>
    <xf numFmtId="0" fontId="0" fillId="7" borderId="38" xfId="0" applyFill="1" applyBorder="1"/>
    <xf numFmtId="0" fontId="0" fillId="7" borderId="39" xfId="0" applyFill="1" applyBorder="1"/>
    <xf numFmtId="0" fontId="0" fillId="7" borderId="40" xfId="0" applyFill="1" applyBorder="1"/>
    <xf numFmtId="0" fontId="0" fillId="7" borderId="41" xfId="0" applyFill="1" applyBorder="1"/>
    <xf numFmtId="0" fontId="0" fillId="7" borderId="42" xfId="0" applyFill="1" applyBorder="1"/>
    <xf numFmtId="0" fontId="49" fillId="2" borderId="1" xfId="16" applyFont="1" applyAlignment="1">
      <alignment wrapText="1"/>
    </xf>
    <xf numFmtId="0" fontId="48" fillId="2" borderId="31" xfId="16" applyFont="1" applyBorder="1" applyAlignment="1">
      <alignment wrapText="1"/>
    </xf>
    <xf numFmtId="0" fontId="26" fillId="2" borderId="36" xfId="16" applyFont="1" applyBorder="1" applyAlignment="1">
      <alignment wrapText="1"/>
    </xf>
    <xf numFmtId="0" fontId="26" fillId="2" borderId="40" xfId="5" applyFont="1" applyBorder="1" applyAlignment="1">
      <alignment wrapText="1"/>
    </xf>
    <xf numFmtId="0" fontId="26" fillId="2" borderId="41" xfId="5" applyFont="1" applyBorder="1" applyAlignment="1">
      <alignment wrapText="1"/>
    </xf>
    <xf numFmtId="0" fontId="26" fillId="2" borderId="41" xfId="16" applyFont="1" applyBorder="1" applyAlignment="1">
      <alignment wrapText="1"/>
    </xf>
    <xf numFmtId="0" fontId="26" fillId="7" borderId="37" xfId="16" applyFont="1" applyFill="1" applyBorder="1"/>
    <xf numFmtId="0" fontId="26" fillId="7" borderId="39" xfId="16" applyFont="1" applyFill="1" applyBorder="1"/>
    <xf numFmtId="0" fontId="26" fillId="7" borderId="42" xfId="16" applyFont="1" applyFill="1" applyBorder="1"/>
    <xf numFmtId="0" fontId="26" fillId="7" borderId="36" xfId="16" applyFont="1" applyFill="1" applyBorder="1" applyProtection="1">
      <protection locked="0"/>
    </xf>
    <xf numFmtId="0" fontId="26" fillId="7" borderId="1" xfId="16" applyFont="1" applyFill="1" applyProtection="1">
      <protection locked="0"/>
    </xf>
    <xf numFmtId="0" fontId="26" fillId="7" borderId="39" xfId="16" applyFont="1" applyFill="1" applyBorder="1" applyProtection="1">
      <protection locked="0"/>
    </xf>
    <xf numFmtId="0" fontId="26" fillId="7" borderId="38" xfId="16" applyFont="1" applyFill="1" applyBorder="1" applyProtection="1">
      <protection locked="0"/>
    </xf>
    <xf numFmtId="0" fontId="26" fillId="15" borderId="31" xfId="17" applyFont="1" applyFill="1" applyBorder="1" applyAlignment="1">
      <alignment wrapText="1"/>
    </xf>
    <xf numFmtId="0" fontId="26" fillId="7" borderId="32" xfId="5" applyFont="1" applyFill="1" applyBorder="1" applyAlignment="1" applyProtection="1">
      <alignment wrapText="1"/>
      <protection locked="0"/>
    </xf>
    <xf numFmtId="0" fontId="26" fillId="7" borderId="33" xfId="5" applyFont="1" applyFill="1" applyBorder="1" applyAlignment="1" applyProtection="1">
      <alignment wrapText="1"/>
      <protection locked="0"/>
    </xf>
    <xf numFmtId="0" fontId="0" fillId="7" borderId="33" xfId="0" applyFill="1" applyBorder="1"/>
    <xf numFmtId="0" fontId="0" fillId="7" borderId="34" xfId="0" applyFill="1" applyBorder="1"/>
    <xf numFmtId="0" fontId="26" fillId="15" borderId="36" xfId="17" applyFont="1" applyFill="1" applyBorder="1" applyAlignment="1" applyProtection="1">
      <alignment wrapText="1"/>
      <protection locked="0"/>
    </xf>
    <xf numFmtId="0" fontId="26" fillId="7" borderId="37" xfId="16" applyFont="1" applyFill="1" applyBorder="1" applyProtection="1">
      <protection locked="0"/>
    </xf>
    <xf numFmtId="0" fontId="26" fillId="15" borderId="37" xfId="17" applyFont="1" applyFill="1" applyBorder="1" applyAlignment="1" applyProtection="1">
      <alignment wrapText="1"/>
      <protection locked="0"/>
    </xf>
    <xf numFmtId="0" fontId="26" fillId="7" borderId="35" xfId="16" applyFont="1" applyFill="1" applyBorder="1" applyProtection="1">
      <protection locked="0"/>
    </xf>
    <xf numFmtId="0" fontId="17" fillId="6" borderId="35" xfId="8" applyFont="1" applyFill="1" applyBorder="1" applyAlignment="1">
      <alignment vertical="top"/>
    </xf>
    <xf numFmtId="0" fontId="17" fillId="6" borderId="36" xfId="8" applyFont="1" applyFill="1" applyBorder="1" applyAlignment="1">
      <alignment horizontal="center" vertical="top" wrapText="1"/>
    </xf>
    <xf numFmtId="0" fontId="17" fillId="6" borderId="36" xfId="8" applyFont="1" applyFill="1" applyBorder="1" applyAlignment="1" applyProtection="1">
      <alignment horizontal="center" vertical="top" wrapText="1"/>
      <protection locked="0"/>
    </xf>
    <xf numFmtId="0" fontId="17" fillId="6" borderId="37" xfId="8" applyFont="1" applyFill="1" applyBorder="1" applyAlignment="1">
      <alignment horizontal="center" vertical="top" wrapText="1"/>
    </xf>
    <xf numFmtId="0" fontId="16" fillId="6" borderId="38" xfId="8" applyFont="1" applyFill="1" applyBorder="1" applyAlignment="1">
      <alignment horizontal="right"/>
    </xf>
    <xf numFmtId="0" fontId="16" fillId="11" borderId="1" xfId="8" applyFont="1" applyFill="1"/>
    <xf numFmtId="42" fontId="16" fillId="6" borderId="1" xfId="8" applyNumberFormat="1" applyFont="1" applyFill="1"/>
    <xf numFmtId="42" fontId="16" fillId="6" borderId="39" xfId="8" applyNumberFormat="1" applyFont="1" applyFill="1" applyBorder="1"/>
    <xf numFmtId="42" fontId="16" fillId="13" borderId="39" xfId="8" applyNumberFormat="1" applyFont="1" applyFill="1" applyBorder="1" applyProtection="1">
      <protection locked="0"/>
    </xf>
    <xf numFmtId="0" fontId="16" fillId="6" borderId="38" xfId="8" applyFont="1" applyFill="1" applyBorder="1" applyAlignment="1" applyProtection="1">
      <alignment horizontal="right"/>
      <protection locked="0"/>
    </xf>
    <xf numFmtId="42" fontId="16" fillId="13" borderId="1" xfId="8" applyNumberFormat="1" applyFont="1" applyFill="1" applyProtection="1">
      <protection locked="0"/>
    </xf>
    <xf numFmtId="0" fontId="16" fillId="7" borderId="1" xfId="8" applyFont="1" applyFill="1" applyProtection="1">
      <protection locked="0"/>
    </xf>
    <xf numFmtId="42" fontId="16" fillId="18" borderId="39" xfId="8" applyNumberFormat="1" applyFont="1" applyFill="1" applyBorder="1"/>
    <xf numFmtId="42" fontId="16" fillId="3" borderId="41" xfId="8" applyNumberFormat="1" applyFont="1" applyFill="1" applyBorder="1"/>
    <xf numFmtId="0" fontId="43" fillId="0" borderId="40" xfId="0" applyFont="1" applyBorder="1" applyAlignment="1">
      <alignment horizontal="right"/>
    </xf>
    <xf numFmtId="42" fontId="16" fillId="13" borderId="41" xfId="8" applyNumberFormat="1" applyFont="1" applyFill="1" applyBorder="1" applyProtection="1">
      <protection locked="0"/>
    </xf>
    <xf numFmtId="42" fontId="16" fillId="7" borderId="41" xfId="8" applyNumberFormat="1" applyFont="1" applyFill="1" applyBorder="1" applyProtection="1">
      <protection locked="0"/>
    </xf>
    <xf numFmtId="42" fontId="16" fillId="6" borderId="41" xfId="8" applyNumberFormat="1" applyFont="1" applyFill="1" applyBorder="1"/>
    <xf numFmtId="0" fontId="16" fillId="11" borderId="42" xfId="8" applyFont="1" applyFill="1" applyBorder="1"/>
    <xf numFmtId="0" fontId="29" fillId="2" borderId="40" xfId="8" applyFont="1" applyBorder="1" applyAlignment="1">
      <alignment horizontal="right"/>
    </xf>
    <xf numFmtId="42" fontId="16" fillId="3" borderId="42" xfId="8" applyNumberFormat="1" applyFont="1" applyFill="1" applyBorder="1"/>
    <xf numFmtId="0" fontId="16" fillId="7" borderId="41" xfId="8" applyFont="1" applyFill="1" applyBorder="1" applyProtection="1">
      <protection locked="0"/>
    </xf>
    <xf numFmtId="0" fontId="9" fillId="0" borderId="1" xfId="0" applyFont="1" applyBorder="1"/>
    <xf numFmtId="0" fontId="49" fillId="0" borderId="1" xfId="0" applyFont="1" applyBorder="1"/>
    <xf numFmtId="0" fontId="50" fillId="0" borderId="0" xfId="0" applyFont="1"/>
    <xf numFmtId="0" fontId="51" fillId="6" borderId="8" xfId="8" applyFont="1" applyFill="1" applyBorder="1" applyAlignment="1">
      <alignment horizontal="right"/>
    </xf>
    <xf numFmtId="0" fontId="52" fillId="6" borderId="8" xfId="8" applyFont="1" applyFill="1" applyBorder="1" applyAlignment="1">
      <alignment horizontal="right"/>
    </xf>
    <xf numFmtId="49" fontId="26" fillId="0" borderId="0" xfId="0" applyNumberFormat="1" applyFont="1" applyAlignment="1">
      <alignment horizontal="left"/>
    </xf>
    <xf numFmtId="0" fontId="9" fillId="8" borderId="1" xfId="0" applyFont="1" applyFill="1" applyBorder="1"/>
    <xf numFmtId="0" fontId="26" fillId="8" borderId="38" xfId="5" applyFont="1" applyFill="1" applyBorder="1" applyAlignment="1" applyProtection="1">
      <alignment wrapText="1"/>
      <protection locked="0"/>
    </xf>
    <xf numFmtId="0" fontId="26" fillId="8" borderId="33" xfId="5" applyFont="1" applyFill="1" applyBorder="1" applyAlignment="1" applyProtection="1">
      <alignment wrapText="1"/>
      <protection locked="0"/>
    </xf>
    <xf numFmtId="0" fontId="26" fillId="8" borderId="1" xfId="16" applyFont="1" applyFill="1" applyProtection="1">
      <protection locked="0"/>
    </xf>
    <xf numFmtId="0" fontId="26" fillId="8" borderId="38" xfId="16" applyFont="1" applyFill="1" applyBorder="1" applyProtection="1">
      <protection locked="0"/>
    </xf>
    <xf numFmtId="0" fontId="26" fillId="8" borderId="39" xfId="16" applyFont="1" applyFill="1" applyBorder="1" applyProtection="1">
      <protection locked="0"/>
    </xf>
    <xf numFmtId="0" fontId="26" fillId="8" borderId="39" xfId="16" applyFont="1" applyFill="1" applyBorder="1"/>
    <xf numFmtId="0" fontId="49" fillId="8" borderId="1" xfId="0" applyFont="1" applyFill="1" applyBorder="1"/>
    <xf numFmtId="0" fontId="0" fillId="8" borderId="1" xfId="0" applyFill="1" applyBorder="1"/>
    <xf numFmtId="0" fontId="0" fillId="8" borderId="38" xfId="0" applyFill="1" applyBorder="1"/>
    <xf numFmtId="0" fontId="0" fillId="8" borderId="39" xfId="0" applyFill="1" applyBorder="1"/>
    <xf numFmtId="0" fontId="0" fillId="8" borderId="0" xfId="0" applyFill="1"/>
    <xf numFmtId="0" fontId="0" fillId="8" borderId="33" xfId="0" applyFill="1" applyBorder="1"/>
    <xf numFmtId="0" fontId="24" fillId="6" borderId="8" xfId="8" applyFont="1" applyFill="1" applyBorder="1" applyAlignment="1">
      <alignment horizontal="right"/>
    </xf>
    <xf numFmtId="14" fontId="26" fillId="0" borderId="0" xfId="0" applyNumberFormat="1" applyFont="1"/>
    <xf numFmtId="6" fontId="16" fillId="7" borderId="9" xfId="8" applyNumberFormat="1" applyFont="1" applyFill="1" applyBorder="1" applyProtection="1">
      <protection locked="0"/>
    </xf>
    <xf numFmtId="0" fontId="54" fillId="0" borderId="0" xfId="0" applyFont="1"/>
    <xf numFmtId="0" fontId="26" fillId="8" borderId="1" xfId="5" applyFont="1" applyFill="1" applyAlignment="1" applyProtection="1">
      <alignment wrapText="1"/>
      <protection locked="0"/>
    </xf>
    <xf numFmtId="0" fontId="55" fillId="0" borderId="0" xfId="0" applyFont="1"/>
    <xf numFmtId="0" fontId="26" fillId="19" borderId="36" xfId="17" applyFont="1" applyFill="1" applyBorder="1" applyAlignment="1" applyProtection="1">
      <alignment wrapText="1"/>
      <protection locked="0"/>
    </xf>
    <xf numFmtId="0" fontId="26" fillId="19" borderId="36" xfId="5" applyFont="1" applyFill="1" applyBorder="1" applyAlignment="1" applyProtection="1">
      <alignment wrapText="1"/>
      <protection locked="0"/>
    </xf>
    <xf numFmtId="0" fontId="26" fillId="19" borderId="1" xfId="5" applyFont="1" applyFill="1" applyAlignment="1" applyProtection="1">
      <alignment wrapText="1"/>
      <protection locked="0"/>
    </xf>
    <xf numFmtId="0" fontId="0" fillId="19" borderId="1" xfId="0" applyFill="1" applyBorder="1"/>
    <xf numFmtId="0" fontId="0" fillId="19" borderId="41" xfId="0" applyFill="1" applyBorder="1"/>
    <xf numFmtId="0" fontId="0" fillId="19" borderId="0" xfId="0" applyFill="1"/>
    <xf numFmtId="0" fontId="50" fillId="19" borderId="0" xfId="0" applyFont="1" applyFill="1"/>
    <xf numFmtId="0" fontId="27" fillId="19" borderId="1" xfId="16" applyFont="1" applyFill="1" applyAlignment="1" applyProtection="1">
      <alignment wrapText="1"/>
      <protection locked="0"/>
    </xf>
    <xf numFmtId="0" fontId="26" fillId="20" borderId="1" xfId="5" applyFont="1" applyFill="1" applyAlignment="1" applyProtection="1">
      <alignment wrapText="1"/>
      <protection locked="0"/>
    </xf>
    <xf numFmtId="0" fontId="26" fillId="20" borderId="38" xfId="16" applyFont="1" applyFill="1" applyBorder="1" applyProtection="1">
      <protection locked="0"/>
    </xf>
    <xf numFmtId="0" fontId="53" fillId="0" borderId="0" xfId="0" applyFont="1" applyAlignment="1">
      <alignment wrapText="1"/>
    </xf>
    <xf numFmtId="14" fontId="53" fillId="0" borderId="0" xfId="0" applyNumberFormat="1" applyFont="1"/>
    <xf numFmtId="8" fontId="53" fillId="0" borderId="0" xfId="0" applyNumberFormat="1" applyFont="1"/>
    <xf numFmtId="4" fontId="53" fillId="0" borderId="0" xfId="0" applyNumberFormat="1" applyFont="1" applyAlignment="1">
      <alignment wrapText="1"/>
    </xf>
    <xf numFmtId="0" fontId="0" fillId="20" borderId="1" xfId="0" applyFill="1" applyBorder="1"/>
    <xf numFmtId="4" fontId="0" fillId="8" borderId="0" xfId="0" applyNumberFormat="1" applyFill="1"/>
    <xf numFmtId="4" fontId="26" fillId="8" borderId="38" xfId="5" applyNumberFormat="1" applyFont="1" applyFill="1" applyBorder="1" applyAlignment="1" applyProtection="1">
      <alignment wrapText="1"/>
      <protection locked="0"/>
    </xf>
    <xf numFmtId="4" fontId="0" fillId="8" borderId="38" xfId="0" applyNumberFormat="1" applyFill="1" applyBorder="1"/>
    <xf numFmtId="4" fontId="9" fillId="8" borderId="0" xfId="0" applyNumberFormat="1" applyFont="1" applyFill="1"/>
    <xf numFmtId="4" fontId="0" fillId="8" borderId="1" xfId="0" applyNumberFormat="1" applyFill="1" applyBorder="1"/>
    <xf numFmtId="0" fontId="56" fillId="8" borderId="0" xfId="0" applyFont="1" applyFill="1"/>
    <xf numFmtId="0" fontId="54" fillId="8" borderId="0" xfId="0" applyFont="1" applyFill="1"/>
    <xf numFmtId="8" fontId="0" fillId="8" borderId="0" xfId="0" applyNumberFormat="1" applyFill="1"/>
    <xf numFmtId="3" fontId="53" fillId="0" borderId="0" xfId="0" applyNumberFormat="1" applyFont="1" applyAlignment="1">
      <alignment wrapText="1"/>
    </xf>
    <xf numFmtId="0" fontId="53" fillId="0" borderId="0" xfId="0" applyFont="1"/>
    <xf numFmtId="0" fontId="53" fillId="0" borderId="0" xfId="0" quotePrefix="1" applyFont="1" applyAlignment="1">
      <alignment wrapText="1"/>
    </xf>
    <xf numFmtId="0" fontId="10" fillId="0" borderId="0" xfId="0" applyFont="1"/>
    <xf numFmtId="4" fontId="26" fillId="8" borderId="1" xfId="5" applyNumberFormat="1" applyFont="1" applyFill="1" applyAlignment="1" applyProtection="1">
      <alignment wrapText="1"/>
      <protection locked="0"/>
    </xf>
    <xf numFmtId="14" fontId="27" fillId="2" borderId="1" xfId="0" applyNumberFormat="1" applyFont="1" applyFill="1" applyBorder="1" applyAlignment="1">
      <alignment horizontal="left"/>
    </xf>
    <xf numFmtId="14" fontId="26" fillId="0" borderId="1" xfId="0" applyNumberFormat="1" applyFont="1" applyBorder="1"/>
    <xf numFmtId="14" fontId="27" fillId="6" borderId="21" xfId="0" applyNumberFormat="1" applyFont="1" applyFill="1" applyBorder="1" applyAlignment="1">
      <alignment horizontal="left" wrapText="1"/>
    </xf>
    <xf numFmtId="14" fontId="26" fillId="0" borderId="1" xfId="0" applyNumberFormat="1" applyFont="1" applyBorder="1" applyAlignment="1">
      <alignment horizontal="left"/>
    </xf>
    <xf numFmtId="14" fontId="27" fillId="14" borderId="1" xfId="0" applyNumberFormat="1" applyFont="1" applyFill="1" applyBorder="1" applyAlignment="1">
      <alignment horizontal="left" wrapText="1"/>
    </xf>
    <xf numFmtId="0" fontId="26" fillId="14" borderId="0" xfId="0" applyFont="1" applyFill="1" applyAlignment="1">
      <alignment horizontal="left"/>
    </xf>
    <xf numFmtId="0" fontId="26" fillId="0" borderId="0" xfId="0" applyFont="1" applyAlignment="1">
      <alignment horizontal="left"/>
    </xf>
    <xf numFmtId="14" fontId="26" fillId="14" borderId="0" xfId="0" applyNumberFormat="1" applyFont="1" applyFill="1" applyAlignment="1">
      <alignment horizontal="left"/>
    </xf>
    <xf numFmtId="0" fontId="26" fillId="8" borderId="0" xfId="0" applyFont="1" applyFill="1" applyAlignment="1">
      <alignment horizontal="left"/>
    </xf>
    <xf numFmtId="0" fontId="26" fillId="15" borderId="0" xfId="0" applyFont="1" applyFill="1" applyAlignment="1">
      <alignment horizontal="left"/>
    </xf>
    <xf numFmtId="0" fontId="26" fillId="10" borderId="0" xfId="0" applyFont="1" applyFill="1" applyAlignment="1">
      <alignment horizontal="left"/>
    </xf>
    <xf numFmtId="0" fontId="26" fillId="6" borderId="0" xfId="0" applyFont="1" applyFill="1" applyAlignment="1">
      <alignment horizontal="left" wrapText="1"/>
    </xf>
    <xf numFmtId="8" fontId="9" fillId="8" borderId="0" xfId="0" applyNumberFormat="1" applyFont="1" applyFill="1"/>
    <xf numFmtId="0" fontId="9" fillId="21" borderId="1" xfId="0" applyFont="1" applyFill="1" applyBorder="1"/>
    <xf numFmtId="3" fontId="49" fillId="0" borderId="1" xfId="0" applyNumberFormat="1" applyFont="1" applyBorder="1"/>
    <xf numFmtId="0" fontId="9" fillId="16" borderId="8" xfId="0" applyFont="1" applyFill="1" applyBorder="1" applyAlignment="1">
      <alignment wrapText="1"/>
    </xf>
    <xf numFmtId="0" fontId="0" fillId="16" borderId="1" xfId="0" applyFill="1" applyBorder="1" applyAlignment="1">
      <alignment wrapText="1"/>
    </xf>
    <xf numFmtId="0" fontId="0" fillId="16" borderId="9" xfId="0" applyFill="1" applyBorder="1" applyAlignment="1">
      <alignment wrapText="1"/>
    </xf>
    <xf numFmtId="0" fontId="0" fillId="16" borderId="8" xfId="0" applyFill="1" applyBorder="1" applyAlignment="1">
      <alignment wrapText="1"/>
    </xf>
    <xf numFmtId="0" fontId="17" fillId="5" borderId="1" xfId="0" applyFont="1" applyFill="1" applyBorder="1"/>
    <xf numFmtId="0" fontId="36" fillId="0" borderId="0" xfId="0" applyFont="1"/>
    <xf numFmtId="0" fontId="17" fillId="5" borderId="1" xfId="0" applyFont="1" applyFill="1" applyBorder="1" applyAlignment="1">
      <alignment wrapText="1"/>
    </xf>
    <xf numFmtId="0" fontId="10" fillId="0" borderId="0" xfId="0" applyFont="1" applyAlignment="1">
      <alignment wrapText="1"/>
    </xf>
    <xf numFmtId="0" fontId="35" fillId="5" borderId="1" xfId="0" applyFont="1" applyFill="1" applyBorder="1" applyAlignment="1">
      <alignment vertical="center"/>
    </xf>
    <xf numFmtId="0" fontId="0" fillId="0" borderId="0" xfId="0"/>
    <xf numFmtId="0" fontId="16" fillId="5" borderId="1" xfId="0" applyFont="1" applyFill="1" applyBorder="1" applyAlignment="1">
      <alignment vertical="top" wrapText="1"/>
    </xf>
    <xf numFmtId="0" fontId="0" fillId="0" borderId="0" xfId="0" applyAlignment="1">
      <alignment vertical="top" wrapText="1"/>
    </xf>
    <xf numFmtId="0" fontId="9" fillId="16" borderId="8" xfId="3" applyFont="1" applyFill="1" applyBorder="1" applyAlignment="1">
      <alignment wrapText="1"/>
    </xf>
    <xf numFmtId="0" fontId="9" fillId="16" borderId="1" xfId="0" applyFont="1" applyFill="1" applyBorder="1" applyAlignment="1">
      <alignment wrapText="1"/>
    </xf>
    <xf numFmtId="0" fontId="9" fillId="16" borderId="9" xfId="0" applyFont="1" applyFill="1" applyBorder="1" applyAlignment="1">
      <alignment wrapText="1"/>
    </xf>
    <xf numFmtId="0" fontId="9" fillId="16" borderId="10" xfId="0" applyFont="1" applyFill="1" applyBorder="1" applyAlignment="1">
      <alignment wrapText="1"/>
    </xf>
    <xf numFmtId="0" fontId="9" fillId="16" borderId="2" xfId="0" applyFont="1" applyFill="1" applyBorder="1" applyAlignment="1">
      <alignment wrapText="1"/>
    </xf>
    <xf numFmtId="0" fontId="9" fillId="16" borderId="11" xfId="0" applyFont="1" applyFill="1" applyBorder="1" applyAlignment="1">
      <alignment wrapText="1"/>
    </xf>
    <xf numFmtId="0" fontId="37" fillId="5" borderId="0" xfId="0" applyFont="1" applyFill="1" applyAlignment="1">
      <alignment wrapText="1"/>
    </xf>
    <xf numFmtId="0" fontId="37" fillId="0" borderId="0" xfId="0" applyFont="1" applyAlignment="1">
      <alignment wrapText="1"/>
    </xf>
    <xf numFmtId="0" fontId="16" fillId="5" borderId="1" xfId="0" applyFont="1" applyFill="1" applyBorder="1" applyAlignment="1">
      <alignment vertical="center" wrapText="1"/>
    </xf>
    <xf numFmtId="0" fontId="33" fillId="0" borderId="1" xfId="0" applyFont="1" applyBorder="1" applyAlignment="1">
      <alignment vertical="center" wrapText="1"/>
    </xf>
    <xf numFmtId="0" fontId="9" fillId="16" borderId="8" xfId="0" applyFont="1" applyFill="1" applyBorder="1" applyAlignment="1">
      <alignment vertical="top" wrapText="1"/>
    </xf>
    <xf numFmtId="0" fontId="0" fillId="16" borderId="1" xfId="0" applyFill="1" applyBorder="1" applyAlignment="1">
      <alignment vertical="top" wrapText="1"/>
    </xf>
    <xf numFmtId="0" fontId="0" fillId="16" borderId="9" xfId="0" applyFill="1" applyBorder="1" applyAlignment="1">
      <alignment vertical="top" wrapText="1"/>
    </xf>
    <xf numFmtId="0" fontId="0" fillId="16" borderId="8" xfId="0" applyFill="1" applyBorder="1" applyAlignment="1">
      <alignment vertical="top" wrapText="1"/>
    </xf>
    <xf numFmtId="0" fontId="10" fillId="2" borderId="3" xfId="9" applyFont="1" applyBorder="1" applyAlignment="1">
      <alignment horizontal="center" vertical="top" wrapText="1"/>
    </xf>
    <xf numFmtId="0" fontId="10" fillId="2" borderId="8" xfId="9" applyFont="1" applyBorder="1" applyAlignment="1">
      <alignment horizontal="center" vertical="top" wrapText="1"/>
    </xf>
    <xf numFmtId="0" fontId="10" fillId="2" borderId="10" xfId="9" applyFont="1" applyBorder="1" applyAlignment="1">
      <alignment horizontal="center" vertical="top" wrapText="1"/>
    </xf>
    <xf numFmtId="0" fontId="10" fillId="2" borderId="28" xfId="9" applyFont="1" applyBorder="1" applyAlignment="1">
      <alignment horizontal="center" vertical="top" wrapText="1"/>
    </xf>
    <xf numFmtId="0" fontId="10" fillId="2" borderId="29" xfId="9" applyFont="1" applyBorder="1" applyAlignment="1">
      <alignment horizontal="center" vertical="top" wrapText="1"/>
    </xf>
    <xf numFmtId="0" fontId="10" fillId="2" borderId="30" xfId="9" applyFont="1" applyBorder="1" applyAlignment="1">
      <alignment horizontal="center" vertical="top" wrapText="1"/>
    </xf>
    <xf numFmtId="0" fontId="13" fillId="8" borderId="6" xfId="9" applyFont="1" applyFill="1" applyBorder="1" applyAlignment="1">
      <alignment wrapText="1"/>
    </xf>
    <xf numFmtId="0" fontId="11" fillId="4" borderId="5" xfId="9" applyFont="1" applyFill="1" applyBorder="1"/>
    <xf numFmtId="0" fontId="11" fillId="4" borderId="6" xfId="9" applyFont="1" applyFill="1" applyBorder="1"/>
    <xf numFmtId="0" fontId="9" fillId="2" borderId="10" xfId="9" applyFont="1" applyBorder="1" applyAlignment="1">
      <alignment horizontal="left" vertical="center" wrapText="1"/>
    </xf>
    <xf numFmtId="0" fontId="9" fillId="2" borderId="2" xfId="9" applyFont="1" applyBorder="1" applyAlignment="1">
      <alignment horizontal="left" vertical="center" wrapText="1"/>
    </xf>
    <xf numFmtId="0" fontId="13" fillId="15" borderId="5" xfId="9" applyFont="1" applyFill="1" applyBorder="1" applyAlignment="1">
      <alignment horizontal="left" vertical="center" wrapText="1"/>
    </xf>
    <xf numFmtId="0" fontId="13" fillId="15" borderId="6" xfId="9" applyFont="1" applyFill="1" applyBorder="1" applyAlignment="1">
      <alignment horizontal="left" vertical="center" wrapText="1"/>
    </xf>
    <xf numFmtId="0" fontId="10" fillId="2" borderId="8" xfId="9" applyFont="1" applyBorder="1" applyAlignment="1">
      <alignment vertical="top" wrapText="1"/>
    </xf>
    <xf numFmtId="0" fontId="10" fillId="2" borderId="10" xfId="9" applyFont="1" applyBorder="1" applyAlignment="1">
      <alignment vertical="top" wrapText="1"/>
    </xf>
    <xf numFmtId="0" fontId="9" fillId="10" borderId="6" xfId="0" applyFont="1" applyFill="1" applyBorder="1" applyAlignment="1">
      <alignment horizontal="left" vertical="top" wrapText="1"/>
    </xf>
    <xf numFmtId="0" fontId="27" fillId="0" borderId="22" xfId="0" applyFont="1" applyBorder="1" applyAlignment="1">
      <alignment horizontal="center"/>
    </xf>
    <xf numFmtId="0" fontId="27" fillId="0" borderId="23" xfId="0" applyFont="1" applyBorder="1" applyAlignment="1">
      <alignment horizontal="center"/>
    </xf>
    <xf numFmtId="0" fontId="27" fillId="0" borderId="24" xfId="0" applyFont="1" applyBorder="1" applyAlignment="1">
      <alignment horizontal="center"/>
    </xf>
    <xf numFmtId="0" fontId="26" fillId="0" borderId="1" xfId="0" applyFont="1" applyBorder="1"/>
    <xf numFmtId="49" fontId="28" fillId="15" borderId="1" xfId="0" applyNumberFormat="1" applyFont="1" applyFill="1" applyBorder="1" applyAlignment="1">
      <alignment horizontal="center" vertical="center" wrapText="1"/>
    </xf>
    <xf numFmtId="49" fontId="28" fillId="8" borderId="1" xfId="0" applyNumberFormat="1" applyFont="1" applyFill="1" applyBorder="1" applyAlignment="1">
      <alignment horizontal="center" vertical="center" wrapText="1"/>
    </xf>
    <xf numFmtId="49" fontId="28" fillId="9" borderId="1" xfId="0" applyNumberFormat="1" applyFont="1" applyFill="1" applyBorder="1" applyAlignment="1">
      <alignment horizontal="center" vertical="center" wrapText="1"/>
    </xf>
    <xf numFmtId="0" fontId="18" fillId="5" borderId="1" xfId="8" applyFont="1" applyFill="1" applyAlignment="1">
      <alignment horizontal="left"/>
    </xf>
    <xf numFmtId="9" fontId="16" fillId="7" borderId="2" xfId="8" applyNumberFormat="1" applyFont="1" applyFill="1" applyBorder="1" applyProtection="1">
      <protection locked="0"/>
    </xf>
    <xf numFmtId="9" fontId="16" fillId="7" borderId="11" xfId="8" applyNumberFormat="1" applyFont="1" applyFill="1" applyBorder="1" applyProtection="1">
      <protection locked="0"/>
    </xf>
    <xf numFmtId="0" fontId="18" fillId="5" borderId="1" xfId="8" applyFont="1" applyFill="1" applyAlignment="1" applyProtection="1">
      <alignment wrapText="1"/>
      <protection locked="0"/>
    </xf>
    <xf numFmtId="0" fontId="17" fillId="5" borderId="1" xfId="8" applyFont="1" applyFill="1" applyAlignment="1" applyProtection="1">
      <alignment horizontal="center"/>
      <protection locked="0"/>
    </xf>
    <xf numFmtId="0" fontId="17" fillId="12" borderId="25" xfId="8" applyFont="1" applyFill="1" applyBorder="1" applyAlignment="1" applyProtection="1">
      <alignment wrapText="1"/>
      <protection locked="0"/>
    </xf>
    <xf numFmtId="0" fontId="17" fillId="12" borderId="26" xfId="8" applyFont="1" applyFill="1" applyBorder="1" applyAlignment="1" applyProtection="1">
      <alignment wrapText="1"/>
      <protection locked="0"/>
    </xf>
    <xf numFmtId="0" fontId="17" fillId="12" borderId="27" xfId="8" applyFont="1" applyFill="1" applyBorder="1" applyAlignment="1" applyProtection="1">
      <alignment wrapText="1"/>
      <protection locked="0"/>
    </xf>
    <xf numFmtId="0" fontId="9" fillId="13" borderId="15" xfId="0" applyFont="1" applyFill="1" applyBorder="1" applyAlignment="1" applyProtection="1">
      <alignment horizontal="left" vertical="top" wrapText="1"/>
      <protection locked="0"/>
    </xf>
    <xf numFmtId="0" fontId="9" fillId="13" borderId="1" xfId="0" applyFont="1" applyFill="1" applyBorder="1" applyAlignment="1" applyProtection="1">
      <alignment horizontal="left" vertical="top" wrapText="1"/>
      <protection locked="0"/>
    </xf>
    <xf numFmtId="0" fontId="9" fillId="13" borderId="16" xfId="0" applyFont="1" applyFill="1" applyBorder="1" applyAlignment="1" applyProtection="1">
      <alignment horizontal="left" vertical="top" wrapText="1"/>
      <protection locked="0"/>
    </xf>
    <xf numFmtId="0" fontId="9" fillId="13" borderId="17" xfId="0" applyFont="1" applyFill="1" applyBorder="1" applyAlignment="1" applyProtection="1">
      <alignment horizontal="left" vertical="top" wrapText="1"/>
      <protection locked="0"/>
    </xf>
    <xf numFmtId="0" fontId="9" fillId="13" borderId="14" xfId="0" applyFont="1" applyFill="1" applyBorder="1" applyAlignment="1" applyProtection="1">
      <alignment horizontal="left" vertical="top" wrapText="1"/>
      <protection locked="0"/>
    </xf>
    <xf numFmtId="0" fontId="9" fillId="13" borderId="18" xfId="0" applyFont="1" applyFill="1" applyBorder="1" applyAlignment="1" applyProtection="1">
      <alignment horizontal="left" vertical="top" wrapText="1"/>
      <protection locked="0"/>
    </xf>
  </cellXfs>
  <cellStyles count="18">
    <cellStyle name="Hyperlink" xfId="3" builtinId="8"/>
    <cellStyle name="Hyperlink 2" xfId="11" xr:uid="{00000000-0005-0000-0000-000001000000}"/>
    <cellStyle name="Normal" xfId="0" builtinId="0"/>
    <cellStyle name="Normal 2" xfId="1" xr:uid="{00000000-0005-0000-0000-000003000000}"/>
    <cellStyle name="Normal 2 2" xfId="9" xr:uid="{00000000-0005-0000-0000-000004000000}"/>
    <cellStyle name="Normal 2 3" xfId="17" xr:uid="{00000000-0005-0000-0000-000005000000}"/>
    <cellStyle name="Normal 3" xfId="2" xr:uid="{00000000-0005-0000-0000-000006000000}"/>
    <cellStyle name="Normal 3 2" xfId="4" xr:uid="{00000000-0005-0000-0000-000007000000}"/>
    <cellStyle name="Normal 3 2 2" xfId="12" xr:uid="{00000000-0005-0000-0000-000008000000}"/>
    <cellStyle name="Normal 3 3" xfId="6" xr:uid="{00000000-0005-0000-0000-000009000000}"/>
    <cellStyle name="Normal 3 3 2" xfId="7" xr:uid="{00000000-0005-0000-0000-00000A000000}"/>
    <cellStyle name="Normal 3 3 2 2" xfId="14" xr:uid="{00000000-0005-0000-0000-00000B000000}"/>
    <cellStyle name="Normal 3 3 3" xfId="8" xr:uid="{00000000-0005-0000-0000-00000C000000}"/>
    <cellStyle name="Normal 3 3 3 2" xfId="15" xr:uid="{00000000-0005-0000-0000-00000D000000}"/>
    <cellStyle name="Normal 3 3 4" xfId="13" xr:uid="{00000000-0005-0000-0000-00000E000000}"/>
    <cellStyle name="Normal 3 4" xfId="10" xr:uid="{00000000-0005-0000-0000-00000F000000}"/>
    <cellStyle name="Normal 4" xfId="5" xr:uid="{00000000-0005-0000-0000-000010000000}"/>
    <cellStyle name="Normal 5" xfId="16" xr:uid="{00000000-0005-0000-0000-000011000000}"/>
  </cellStyles>
  <dxfs count="69">
    <dxf>
      <font>
        <strike val="0"/>
        <outline val="0"/>
        <shadow val="0"/>
        <u val="none"/>
        <vertAlign val="baseline"/>
        <sz val="11"/>
        <color auto="1"/>
        <name val="Calibri"/>
        <family val="2"/>
        <scheme val="minor"/>
      </font>
      <numFmt numFmtId="32" formatCode="_-&quot;£&quot;* #,##0_-;\-&quot;£&quot;* #,##0_-;_-&quot;£&quot;* &quot;-&quot;_-;_-@_-"/>
      <fill>
        <patternFill patternType="solid">
          <fgColor indexed="64"/>
          <bgColor rgb="FFFFFF00"/>
        </patternFill>
      </fill>
      <border diagonalUp="0" diagonalDown="0">
        <left/>
        <right style="thin">
          <color auto="1"/>
        </right>
        <top/>
        <bottom/>
        <vertical/>
        <horizontal/>
      </border>
      <protection locked="0" hidden="0"/>
    </dxf>
    <dxf>
      <font>
        <strike val="0"/>
        <outline val="0"/>
        <shadow val="0"/>
        <u val="none"/>
        <vertAlign val="baseline"/>
        <sz val="11"/>
        <color auto="1"/>
        <name val="Calibr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auto="1"/>
        </left>
        <right/>
        <top/>
        <bottom/>
        <vertical/>
        <horizontal/>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tint="4.9989318521683403E-2"/>
        <name val="Calibri"/>
        <family val="2"/>
        <scheme val="minor"/>
      </font>
      <protection locked="0" hidden="0"/>
    </dxf>
    <dxf>
      <font>
        <strike val="0"/>
        <outline val="0"/>
        <shadow val="0"/>
        <u val="none"/>
        <vertAlign val="baseline"/>
        <sz val="11"/>
        <color theme="1" tint="4.9989318521683403E-2"/>
        <name val="Calibri"/>
        <family val="2"/>
        <scheme val="minor"/>
      </font>
      <protection locked="0"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0" formatCode="General"/>
      <fill>
        <patternFill patternType="solid">
          <fgColor rgb="FFD9D9D9"/>
          <bgColor theme="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4.9989318521683403E-2"/>
        <name val="Arial"/>
        <family val="2"/>
        <scheme val="none"/>
      </font>
      <numFmt numFmtId="19" formatCode="dd/mm/yyyy"/>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color theme="1" tint="4.9989318521683403E-2"/>
        <name val="Arial"/>
        <family val="2"/>
        <scheme val="none"/>
      </font>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theme="1" tint="4.9989318521683403E-2"/>
        <name val="Arial"/>
        <family val="2"/>
        <scheme val="none"/>
      </font>
      <alignment vertical="bottom" textRotation="0" wrapText="0" indent="0" justifyLastLine="0" shrinkToFit="0" readingOrder="0"/>
    </dxf>
    <dxf>
      <font>
        <strike val="0"/>
        <outline val="0"/>
        <shadow val="0"/>
        <u val="none"/>
        <vertAlign val="baseline"/>
        <color theme="1" tint="4.9989318521683403E-2"/>
        <name val="Arial"/>
        <family val="2"/>
        <scheme val="none"/>
      </font>
    </dxf>
  </dxfs>
  <tableStyles count="1" defaultTableStyle="TableStyleMedium9" defaultPivotStyle="PivotStyleMedium4">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5775325" y="1904365"/>
    <xdr:ext cx="838200" cy="295275"/>
    <xdr:pic>
      <xdr:nvPicPr>
        <xdr:cNvPr id="2" name="image00.png" descr="CC-0 Public domain license 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75325" y="190436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https://www.ukri.org/files/funding/oa/oa-reporting-guidance-2017-18-pdf/ </a:t>
          </a:r>
          <a:r>
            <a:rPr lang="en-GB" sz="1100" b="0" i="0" u="none" strike="noStrike" baseline="0">
              <a:solidFill>
                <a:sysClr val="windowText" lastClr="000000"/>
              </a:solidFill>
              <a:effectLst/>
              <a:latin typeface="+mn-lt"/>
              <a:ea typeface="+mn-ea"/>
              <a:cs typeface="+mn-cs"/>
            </a:rPr>
            <a:t>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68792</xdr:colOff>
      <xdr:row>38</xdr:row>
      <xdr:rowOff>169333</xdr:rowOff>
    </xdr:from>
    <xdr:to>
      <xdr:col>7</xdr:col>
      <xdr:colOff>1268942</xdr:colOff>
      <xdr:row>54</xdr:row>
      <xdr:rowOff>158750</xdr:rowOff>
    </xdr:to>
    <xdr:sp macro="" textlink="" fLocksText="0">
      <xdr:nvSpPr>
        <xdr:cNvPr id="3" name="TextBox 2" descr="Comment box for users">
          <a:extLst>
            <a:ext uri="{FF2B5EF4-FFF2-40B4-BE49-F238E27FC236}">
              <a16:creationId xmlns:a16="http://schemas.microsoft.com/office/drawing/2014/main" id="{00000000-0008-0000-0400-000003000000}"/>
            </a:ext>
          </a:extLst>
        </xdr:cNvPr>
        <xdr:cNvSpPr txBox="1"/>
      </xdr:nvSpPr>
      <xdr:spPr>
        <a:xfrm>
          <a:off x="6503459" y="7979833"/>
          <a:ext cx="5973233" cy="309033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924,416.79 grant</a:t>
          </a:r>
        </a:p>
        <a:p>
          <a:endParaRPr lang="en-GB" sz="1100" i="1">
            <a:solidFill>
              <a:srgbClr val="C00000"/>
            </a:solidFill>
          </a:endParaRPr>
        </a:p>
        <a:p>
          <a:r>
            <a:rPr lang="en-GB" sz="1100" i="1">
              <a:solidFill>
                <a:srgbClr val="C00000"/>
              </a:solidFill>
            </a:rPr>
            <a:t>4140 (initially paid from subs budget)SciFree</a:t>
          </a:r>
        </a:p>
      </xdr:txBody>
    </xdr:sp>
    <xdr:clientData fLocksWithSheet="0"/>
  </xdr:twoCellAnchor>
</xdr:wsDr>
</file>

<file path=xl/persons/person.xml><?xml version="1.0" encoding="utf-8"?>
<personList xmlns="http://schemas.microsoft.com/office/spreadsheetml/2018/threadedcomments" xmlns:x="http://schemas.openxmlformats.org/spreadsheetml/2006/main">
  <person displayName="Nicki Clarkson" id="{5C4E3140-1539-4B92-8123-10E4E727E99C}" userId="nsc@soton.ac.uk" providerId="PeoplePicker"/>
  <person displayName="Nicki Clarkson" id="{29E4289C-CF16-4A8A-AC98-56A7E3D3E5C1}" userId="S::nsc@soton.ac.uk::eb836205-990d-422d-bbb1-c6dab3fa336d" providerId="AD"/>
  <person displayName="Steven Vidovic" id="{76BE5B8E-7E29-412E-9172-462B7932742F}" userId="S::suv1n18@soton.ac.uk::ad4a58dc-ae6e-4e99-8665-0a0e558f2f4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pc" displayName="apc" ref="C4:AH108" headerRowDxfId="68" dataDxfId="67" totalsRowDxfId="65" tableBorderDxfId="66">
  <autoFilter ref="C4:AH108"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autoFilter>
  <tableColumns count="32">
    <tableColumn id="1" xr3:uid="{00000000-0010-0000-0000-000001000000}" name="Date of acceptance" totalsRowLabel="Total" dataDxfId="64" totalsRowDxfId="63"/>
    <tableColumn id="2" xr3:uid="{00000000-0010-0000-0000-000002000000}" name="PubMed ID" dataDxfId="62" totalsRowDxfId="61"/>
    <tableColumn id="3" xr3:uid="{00000000-0010-0000-0000-000003000000}" name="DOI" dataDxfId="60" totalsRowDxfId="59"/>
    <tableColumn id="4" xr3:uid="{00000000-0010-0000-0000-000004000000}" name="Publisher" dataDxfId="58" totalsRowDxfId="57"/>
    <tableColumn id="5" xr3:uid="{00000000-0010-0000-0000-000005000000}" name="Journal" dataDxfId="56" totalsRowDxfId="55"/>
    <tableColumn id="6" xr3:uid="{00000000-0010-0000-0000-000006000000}" name="E-ISSN" dataDxfId="54" totalsRowDxfId="53"/>
    <tableColumn id="7" xr3:uid="{00000000-0010-0000-0000-000007000000}" name="Type of publication" dataDxfId="52"/>
    <tableColumn id="8" xr3:uid="{00000000-0010-0000-0000-000008000000}" name="Article title" dataDxfId="51" totalsRowDxfId="50"/>
    <tableColumn id="9" xr3:uid="{00000000-0010-0000-0000-000009000000}" name="Date of publication" dataDxfId="49" totalsRowDxfId="48"/>
    <tableColumn id="13" xr3:uid="{00000000-0010-0000-0000-00000D000000}" name="Funder of research (1)" dataDxfId="47"/>
    <tableColumn id="14" xr3:uid="{00000000-0010-0000-0000-00000E000000}" name="Grant ID (1)" dataDxfId="46" totalsRowDxfId="45"/>
    <tableColumn id="15" xr3:uid="{00000000-0010-0000-0000-00000F000000}" name="Funder of research (2)" dataDxfId="44" totalsRowDxfId="43"/>
    <tableColumn id="16" xr3:uid="{00000000-0010-0000-0000-000010000000}" name="Grant ID (2)" dataDxfId="42" totalsRowDxfId="41"/>
    <tableColumn id="17" xr3:uid="{00000000-0010-0000-0000-000011000000}" name="Funder of research (3)" dataDxfId="40" totalsRowDxfId="39"/>
    <tableColumn id="18" xr3:uid="{00000000-0010-0000-0000-000012000000}" name="Grant ID (3)" dataDxfId="38" totalsRowDxfId="37"/>
    <tableColumn id="19" xr3:uid="{00000000-0010-0000-0000-000013000000}" name="Date of APC payment" dataDxfId="36" totalsRowDxfId="35"/>
    <tableColumn id="20" xr3:uid="{00000000-0010-0000-0000-000014000000}" name="APC paid (actual currency) excluding VAT" dataDxfId="34"/>
    <tableColumn id="21" xr3:uid="{00000000-0010-0000-0000-000015000000}" name="Currency of APC" dataDxfId="33" totalsRowDxfId="32"/>
    <tableColumn id="22" xr3:uid="{00000000-0010-0000-0000-000016000000}" name="APC paid (£) including VAT if charged" dataDxfId="31" totalsRowDxfId="30"/>
    <tableColumn id="23" xr3:uid="{00000000-0010-0000-0000-000017000000}" name="Additional publication costs (£)" dataDxfId="29" totalsRowDxfId="28"/>
    <tableColumn id="34" xr3:uid="{430B7142-4C9E-4985-8B45-421173AE68FB}" name="Fund that APC is paid from (1)" dataDxfId="27" totalsRowDxfId="26"/>
    <tableColumn id="33" xr3:uid="{B75F3085-FFEB-4A42-97D6-37AE8C97C361}" name="Fund that APC is paid from (2)" dataDxfId="25" totalsRowDxfId="24"/>
    <tableColumn id="32" xr3:uid="{A61F42A4-E657-4D52-97F5-FA4AFAFA117F}" name="Fund that APC is paid from (3)" dataDxfId="23" totalsRowDxfId="22"/>
    <tableColumn id="25" xr3:uid="{00000000-0010-0000-0000-000019000000}" name="Amount of APC charged to Wellcome grant (including VAT if charged) in £" dataDxfId="21" totalsRowDxfId="20"/>
    <tableColumn id="30" xr3:uid="{36773642-6544-492D-B517-6EA6A3AFDEFA}" name="Amount of APC charged to CRUK grant (including VAT if charged) in £" dataDxfId="19" totalsRowDxfId="18"/>
    <tableColumn id="29" xr3:uid="{31C34CBD-6B13-47EA-939E-37021D795BA8}" name="Amount of APC charged to BHF grant (including VAT if charged) in £" dataDxfId="17"/>
    <tableColumn id="26" xr3:uid="{00000000-0010-0000-0000-00001A000000}" name="Amount of APC charged to RCUK OA fund (including VAT if charged) in £" dataDxfId="16" totalsRowDxfId="15"/>
    <tableColumn id="37" xr3:uid="{A6D5577C-F13E-41AD-856C-DE614A0BD627}" name="Amount of APC charged to institutional budgets" dataDxfId="14" totalsRowDxfId="13"/>
    <tableColumn id="36" xr3:uid="{C4F94007-66AA-4C3C-A246-BDA1CC0D6858}" name="Discounts, memberships &amp; pre-payment agreements" dataDxfId="12" totalsRowDxfId="11"/>
    <tableColumn id="35" xr3:uid="{1944226D-DD0A-42BE-A2C4-80047D73CCAF}" name="Transitional Agreement article published under" dataDxfId="10" totalsRowDxfId="9"/>
    <tableColumn id="27" xr3:uid="{00000000-0010-0000-0000-00001B000000}" name="Licence" dataDxfId="8" totalsRowDxfId="7"/>
    <tableColumn id="28" xr3:uid="{00000000-0010-0000-0000-00001C000000}" name="Notes" totalsRowFunction="count" dataDxfId="6" totalsRowDxfId="5"/>
  </tableColumns>
  <tableStyleInfo name="TableStyleLight9"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4" displayName="Table14" ref="B48:C56" totalsRowShown="0" headerRowDxfId="4" dataDxfId="3" tableBorderDxfId="2">
  <autoFilter ref="B48:C56" xr:uid="{00000000-0009-0000-0100-000003000000}"/>
  <tableColumns count="2">
    <tableColumn id="1" xr3:uid="{00000000-0010-0000-0100-000001000000}" name="Other OA costs     " dataDxfId="1" dataCellStyle="Normal 3 3 3"/>
    <tableColumn id="2" xr3:uid="{00000000-0010-0000-0100-000002000000}" name="Amount" dataDxfId="0" dataCellStyle="Normal 3 3 3"/>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7" dT="2023-06-02T16:41:53.38" personId="{76BE5B8E-7E29-412E-9172-462B7932742F}" id="{733A7593-74FF-44F5-8287-F9A055670536}">
    <text xml:space="preserve">TN51843113 - can we charge this @Nicki Clarkson </text>
    <mentions>
      <mention mentionpersonId="{5C4E3140-1539-4B92-8123-10E4E727E99C}" mentionId="{C0F73831-1858-41BC-99A6-1BDD6172B887}" startIndex="32" length="15"/>
    </mentions>
  </threadedComment>
  <threadedComment ref="D7" dT="2023-06-05T10:46:19.95" personId="{29E4289C-CF16-4A8A-AC98-56A7E3D3E5C1}" id="{B70A2445-F8A7-4AB0-BAE4-AD8832FFFB4C}" parentId="{733A7593-74FF-44F5-8287-F9A055670536}">
    <text>Yes: not charged to UKRI in 21-22, and there were 12 UKRI articles included in the ACS agreement accepted 1/4/22-31/3/23 with a list APC of 4000 USD each</text>
  </threadedComment>
  <threadedComment ref="D7" dT="2024-06-03T10:48:27.54" personId="{76BE5B8E-7E29-412E-9172-462B7932742F}" id="{F56309DF-1117-417E-B79F-6E010449854C}" parentId="{733A7593-74FF-44F5-8287-F9A055670536}">
    <text>Correction required due to 4000 USD payment from CRUK</text>
  </threadedComment>
  <threadedComment ref="B8" dT="2024-06-03T09:58:38.68" personId="{76BE5B8E-7E29-412E-9172-462B7932742F}" id="{EE6E1735-3BF4-47D8-8364-90BB174F5F09}">
    <text>8,963.22 GBP Pub fee + 1,493.87 VAT</text>
  </threadedComment>
  <threadedComment ref="E8" dT="2024-06-04T11:29:47.02" personId="{76BE5B8E-7E29-412E-9172-462B7932742F}" id="{A1606F5F-C271-4782-84CD-3F3A277358E1}">
    <text>Could charge &lt;20k</text>
  </threadedComment>
  <threadedComment ref="B9" dT="2024-06-04T09:58:29.13" personId="{76BE5B8E-7E29-412E-9172-462B7932742F}" id="{37DC6D54-1D34-4DB7-8140-63523C305F1B}">
    <text>TN51977153</text>
  </threadedComment>
  <threadedComment ref="E9" dT="2024-06-04T11:30:39.71" personId="{29E4289C-CF16-4A8A-AC98-56A7E3D3E5C1}" id="{8A4C3FF9-0796-47A6-BCC1-D7D426402FFB}">
    <text>Could charge £24,000</text>
  </threadedComment>
  <threadedComment ref="E9" dT="2024-06-05T08:38:21.28" personId="{76BE5B8E-7E29-412E-9172-462B7932742F}" id="{2565B4D9-133F-4DF9-88A5-C25DF685E816}" parentId="{8A4C3FF9-0796-47A6-BCC1-D7D426402FFB}">
    <text>UKRI have got VFM in Q1. Are we happy to take the full fee in Q1, or should we only take the Q1 share and hope for more publishing in 2024?</text>
  </threadedComment>
  <threadedComment ref="E12" dT="2024-06-04T11:30:55.17" personId="{29E4289C-CF16-4A8A-AC98-56A7E3D3E5C1}" id="{72FE1EAC-6E9C-4933-AEC1-4C3D5053C409}">
    <text>Could charge £11,400</text>
  </threadedComment>
  <threadedComment ref="B13" dT="2024-06-04T10:17:14.27" personId="{76BE5B8E-7E29-412E-9172-462B7932742F}" id="{E37197BB-ED8E-44EB-B85A-9AED5F63984D}">
    <text>TN51986604</text>
  </threadedComment>
  <threadedComment ref="E13" dT="2024-06-04T11:31:11.51" personId="{29E4289C-CF16-4A8A-AC98-56A7E3D3E5C1}" id="{F54A0915-7EF3-4AEE-B81C-15379C22CA78}">
    <text>Could charge 10,500</text>
  </threadedComment>
  <threadedComment ref="E13" dT="2024-06-05T08:43:12.74" personId="{76BE5B8E-7E29-412E-9172-462B7932742F}" id="{81DDF75F-0CC4-4A48-BDA1-E67A31FDED36}" parentId="{F54A0915-7EF3-4AEE-B81C-15379C22CA78}">
    <text>AIP was previously 100% subs. In this year there has been a publishing cost. Do we want to charge this back to UKRI, or do we want the subs budget to remain committed? This is more than the Q1 fee. Do we want to take the maximum value or only the Q1 portion?</text>
  </threadedComment>
  <threadedComment ref="E33" dT="2024-06-04T11:32:12.56" personId="{29E4289C-CF16-4A8A-AC98-56A7E3D3E5C1}" id="{31C8A9CC-0093-41A4-A919-E3E68B42697F}">
    <text>Could charge 21310</text>
  </threadedComment>
  <threadedComment ref="B34" dT="2024-06-04T09:57:14.87" personId="{76BE5B8E-7E29-412E-9172-462B7932742F}" id="{1DACE064-7631-4075-9C2E-9F1138042593}">
    <text>It looks like someone has incorrectly coded TN51961880</text>
  </threadedComment>
  <threadedComment ref="E34" dT="2024-06-04T11:11:36.25" personId="{76BE5B8E-7E29-412E-9172-462B7932742F}" id="{C2841C53-72D0-4D71-961B-7F28DEA3C1B8}">
    <text>Does 8400 need to be split out by quarters</text>
  </threadedComment>
  <threadedComment ref="E34" dT="2024-06-04T11:32:46.61" personId="{29E4289C-CF16-4A8A-AC98-56A7E3D3E5C1}" id="{8BF54F8E-41F6-4969-A434-520171E19D57}" parentId="{C2841C53-72D0-4D71-961B-7F28DEA3C1B8}">
    <text>Could charge 6960</text>
  </threadedComment>
  <threadedComment ref="D38" dT="2024-06-03T15:21:19.29" personId="{76BE5B8E-7E29-412E-9172-462B7932742F}" id="{96795B24-1390-4C36-9AE1-DD5C3906D5A0}">
    <text xml:space="preserve">=Q1 VAT
</text>
  </threadedComment>
  <threadedComment ref="E38" dT="2024-06-04T11:33:20.19" personId="{29E4289C-CF16-4A8A-AC98-56A7E3D3E5C1}" id="{B89BF331-FA64-4264-9802-973A4D1081BB}">
    <text>Could charge 147130</text>
  </threadedComment>
  <threadedComment ref="E38" dT="2024-06-04T16:17:55.50" personId="{76BE5B8E-7E29-412E-9172-462B7932742F}" id="{0A0FEB85-51BA-4930-8700-E237D9A1D8C2}" parentId="{B89BF331-FA64-4264-9802-973A4D1081BB}">
    <text>Or Q2, 3, 4 VAT?</text>
  </threadedComment>
  <threadedComment ref="E38" dT="2024-06-10T11:45:43.15" personId="{76BE5B8E-7E29-412E-9172-462B7932742F}" id="{553068C5-93A8-48F4-B788-8C8603190013}" parentId="{B89BF331-FA64-4264-9802-973A4D1081BB}">
    <text>Previously 147130 before correction for staffing</text>
  </threadedComment>
  <threadedComment ref="B39" dT="2024-06-04T09:53:57.72" personId="{76BE5B8E-7E29-412E-9172-462B7932742F}" id="{17EEC681-7090-4181-B853-4901D7C6A844}">
    <text>TN51948009</text>
  </threadedComment>
  <threadedComment ref="E39" dT="2024-06-04T11:33:40.08" personId="{29E4289C-CF16-4A8A-AC98-56A7E3D3E5C1}" id="{EAC5A323-5694-4BDD-986C-08F265B38A55}">
    <text>Could charge 60680</text>
  </threadedComment>
  <threadedComment ref="E39" dT="2024-06-04T16:18:30.89" personId="{76BE5B8E-7E29-412E-9172-462B7932742F}" id="{4825AF1F-5951-4362-AF41-1555322EB6FC}" parentId="{EAC5A323-5694-4BDD-986C-08F265B38A55}">
    <text>Or Q1 VAT?</text>
  </threadedComment>
  <threadedComment ref="E54" dT="2024-06-05T14:36:44.72" personId="{76BE5B8E-7E29-412E-9172-462B7932742F}" id="{2C5867FA-E1FD-4B92-B1F1-3B52BC0ACF38}">
    <text>0-out</text>
  </threadedComment>
  <threadedComment ref="E54" dT="2024-06-05T15:41:26.55" personId="{76BE5B8E-7E29-412E-9172-462B7932742F}" id="{4E2DDA68-8F37-44E9-A90B-7A0F564BE22A}" parentId="{2C5867FA-E1FD-4B92-B1F1-3B52BC0ACF38}">
    <text>Was 1761.30</text>
  </threadedComment>
  <threadedComment ref="E55" dT="2024-06-05T14:36:53.31" personId="{76BE5B8E-7E29-412E-9172-462B7932742F}" id="{93B87E09-C0DB-49A3-9C65-826F3290750B}">
    <text>0-out</text>
  </threadedComment>
  <threadedComment ref="E55" dT="2024-06-05T15:41:42.14" personId="{76BE5B8E-7E29-412E-9172-462B7932742F}" id="{BAC37095-1DCB-4155-A813-B724AC1B253C}" parentId="{93B87E09-C0DB-49A3-9C65-826F3290750B}">
    <text>Was 576</text>
  </threadedComment>
  <threadedComment ref="E59" dT="2024-06-04T11:40:40.03" personId="{29E4289C-CF16-4A8A-AC98-56A7E3D3E5C1}" id="{7A65F597-D600-46C8-944D-CDA989A8FC85}">
    <text>Could charge 9135</text>
  </threadedComment>
  <threadedComment ref="B60" dT="2024-06-04T10:20:50.79" personId="{76BE5B8E-7E29-412E-9172-462B7932742F}" id="{420BD910-0370-4485-8C2A-39CE002A89C1}">
    <text>TN51989549</text>
  </threadedComment>
  <threadedComment ref="E60" dT="2024-06-04T11:35:15.80" personId="{29E4289C-CF16-4A8A-AC98-56A7E3D3E5C1}" id="{ADE8A752-A78B-4A9A-AEC9-ABADFF507C62}">
    <text>Could charge 2230</text>
  </threadedComment>
  <threadedComment ref="E60" dT="2024-06-05T14:41:49.44" personId="{76BE5B8E-7E29-412E-9172-462B7932742F}" id="{08273B6B-D3AE-4297-BDD5-1B5687BDFD8D}" parentId="{ADE8A752-A78B-4A9A-AEC9-ABADFF507C62}">
    <text>Allocate remaining Q1 expense to subs.</text>
  </threadedComment>
  <threadedComment ref="E75" dT="2024-06-05T14:42:42.60" personId="{76BE5B8E-7E29-412E-9172-462B7932742F}" id="{A315AF24-2A9D-429D-BC0E-49857E0B74CA}">
    <text>0-out</text>
  </threadedComment>
  <threadedComment ref="E75" dT="2024-06-05T15:48:06.31" personId="{76BE5B8E-7E29-412E-9172-462B7932742F}" id="{F05BF472-AC6D-4F89-9697-B3B934298E8E}" parentId="{A315AF24-2A9D-429D-BC0E-49857E0B74CA}">
    <text>Was 894.60</text>
  </threadedComment>
  <threadedComment ref="B78" dT="2024-06-03T16:33:38.13" personId="{76BE5B8E-7E29-412E-9172-462B7932742F}" id="{03DD1CB5-87C5-4758-8499-7A8F678DEAE9}">
    <text xml:space="preserve">66092.62?
</text>
  </threadedComment>
  <threadedComment ref="B78" dT="2024-06-03T16:36:55.39" personId="{76BE5B8E-7E29-412E-9172-462B7932742F}" id="{C0E79430-360C-43BE-8B82-6E685E992B1F}" parentId="{03DD1CB5-87C5-4758-8499-7A8F678DEAE9}">
    <text>TN51889382</text>
  </threadedComment>
  <threadedComment ref="E78" dT="2024-06-04T11:35:44.68" personId="{29E4289C-CF16-4A8A-AC98-56A7E3D3E5C1}" id="{B6590F0B-3E18-4BF9-BE61-0489B260FCAB}">
    <text>Could charge 33208</text>
  </threadedComment>
  <threadedComment ref="E78" dT="2024-06-05T09:06:58.07" personId="{76BE5B8E-7E29-412E-9172-462B7932742F}" id="{B0C814AA-8B51-48E6-97F9-D7CD946CAE0F}" parentId="{B6590F0B-3E18-4BF9-BE61-0489B260FCAB}">
    <text>24,979.61 short</text>
  </threadedComment>
  <threadedComment ref="B79" dT="2024-06-04T10:15:07.58" personId="{76BE5B8E-7E29-412E-9172-462B7932742F}" id="{361315F3-3208-4205-AF5B-DF8AC8A9DF11}">
    <text>51981276</text>
  </threadedComment>
  <threadedComment ref="E79" dT="2024-06-04T11:36:01.79" personId="{29E4289C-CF16-4A8A-AC98-56A7E3D3E5C1}" id="{C01EBAC7-42B6-46F7-9952-75FC6FE65EF2}">
    <text>Could charge 6473</text>
  </threadedComment>
  <threadedComment ref="E79" dT="2024-06-05T09:05:09.47" personId="{76BE5B8E-7E29-412E-9172-462B7932742F}" id="{87B3BFE7-34FC-4336-8E82-066FD047EBA8}" parentId="{C01EBAC7-42B6-46F7-9952-75FC6FE65EF2}">
    <text>13,461.11 short on Q1</text>
  </threadedComment>
  <threadedComment ref="E82" dT="2024-06-04T11:36:41.48" personId="{29E4289C-CF16-4A8A-AC98-56A7E3D3E5C1}" id="{DA80761F-E215-4541-9E54-8F52E3FD6FB1}">
    <text>Could charge 52911.44</text>
  </threadedComment>
  <threadedComment ref="E83" dT="2024-06-04T11:36:58.24" personId="{29E4289C-CF16-4A8A-AC98-56A7E3D3E5C1}" id="{A3063343-7891-43FD-BD84-FBE7F7B02A4A}">
    <text>Could charge 3798.90</text>
  </threadedComment>
  <threadedComment ref="E83" dT="2024-06-04T16:26:31.40" personId="{76BE5B8E-7E29-412E-9172-462B7932742F}" id="{D54437C8-23D4-4C5F-BFA9-518E01CFD5E9}" parentId="{A3063343-7891-43FD-BD84-FBE7F7B02A4A}">
    <text>Or 1 quarter? 6137.75</text>
  </threadedComment>
  <threadedComment ref="E86" dT="2024-06-04T11:41:50.52" personId="{29E4289C-CF16-4A8A-AC98-56A7E3D3E5C1}" id="{F5B2F255-4ED5-4633-AEF0-729FBA94A4BE}">
    <text>Could charge 6300</text>
  </threadedComment>
  <threadedComment ref="E87" dT="2024-06-04T11:45:42.49" personId="{29E4289C-CF16-4A8A-AC98-56A7E3D3E5C1}" id="{1D3705AE-646D-47BA-B4EE-D1B097438C1C}">
    <text>Could charge 3000</text>
  </threadedComment>
  <threadedComment ref="B90" dT="2024-06-03T16:25:02.84" personId="{76BE5B8E-7E29-412E-9172-462B7932742F}" id="{635F4B3B-69E3-4AD4-A551-02EFCDFF898E}">
    <text xml:space="preserve">TN51869256
</text>
  </threadedComment>
  <threadedComment ref="E90" dT="2024-06-04T11:46:27.70" personId="{29E4289C-CF16-4A8A-AC98-56A7E3D3E5C1}" id="{5D5EF812-E757-4205-A65B-CE87667418D7}">
    <text>Could charge 5962</text>
  </threadedComment>
  <threadedComment ref="B91" dT="2024-06-04T09:59:59.45" personId="{76BE5B8E-7E29-412E-9172-462B7932742F}" id="{57518EC8-0011-45F9-AA6E-1AA2D5572211}">
    <text>TN51982969</text>
  </threadedComment>
  <threadedComment ref="E91" dT="2024-06-04T11:46:44.29" personId="{29E4289C-CF16-4A8A-AC98-56A7E3D3E5C1}" id="{9A073F6F-FFBE-45CD-B45B-8E6330065EA1}">
    <text>Could charge 4690</text>
  </threadedComment>
  <threadedComment ref="E108" dT="2024-06-04T11:47:16.50" personId="{29E4289C-CF16-4A8A-AC98-56A7E3D3E5C1}" id="{ACBAB7E6-9CA7-4AEA-BB84-B0A929631BE3}">
    <text>Could charge 1700</text>
  </threadedComment>
  <threadedComment ref="E108" dT="2024-06-05T16:00:50.25" personId="{76BE5B8E-7E29-412E-9172-462B7932742F}" id="{446A6282-2CC0-41C5-9647-21B4B7B01BEE}" parentId="{ACBAB7E6-9CA7-4AEA-BB84-B0A929631BE3}">
    <text>Was 3874.62</text>
  </threadedComment>
  <threadedComment ref="B109" dT="2024-06-04T09:51:07.63" personId="{76BE5B8E-7E29-412E-9172-462B7932742F}" id="{760BD08A-A229-421C-A576-13720DC26375}">
    <text>TN51960908</text>
  </threadedComment>
  <threadedComment ref="E109" dT="2024-06-04T11:47:28.62" personId="{29E4289C-CF16-4A8A-AC98-56A7E3D3E5C1}" id="{14F4057A-8F53-49DB-BCCA-4C4C03AA0F26}">
    <text>Could charge 3695</text>
  </threadedComment>
  <threadedComment ref="E113" dT="2024-06-04T11:48:08.41" personId="{29E4289C-CF16-4A8A-AC98-56A7E3D3E5C1}" id="{1AE78DC2-60E8-48DE-925F-4AD4CF20F18C}">
    <text>Could charge 22689</text>
  </threadedComment>
  <threadedComment ref="E114" dT="2024-06-04T11:48:34.69" personId="{29E4289C-CF16-4A8A-AC98-56A7E3D3E5C1}" id="{74D2D765-6D80-48C4-BFE6-E046F11EAFB2}">
    <text>Could charge 5500</text>
  </threadedComment>
  <threadedComment ref="E120" dT="2024-06-04T11:49:16.58" personId="{29E4289C-CF16-4A8A-AC98-56A7E3D3E5C1}" id="{A1CB19FA-A376-4AB2-BD26-2BB7BE0196C7}">
    <text>Could charge 15032.68</text>
  </threadedComment>
  <threadedComment ref="E121" dT="2024-06-04T11:49:37.41" personId="{29E4289C-CF16-4A8A-AC98-56A7E3D3E5C1}" id="{49DBBD12-82A2-482D-965E-B0C4023DF910}">
    <text>Could charge 2529.89</text>
  </threadedComment>
  <threadedComment ref="B126" dT="2024-06-04T09:16:32.18" personId="{76BE5B8E-7E29-412E-9172-462B7932742F}" id="{FB50D0BC-916B-4490-B901-D3E8AACFAEC4}">
    <text>Nature pub fee: 5,035.73</text>
  </threadedComment>
  <threadedComment ref="B126" dT="2024-06-04T09:17:52.47" personId="{76BE5B8E-7E29-412E-9172-462B7932742F}" id="{ED172828-31B2-41D0-9C59-F7C7416CC894}" parentId="{FB50D0BC-916B-4490-B901-D3E8AACFAEC4}">
    <text>Compact fee: 129,299.82</text>
  </threadedComment>
  <threadedComment ref="D126" dT="2024-06-04T09:21:34.76" personId="{76BE5B8E-7E29-412E-9172-462B7932742F}" id="{11E0836F-C051-43EC-8318-8EC0FBC3021B}">
    <text>3 Q = 100,766.66 max</text>
  </threadedComment>
  <threadedComment ref="E126" dT="2024-06-04T11:50:23.40" personId="{29E4289C-CF16-4A8A-AC98-56A7E3D3E5C1}" id="{A6B33DB6-CD49-4CD5-8464-1807B341BB35}">
    <text>Could charge 86218</text>
  </threadedComment>
  <threadedComment ref="E127" dT="2024-06-04T09:20:51.26" personId="{76BE5B8E-7E29-412E-9172-462B7932742F}" id="{33D611A4-2CE8-4C5A-AEC4-7172BE97246B}">
    <text>1 q = 33,028.47 max</text>
  </threadedComment>
  <threadedComment ref="E127" dT="2024-06-04T11:50:56.94" personId="{29E4289C-CF16-4A8A-AC98-56A7E3D3E5C1}" id="{F02495AA-BCCE-420C-AF63-F0C291754D7E}" parentId="{33D611A4-2CE8-4C5A-AEC4-7172BE97246B}">
    <text>Could charge 20221</text>
  </threadedComment>
  <threadedComment ref="E130" dT="2024-06-04T12:28:44.68" personId="{76BE5B8E-7E29-412E-9172-462B7932742F}" id="{83623161-DBD9-407A-BD0A-FACF328678BB}">
    <text>Q2-4: 21,645.20
4: 8,983.20
3: 6,331.00
2: 6,331.00</text>
  </threadedComment>
  <threadedComment ref="E131" dT="2024-06-05T10:22:56.89" personId="{76BE5B8E-7E29-412E-9172-462B7932742F}" id="{EE993EA1-D992-4B65-9B7C-BC6A8DE842BE}">
    <text>Q1 share of VAT 10384.66?</text>
  </threadedComment>
  <threadedComment ref="E138" dT="2024-06-04T11:53:10.29" personId="{29E4289C-CF16-4A8A-AC98-56A7E3D3E5C1}" id="{705FF045-13B6-4D28-A2EA-D82CE57A7C61}">
    <text>Could charge 79506.50</text>
  </threadedComment>
  <threadedComment ref="B139" dT="2024-06-04T10:18:37.89" personId="{76BE5B8E-7E29-412E-9172-462B7932742F}" id="{68D7E8E7-AE84-4CAE-9837-6019C8B79CB5}">
    <text>TN51992638</text>
  </threadedComment>
  <threadedComment ref="E139" dT="2024-06-04T11:53:35.01" personId="{29E4289C-CF16-4A8A-AC98-56A7E3D3E5C1}" id="{A752D7BB-E2E3-4A6F-9BE9-73DE1DA8DB62}">
    <text>Could charge 23520</text>
  </threadedComment>
  <threadedComment ref="E140" dT="2024-06-04T11:55:57.24" personId="{29E4289C-CF16-4A8A-AC98-56A7E3D3E5C1}" id="{7270F854-71DB-4CD3-A7FE-E7DEC01CE4AD}">
    <text>Could charge 4532</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ellcome.org/grant-funding/wellcome-and-coaf-open-access-spend-201819" TargetMode="External"/><Relationship Id="rId2" Type="http://schemas.openxmlformats.org/officeDocument/2006/relationships/hyperlink" Target="https://wellcome.org/grant-funding/guidance/open-access-guidance/wellcome-and-coaf-open-access-spend-201718" TargetMode="External"/><Relationship Id="rId1" Type="http://schemas.openxmlformats.org/officeDocument/2006/relationships/hyperlink" Target="https://wellcome.org/grant-funding/wellcome-and-coaf-open-access-spend-201617" TargetMode="External"/><Relationship Id="rId6" Type="http://schemas.openxmlformats.org/officeDocument/2006/relationships/printerSettings" Target="../printerSettings/printerSettings2.bin"/><Relationship Id="rId5" Type="http://schemas.openxmlformats.org/officeDocument/2006/relationships/hyperlink" Target="https://wellcome.org/grant-funding/guidance/open-access-guidance/wellcome-and-coaf-open-access-spend-201718" TargetMode="External"/><Relationship Id="rId4" Type="http://schemas.openxmlformats.org/officeDocument/2006/relationships/hyperlink" Target="https://wellcome.org/grant-funding/wellcome-and-coaf-open-access-spend-20181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
  <sheetViews>
    <sheetView zoomScaleNormal="100" workbookViewId="0"/>
  </sheetViews>
  <sheetFormatPr defaultRowHeight="15.75" customHeight="1" x14ac:dyDescent="0.25"/>
  <cols>
    <col min="1" max="1" width="83.6328125" customWidth="1"/>
    <col min="2" max="2" width="46.6328125" customWidth="1"/>
    <col min="3" max="3" width="77" bestFit="1" customWidth="1"/>
  </cols>
  <sheetData>
    <row r="1" spans="1:4" ht="30" customHeight="1" x14ac:dyDescent="0.3">
      <c r="A1" s="76" t="s">
        <v>0</v>
      </c>
      <c r="B1" s="77"/>
      <c r="C1" s="78"/>
      <c r="D1" s="3"/>
    </row>
    <row r="2" spans="1:4" ht="35.75" customHeight="1" x14ac:dyDescent="0.25">
      <c r="A2" s="168" t="s">
        <v>1</v>
      </c>
      <c r="B2" s="169"/>
      <c r="C2" s="4" t="s">
        <v>2</v>
      </c>
    </row>
    <row r="3" spans="1:4" ht="49.5" customHeight="1" x14ac:dyDescent="0.25">
      <c r="A3" s="170" t="s">
        <v>3</v>
      </c>
      <c r="C3" s="5" t="s">
        <v>4</v>
      </c>
      <c r="D3" s="3"/>
    </row>
    <row r="4" spans="1:4" ht="63" customHeight="1" x14ac:dyDescent="0.25">
      <c r="A4" s="171" t="s">
        <v>5</v>
      </c>
      <c r="B4" s="172"/>
      <c r="C4" s="173"/>
      <c r="D4" s="3"/>
    </row>
    <row r="5" spans="1:4" ht="53.75" customHeight="1" x14ac:dyDescent="0.25">
      <c r="A5" s="70" t="s">
        <v>6</v>
      </c>
      <c r="B5" s="71"/>
      <c r="C5" s="72"/>
      <c r="D5" s="3"/>
    </row>
    <row r="6" spans="1:4" ht="51" customHeight="1" x14ac:dyDescent="0.25">
      <c r="A6" s="73" t="s">
        <v>7</v>
      </c>
      <c r="B6" s="74"/>
      <c r="C6" s="75"/>
      <c r="D6" s="3"/>
    </row>
  </sheetData>
  <hyperlinks>
    <hyperlink ref="C2" r:id="rId1" xr:uid="{00000000-0004-0000-0000-000000000000}"/>
    <hyperlink ref="C3" r:id="rId2" xr:uid="{00000000-0004-0000-0000-000001000000}"/>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6E383-BF73-4F79-8A7B-58F9D66DA908}">
  <dimension ref="A1:Q48"/>
  <sheetViews>
    <sheetView workbookViewId="0"/>
  </sheetViews>
  <sheetFormatPr defaultRowHeight="12.5" x14ac:dyDescent="0.25"/>
  <cols>
    <col min="2" max="2" width="5.36328125" customWidth="1"/>
    <col min="3" max="3" width="4.36328125" customWidth="1"/>
    <col min="4" max="4" width="106.6328125" customWidth="1"/>
    <col min="5" max="5" width="15.6328125" customWidth="1"/>
    <col min="6" max="6" width="21.6328125" customWidth="1"/>
  </cols>
  <sheetData>
    <row r="1" spans="1:17" ht="14" x14ac:dyDescent="0.3">
      <c r="A1" s="116"/>
      <c r="B1" s="116"/>
      <c r="C1" s="115"/>
      <c r="D1" s="115"/>
      <c r="E1" s="115"/>
      <c r="F1" s="116"/>
      <c r="G1" s="116"/>
      <c r="H1" s="116"/>
      <c r="I1" s="116"/>
      <c r="J1" s="116"/>
      <c r="K1" s="116"/>
      <c r="L1" s="116"/>
      <c r="M1" s="116"/>
      <c r="N1" s="116"/>
      <c r="O1" s="116"/>
      <c r="P1" s="116"/>
      <c r="Q1" s="116"/>
    </row>
    <row r="2" spans="1:17" ht="18" customHeight="1" x14ac:dyDescent="0.25">
      <c r="A2" s="116"/>
      <c r="B2" s="373" t="s">
        <v>8</v>
      </c>
      <c r="C2" s="374"/>
      <c r="D2" s="374"/>
      <c r="E2" s="374"/>
      <c r="F2" s="374"/>
      <c r="G2" s="374"/>
      <c r="H2" s="374"/>
      <c r="I2" s="374"/>
      <c r="J2" s="116"/>
      <c r="K2" s="116"/>
      <c r="L2" s="116"/>
      <c r="M2" s="116"/>
      <c r="N2" s="116"/>
      <c r="O2" s="116"/>
      <c r="P2" s="116"/>
      <c r="Q2" s="116"/>
    </row>
    <row r="3" spans="1:17" s="114" customFormat="1" ht="17.25" customHeight="1" x14ac:dyDescent="0.3">
      <c r="A3" s="115"/>
      <c r="B3" s="374"/>
      <c r="C3" s="374"/>
      <c r="D3" s="374"/>
      <c r="E3" s="374"/>
      <c r="F3" s="374"/>
      <c r="G3" s="374"/>
      <c r="H3" s="374"/>
      <c r="I3" s="374"/>
      <c r="J3" s="115"/>
      <c r="K3" s="115"/>
      <c r="L3" s="115"/>
      <c r="M3" s="115"/>
      <c r="N3" s="115"/>
      <c r="O3" s="115"/>
      <c r="P3" s="115"/>
      <c r="Q3" s="115"/>
    </row>
    <row r="4" spans="1:17" s="114" customFormat="1" ht="14" x14ac:dyDescent="0.3">
      <c r="A4" s="115"/>
      <c r="B4" s="115"/>
      <c r="C4" s="115"/>
      <c r="D4" s="115"/>
      <c r="E4" s="115"/>
      <c r="F4" s="115"/>
      <c r="G4" s="115"/>
      <c r="H4" s="115"/>
      <c r="I4" s="115"/>
      <c r="J4" s="115"/>
      <c r="K4" s="115"/>
      <c r="L4" s="115"/>
      <c r="M4" s="115"/>
      <c r="N4" s="115"/>
      <c r="O4" s="115"/>
      <c r="P4" s="115"/>
      <c r="Q4" s="115"/>
    </row>
    <row r="5" spans="1:17" s="114" customFormat="1" ht="30.65" customHeight="1" x14ac:dyDescent="0.3">
      <c r="A5" s="115"/>
      <c r="B5" s="375" t="s">
        <v>9</v>
      </c>
      <c r="C5" s="376"/>
      <c r="D5" s="376"/>
      <c r="E5" s="376"/>
      <c r="F5" s="376"/>
      <c r="G5" s="376"/>
      <c r="H5" s="376"/>
      <c r="I5" s="376"/>
      <c r="J5" s="115"/>
      <c r="K5" s="115"/>
      <c r="L5" s="115"/>
      <c r="M5" s="115"/>
      <c r="N5" s="115"/>
      <c r="O5" s="115"/>
      <c r="P5" s="115"/>
      <c r="Q5" s="115"/>
    </row>
    <row r="6" spans="1:17" s="114" customFormat="1" ht="14" x14ac:dyDescent="0.3">
      <c r="A6" s="115"/>
      <c r="B6" s="115"/>
      <c r="C6" s="115"/>
      <c r="D6" s="115"/>
      <c r="E6" s="115"/>
      <c r="F6" s="115"/>
      <c r="G6" s="115"/>
      <c r="H6" s="115"/>
      <c r="I6" s="115"/>
      <c r="J6" s="115"/>
      <c r="K6" s="115"/>
      <c r="L6" s="115"/>
      <c r="M6" s="115"/>
      <c r="N6" s="115"/>
      <c r="O6" s="115"/>
      <c r="P6" s="115"/>
      <c r="Q6" s="115"/>
    </row>
    <row r="7" spans="1:17" s="114" customFormat="1" ht="9.5" customHeight="1" x14ac:dyDescent="0.3">
      <c r="A7" s="115"/>
      <c r="B7" s="117"/>
      <c r="C7" s="118"/>
      <c r="D7" s="118"/>
      <c r="E7" s="118"/>
      <c r="F7" s="118"/>
      <c r="G7" s="118"/>
      <c r="H7" s="118"/>
      <c r="I7" s="119"/>
      <c r="J7" s="115"/>
      <c r="K7" s="115"/>
      <c r="L7" s="115"/>
      <c r="M7" s="115"/>
      <c r="N7" s="115"/>
      <c r="O7" s="115"/>
      <c r="P7" s="115"/>
      <c r="Q7" s="115"/>
    </row>
    <row r="8" spans="1:17" s="114" customFormat="1" ht="14.5" x14ac:dyDescent="0.35">
      <c r="A8" s="115"/>
      <c r="B8" s="120"/>
      <c r="C8" s="359" t="s">
        <v>10</v>
      </c>
      <c r="D8" s="360"/>
      <c r="E8" s="360"/>
      <c r="F8" s="360"/>
      <c r="G8" s="121"/>
      <c r="H8" s="121"/>
      <c r="I8" s="146"/>
      <c r="J8" s="115"/>
      <c r="K8" s="161" t="s">
        <v>11</v>
      </c>
      <c r="L8" s="162"/>
      <c r="M8" s="162"/>
      <c r="N8" s="162"/>
      <c r="O8" s="162"/>
      <c r="P8" s="163"/>
      <c r="Q8" s="115"/>
    </row>
    <row r="9" spans="1:17" ht="14.5" x14ac:dyDescent="0.35">
      <c r="A9" s="116"/>
      <c r="B9" s="145"/>
      <c r="C9" s="131"/>
      <c r="D9" s="131"/>
      <c r="E9" s="131"/>
      <c r="F9" s="130"/>
      <c r="G9" s="122"/>
      <c r="H9" s="122"/>
      <c r="I9" s="123"/>
      <c r="J9" s="116"/>
      <c r="K9" s="377" t="s">
        <v>12</v>
      </c>
      <c r="L9" s="378"/>
      <c r="M9" s="378"/>
      <c r="N9" s="378"/>
      <c r="O9" s="378"/>
      <c r="P9" s="379"/>
      <c r="Q9" s="116"/>
    </row>
    <row r="10" spans="1:17" ht="14.5" x14ac:dyDescent="0.35">
      <c r="A10" s="116"/>
      <c r="B10" s="145"/>
      <c r="C10" s="154" t="s">
        <v>13</v>
      </c>
      <c r="D10" s="131"/>
      <c r="E10" s="131"/>
      <c r="F10" s="130"/>
      <c r="G10" s="122"/>
      <c r="H10" s="122"/>
      <c r="I10" s="123"/>
      <c r="J10" s="116"/>
      <c r="K10" s="380"/>
      <c r="L10" s="378"/>
      <c r="M10" s="378"/>
      <c r="N10" s="378"/>
      <c r="O10" s="378"/>
      <c r="P10" s="379"/>
      <c r="Q10" s="116"/>
    </row>
    <row r="11" spans="1:17" ht="14" x14ac:dyDescent="0.3">
      <c r="A11" s="116"/>
      <c r="B11" s="145"/>
      <c r="C11" s="121"/>
      <c r="D11" s="121"/>
      <c r="E11" s="121"/>
      <c r="F11" s="122"/>
      <c r="G11" s="122"/>
      <c r="H11" s="122"/>
      <c r="I11" s="123"/>
      <c r="J11" s="116"/>
      <c r="K11" s="380"/>
      <c r="L11" s="378"/>
      <c r="M11" s="378"/>
      <c r="N11" s="378"/>
      <c r="O11" s="378"/>
      <c r="P11" s="379"/>
      <c r="Q11" s="116"/>
    </row>
    <row r="12" spans="1:17" ht="14.5" x14ac:dyDescent="0.35">
      <c r="A12" s="116"/>
      <c r="B12" s="145"/>
      <c r="C12" s="122"/>
      <c r="D12" s="135" t="s">
        <v>14</v>
      </c>
      <c r="E12" s="153" t="s">
        <v>15</v>
      </c>
      <c r="F12" s="122"/>
      <c r="G12" s="122"/>
      <c r="H12" s="122"/>
      <c r="I12" s="123"/>
      <c r="J12" s="116"/>
      <c r="K12" s="355" t="s">
        <v>16</v>
      </c>
      <c r="L12" s="356"/>
      <c r="M12" s="356"/>
      <c r="N12" s="356"/>
      <c r="O12" s="356"/>
      <c r="P12" s="357"/>
      <c r="Q12" s="116"/>
    </row>
    <row r="13" spans="1:17" ht="14.5" x14ac:dyDescent="0.25">
      <c r="A13" s="116"/>
      <c r="B13" s="145"/>
      <c r="C13" s="136">
        <v>1</v>
      </c>
      <c r="D13" s="137" t="s">
        <v>17</v>
      </c>
      <c r="E13" s="139"/>
      <c r="F13" s="122"/>
      <c r="G13" s="122"/>
      <c r="H13" s="122"/>
      <c r="I13" s="123"/>
      <c r="J13" s="116"/>
      <c r="K13" s="358"/>
      <c r="L13" s="356"/>
      <c r="M13" s="356"/>
      <c r="N13" s="356"/>
      <c r="O13" s="356"/>
      <c r="P13" s="357"/>
      <c r="Q13" s="116"/>
    </row>
    <row r="14" spans="1:17" ht="14.5" x14ac:dyDescent="0.25">
      <c r="A14" s="116"/>
      <c r="B14" s="145"/>
      <c r="C14" s="138">
        <v>2</v>
      </c>
      <c r="D14" s="128" t="s">
        <v>18</v>
      </c>
      <c r="E14" s="139"/>
      <c r="F14" s="124"/>
      <c r="G14" s="122"/>
      <c r="H14" s="122"/>
      <c r="I14" s="123"/>
      <c r="J14" s="116"/>
      <c r="K14" s="355"/>
      <c r="L14" s="356"/>
      <c r="M14" s="356"/>
      <c r="N14" s="356"/>
      <c r="O14" s="356"/>
      <c r="P14" s="357"/>
      <c r="Q14" s="116"/>
    </row>
    <row r="15" spans="1:17" ht="21.9" customHeight="1" x14ac:dyDescent="0.25">
      <c r="A15" s="116"/>
      <c r="B15" s="145"/>
      <c r="C15" s="140">
        <v>3</v>
      </c>
      <c r="D15" s="141" t="s">
        <v>19</v>
      </c>
      <c r="E15" s="149">
        <f>E13*E14</f>
        <v>0</v>
      </c>
      <c r="F15" s="124" t="s">
        <v>20</v>
      </c>
      <c r="G15" s="122"/>
      <c r="H15" s="122"/>
      <c r="I15" s="123"/>
      <c r="J15" s="116"/>
      <c r="K15" s="358"/>
      <c r="L15" s="356"/>
      <c r="M15" s="356"/>
      <c r="N15" s="356"/>
      <c r="O15" s="356"/>
      <c r="P15" s="357"/>
      <c r="Q15" s="116"/>
    </row>
    <row r="16" spans="1:17" ht="24" customHeight="1" x14ac:dyDescent="0.35">
      <c r="A16" s="116"/>
      <c r="B16" s="145"/>
      <c r="C16" s="129"/>
      <c r="D16" s="134" t="s">
        <v>21</v>
      </c>
      <c r="E16" s="150" t="s">
        <v>15</v>
      </c>
      <c r="F16" s="133" t="s">
        <v>22</v>
      </c>
      <c r="G16" s="122"/>
      <c r="H16" s="122"/>
      <c r="I16" s="123"/>
      <c r="J16" s="116"/>
      <c r="K16" s="355" t="s">
        <v>23</v>
      </c>
      <c r="L16" s="356"/>
      <c r="M16" s="356"/>
      <c r="N16" s="356"/>
      <c r="O16" s="356"/>
      <c r="P16" s="357"/>
      <c r="Q16" s="116"/>
    </row>
    <row r="17" spans="1:17" ht="14.5" x14ac:dyDescent="0.35">
      <c r="A17" s="116"/>
      <c r="B17" s="145"/>
      <c r="C17" s="136">
        <v>4</v>
      </c>
      <c r="D17" s="142" t="s">
        <v>24</v>
      </c>
      <c r="E17" s="139"/>
      <c r="F17" s="132" t="s">
        <v>25</v>
      </c>
      <c r="G17" s="122"/>
      <c r="H17" s="122"/>
      <c r="I17" s="123"/>
      <c r="J17" s="116"/>
      <c r="K17" s="358"/>
      <c r="L17" s="356"/>
      <c r="M17" s="356"/>
      <c r="N17" s="356"/>
      <c r="O17" s="356"/>
      <c r="P17" s="357"/>
      <c r="Q17" s="116"/>
    </row>
    <row r="18" spans="1:17" ht="14.5" x14ac:dyDescent="0.35">
      <c r="A18" s="116"/>
      <c r="B18" s="145"/>
      <c r="C18" s="138">
        <v>5</v>
      </c>
      <c r="D18" s="127" t="s">
        <v>26</v>
      </c>
      <c r="E18" s="139"/>
      <c r="F18" s="132" t="s">
        <v>25</v>
      </c>
      <c r="G18" s="122"/>
      <c r="H18" s="122"/>
      <c r="I18" s="123"/>
      <c r="J18" s="116"/>
      <c r="K18" s="367" t="s">
        <v>27</v>
      </c>
      <c r="L18" s="368"/>
      <c r="M18" s="368"/>
      <c r="N18" s="368"/>
      <c r="O18" s="368"/>
      <c r="P18" s="369"/>
      <c r="Q18" s="116"/>
    </row>
    <row r="19" spans="1:17" ht="14.5" x14ac:dyDescent="0.35">
      <c r="A19" s="116"/>
      <c r="B19" s="145"/>
      <c r="C19" s="138">
        <v>6</v>
      </c>
      <c r="D19" s="127" t="s">
        <v>28</v>
      </c>
      <c r="E19" s="139"/>
      <c r="F19" s="132" t="s">
        <v>25</v>
      </c>
      <c r="G19" s="122"/>
      <c r="H19" s="122"/>
      <c r="I19" s="123"/>
      <c r="J19" s="116"/>
      <c r="K19" s="355"/>
      <c r="L19" s="368"/>
      <c r="M19" s="368"/>
      <c r="N19" s="368"/>
      <c r="O19" s="368"/>
      <c r="P19" s="369"/>
      <c r="Q19" s="116"/>
    </row>
    <row r="20" spans="1:17" ht="29" customHeight="1" x14ac:dyDescent="0.35">
      <c r="A20" s="116"/>
      <c r="B20" s="145"/>
      <c r="C20" s="138">
        <v>7</v>
      </c>
      <c r="D20" s="128" t="s">
        <v>29</v>
      </c>
      <c r="E20" s="143">
        <f>SUM(E17:E19)/3</f>
        <v>0</v>
      </c>
      <c r="F20" s="131" t="s">
        <v>30</v>
      </c>
      <c r="G20" s="122"/>
      <c r="H20" s="122"/>
      <c r="I20" s="123"/>
      <c r="J20" s="116"/>
      <c r="K20" s="370"/>
      <c r="L20" s="371"/>
      <c r="M20" s="371"/>
      <c r="N20" s="371"/>
      <c r="O20" s="371"/>
      <c r="P20" s="372"/>
      <c r="Q20" s="116"/>
    </row>
    <row r="21" spans="1:17" ht="14.5" x14ac:dyDescent="0.35">
      <c r="A21" s="116"/>
      <c r="B21" s="145"/>
      <c r="C21" s="138">
        <v>8</v>
      </c>
      <c r="D21" s="128" t="s">
        <v>31</v>
      </c>
      <c r="E21" s="144">
        <f>E20*E14</f>
        <v>0</v>
      </c>
      <c r="F21" s="131" t="s">
        <v>32</v>
      </c>
      <c r="G21" s="122"/>
      <c r="H21" s="122"/>
      <c r="I21" s="123"/>
      <c r="J21" s="116"/>
      <c r="K21" s="116"/>
      <c r="L21" s="116"/>
      <c r="M21" s="116"/>
      <c r="N21" s="116"/>
      <c r="O21" s="116"/>
      <c r="P21" s="116"/>
      <c r="Q21" s="116"/>
    </row>
    <row r="22" spans="1:17" ht="14.5" x14ac:dyDescent="0.35">
      <c r="A22" s="116"/>
      <c r="B22" s="145"/>
      <c r="C22" s="138">
        <v>9</v>
      </c>
      <c r="D22" s="128" t="s">
        <v>33</v>
      </c>
      <c r="E22" s="144">
        <f>E21*1.02</f>
        <v>0</v>
      </c>
      <c r="F22" s="131" t="s">
        <v>34</v>
      </c>
      <c r="G22" s="122"/>
      <c r="H22" s="122"/>
      <c r="I22" s="123"/>
      <c r="J22" s="116"/>
      <c r="K22" s="116"/>
      <c r="L22" s="116"/>
      <c r="M22" s="116"/>
      <c r="N22" s="116"/>
      <c r="O22" s="116"/>
      <c r="P22" s="116"/>
      <c r="Q22" s="116"/>
    </row>
    <row r="23" spans="1:17" ht="14.5" x14ac:dyDescent="0.35">
      <c r="A23" s="116"/>
      <c r="B23" s="145"/>
      <c r="C23" s="140">
        <v>10</v>
      </c>
      <c r="D23" s="141" t="s">
        <v>35</v>
      </c>
      <c r="E23" s="144">
        <f>E22*1.02</f>
        <v>0</v>
      </c>
      <c r="F23" s="151" t="s">
        <v>36</v>
      </c>
      <c r="G23" s="122"/>
      <c r="H23" s="122"/>
      <c r="I23" s="123"/>
      <c r="J23" s="116"/>
      <c r="K23" s="116"/>
      <c r="L23" s="116"/>
      <c r="M23" s="116"/>
      <c r="N23" s="116"/>
      <c r="O23" s="116"/>
      <c r="P23" s="116"/>
      <c r="Q23" s="116"/>
    </row>
    <row r="24" spans="1:17" ht="14" x14ac:dyDescent="0.3">
      <c r="A24" s="116"/>
      <c r="B24" s="147"/>
      <c r="C24" s="148"/>
      <c r="D24" s="148"/>
      <c r="E24" s="152"/>
      <c r="F24" s="125"/>
      <c r="G24" s="125"/>
      <c r="H24" s="125"/>
      <c r="I24" s="126"/>
      <c r="J24" s="116"/>
      <c r="K24" s="116"/>
      <c r="L24" s="116"/>
      <c r="M24" s="116"/>
      <c r="N24" s="116"/>
      <c r="O24" s="116"/>
      <c r="P24" s="116"/>
      <c r="Q24" s="116"/>
    </row>
    <row r="25" spans="1:17" ht="14" x14ac:dyDescent="0.3">
      <c r="A25" s="116"/>
      <c r="B25" s="116"/>
      <c r="C25" s="115"/>
      <c r="D25" s="115"/>
      <c r="E25" s="115"/>
      <c r="F25" s="116"/>
      <c r="G25" s="116"/>
      <c r="H25" s="116"/>
      <c r="I25" s="116"/>
      <c r="J25" s="116"/>
      <c r="K25" s="116"/>
      <c r="L25" s="116"/>
      <c r="M25" s="116"/>
      <c r="N25" s="116"/>
      <c r="O25" s="116"/>
      <c r="P25" s="116"/>
      <c r="Q25" s="116"/>
    </row>
    <row r="26" spans="1:17" ht="14" x14ac:dyDescent="0.3">
      <c r="A26" s="116"/>
      <c r="B26" s="155"/>
      <c r="C26" s="118"/>
      <c r="D26" s="118"/>
      <c r="E26" s="118"/>
      <c r="F26" s="156"/>
      <c r="G26" s="156"/>
      <c r="H26" s="156"/>
      <c r="I26" s="157"/>
      <c r="J26" s="116"/>
      <c r="K26" s="116"/>
      <c r="L26" s="116"/>
      <c r="M26" s="116"/>
      <c r="N26" s="116"/>
      <c r="O26" s="116"/>
      <c r="P26" s="116"/>
      <c r="Q26" s="116"/>
    </row>
    <row r="27" spans="1:17" ht="13.5" x14ac:dyDescent="0.35">
      <c r="A27" s="116"/>
      <c r="B27" s="145"/>
      <c r="C27" s="361" t="s">
        <v>37</v>
      </c>
      <c r="D27" s="362"/>
      <c r="E27" s="362"/>
      <c r="F27" s="122"/>
      <c r="G27" s="122"/>
      <c r="H27" s="122"/>
      <c r="I27" s="123"/>
      <c r="J27" s="116"/>
      <c r="K27" s="116"/>
      <c r="L27" s="116"/>
      <c r="M27" s="116"/>
      <c r="N27" s="116"/>
      <c r="O27" s="116"/>
      <c r="P27" s="116"/>
      <c r="Q27" s="116"/>
    </row>
    <row r="28" spans="1:17" ht="14.5" x14ac:dyDescent="0.35">
      <c r="A28" s="116"/>
      <c r="B28" s="145"/>
      <c r="C28" s="131"/>
      <c r="D28" s="131"/>
      <c r="E28" s="121"/>
      <c r="F28" s="122"/>
      <c r="G28" s="122"/>
      <c r="H28" s="122"/>
      <c r="I28" s="123"/>
      <c r="J28" s="116"/>
      <c r="K28" s="116"/>
      <c r="L28" s="116"/>
      <c r="M28" s="116"/>
      <c r="N28" s="116"/>
      <c r="O28" s="116"/>
      <c r="P28" s="116"/>
      <c r="Q28" s="116"/>
    </row>
    <row r="29" spans="1:17" ht="14.5" x14ac:dyDescent="0.3">
      <c r="A29" s="116"/>
      <c r="B29" s="145"/>
      <c r="C29" s="363" t="s">
        <v>38</v>
      </c>
      <c r="D29" s="364"/>
      <c r="E29" s="121"/>
      <c r="F29" s="122"/>
      <c r="G29" s="122"/>
      <c r="H29" s="122"/>
      <c r="I29" s="123"/>
      <c r="J29" s="116"/>
      <c r="K29" s="116"/>
      <c r="L29" s="116"/>
      <c r="M29" s="116"/>
      <c r="N29" s="116"/>
      <c r="O29" s="116"/>
      <c r="P29" s="116"/>
      <c r="Q29" s="116"/>
    </row>
    <row r="30" spans="1:17" x14ac:dyDescent="0.25">
      <c r="A30" s="116"/>
      <c r="B30" s="145"/>
      <c r="C30" s="365" t="s">
        <v>39</v>
      </c>
      <c r="D30" s="366"/>
      <c r="E30" s="366"/>
      <c r="F30" s="122"/>
      <c r="G30" s="122"/>
      <c r="H30" s="122"/>
      <c r="I30" s="123"/>
      <c r="J30" s="116"/>
      <c r="K30" s="116"/>
      <c r="L30" s="116"/>
      <c r="M30" s="116"/>
      <c r="N30" s="116"/>
      <c r="O30" s="116"/>
      <c r="P30" s="116"/>
      <c r="Q30" s="116"/>
    </row>
    <row r="31" spans="1:17" x14ac:dyDescent="0.25">
      <c r="A31" s="116"/>
      <c r="B31" s="145"/>
      <c r="C31" s="366"/>
      <c r="D31" s="366"/>
      <c r="E31" s="366"/>
      <c r="F31" s="122"/>
      <c r="G31" s="122"/>
      <c r="H31" s="122"/>
      <c r="I31" s="123"/>
      <c r="J31" s="116"/>
      <c r="K31" s="116"/>
      <c r="L31" s="116"/>
      <c r="M31" s="116"/>
      <c r="N31" s="116"/>
      <c r="O31" s="116"/>
      <c r="P31" s="116"/>
      <c r="Q31" s="116"/>
    </row>
    <row r="32" spans="1:17" x14ac:dyDescent="0.25">
      <c r="A32" s="116"/>
      <c r="B32" s="145"/>
      <c r="C32" s="366"/>
      <c r="D32" s="366"/>
      <c r="E32" s="366"/>
      <c r="F32" s="122"/>
      <c r="G32" s="122"/>
      <c r="H32" s="122"/>
      <c r="I32" s="123"/>
      <c r="J32" s="116"/>
      <c r="K32" s="116"/>
      <c r="L32" s="116"/>
      <c r="M32" s="116"/>
      <c r="N32" s="116"/>
      <c r="O32" s="116"/>
      <c r="P32" s="116"/>
      <c r="Q32" s="116"/>
    </row>
    <row r="33" spans="1:17" x14ac:dyDescent="0.25">
      <c r="A33" s="116"/>
      <c r="B33" s="145"/>
      <c r="C33" s="366"/>
      <c r="D33" s="366"/>
      <c r="E33" s="366"/>
      <c r="F33" s="122"/>
      <c r="G33" s="122"/>
      <c r="H33" s="122"/>
      <c r="I33" s="123"/>
      <c r="J33" s="116"/>
      <c r="K33" s="116"/>
      <c r="L33" s="116"/>
      <c r="M33" s="116"/>
      <c r="N33" s="116"/>
      <c r="O33" s="116"/>
      <c r="P33" s="116"/>
      <c r="Q33" s="116"/>
    </row>
    <row r="34" spans="1:17" ht="14.5" x14ac:dyDescent="0.35">
      <c r="A34" s="116"/>
      <c r="B34" s="145"/>
      <c r="C34" s="121"/>
      <c r="D34" s="134" t="s">
        <v>21</v>
      </c>
      <c r="E34" s="153" t="s">
        <v>15</v>
      </c>
      <c r="F34" s="133" t="s">
        <v>22</v>
      </c>
      <c r="G34" s="122"/>
      <c r="H34" s="122"/>
      <c r="I34" s="123"/>
      <c r="J34" s="116"/>
      <c r="K34" s="116"/>
      <c r="L34" s="116"/>
      <c r="M34" s="116"/>
      <c r="N34" s="116"/>
      <c r="O34" s="116"/>
      <c r="P34" s="116"/>
      <c r="Q34" s="116"/>
    </row>
    <row r="35" spans="1:17" ht="14.5" x14ac:dyDescent="0.35">
      <c r="A35" s="116"/>
      <c r="B35" s="145"/>
      <c r="C35" s="136">
        <v>1</v>
      </c>
      <c r="D35" s="137" t="s">
        <v>40</v>
      </c>
      <c r="E35" s="160"/>
      <c r="F35" s="132" t="s">
        <v>25</v>
      </c>
      <c r="G35" s="122"/>
      <c r="H35" s="122"/>
      <c r="I35" s="123"/>
      <c r="J35" s="116"/>
      <c r="K35" s="116"/>
      <c r="L35" s="116"/>
      <c r="M35" s="116"/>
      <c r="N35" s="116"/>
      <c r="O35" s="116"/>
      <c r="P35" s="116"/>
      <c r="Q35" s="116"/>
    </row>
    <row r="36" spans="1:17" ht="14.5" x14ac:dyDescent="0.35">
      <c r="A36" s="116"/>
      <c r="B36" s="145"/>
      <c r="C36" s="138">
        <v>2</v>
      </c>
      <c r="D36" s="128" t="s">
        <v>41</v>
      </c>
      <c r="E36" s="160"/>
      <c r="F36" s="132" t="s">
        <v>25</v>
      </c>
      <c r="G36" s="122"/>
      <c r="H36" s="122"/>
      <c r="I36" s="123"/>
      <c r="J36" s="116"/>
      <c r="K36" s="116"/>
      <c r="L36" s="116"/>
      <c r="M36" s="116"/>
      <c r="N36" s="116"/>
      <c r="O36" s="116"/>
      <c r="P36" s="116"/>
      <c r="Q36" s="116"/>
    </row>
    <row r="37" spans="1:17" ht="14.5" x14ac:dyDescent="0.25">
      <c r="A37" s="116"/>
      <c r="B37" s="145"/>
      <c r="C37" s="138">
        <v>3</v>
      </c>
      <c r="D37" s="128" t="s">
        <v>42</v>
      </c>
      <c r="E37" s="158">
        <f>SUM(E35:E36)/2</f>
        <v>0</v>
      </c>
      <c r="F37" s="124" t="s">
        <v>43</v>
      </c>
      <c r="G37" s="122"/>
      <c r="H37" s="122"/>
      <c r="I37" s="123"/>
      <c r="J37" s="116"/>
      <c r="K37" s="116"/>
      <c r="L37" s="116"/>
      <c r="M37" s="116"/>
      <c r="N37" s="116"/>
      <c r="O37" s="116"/>
      <c r="P37" s="116"/>
      <c r="Q37" s="116"/>
    </row>
    <row r="38" spans="1:17" ht="14.5" x14ac:dyDescent="0.35">
      <c r="A38" s="116"/>
      <c r="B38" s="145"/>
      <c r="C38" s="138">
        <v>4</v>
      </c>
      <c r="D38" s="128" t="s">
        <v>44</v>
      </c>
      <c r="E38" s="158">
        <f>E37*1.02</f>
        <v>0</v>
      </c>
      <c r="F38" s="131" t="s">
        <v>45</v>
      </c>
      <c r="G38" s="122"/>
      <c r="H38" s="122"/>
      <c r="I38" s="123"/>
      <c r="J38" s="116"/>
      <c r="K38" s="116"/>
      <c r="L38" s="116"/>
      <c r="M38" s="116"/>
      <c r="N38" s="116"/>
      <c r="O38" s="116"/>
      <c r="P38" s="116"/>
      <c r="Q38" s="116"/>
    </row>
    <row r="39" spans="1:17" ht="14.5" x14ac:dyDescent="0.25">
      <c r="A39" s="116"/>
      <c r="B39" s="145"/>
      <c r="C39" s="140">
        <v>5</v>
      </c>
      <c r="D39" s="141" t="s">
        <v>46</v>
      </c>
      <c r="E39" s="159">
        <f>SUM(E37:E38)</f>
        <v>0</v>
      </c>
      <c r="F39" s="124" t="s">
        <v>47</v>
      </c>
      <c r="G39" s="122"/>
      <c r="H39" s="122"/>
      <c r="I39" s="123"/>
      <c r="J39" s="116"/>
      <c r="K39" s="116"/>
      <c r="L39" s="116"/>
      <c r="M39" s="116"/>
      <c r="N39" s="116"/>
      <c r="O39" s="116"/>
      <c r="P39" s="116"/>
      <c r="Q39" s="116"/>
    </row>
    <row r="40" spans="1:17" x14ac:dyDescent="0.25">
      <c r="A40" s="116"/>
      <c r="B40" s="145"/>
      <c r="C40" s="122"/>
      <c r="D40" s="122"/>
      <c r="E40" s="122"/>
      <c r="F40" s="122"/>
      <c r="G40" s="122"/>
      <c r="H40" s="122"/>
      <c r="I40" s="123"/>
      <c r="J40" s="116"/>
      <c r="K40" s="116"/>
      <c r="L40" s="116"/>
      <c r="M40" s="116"/>
      <c r="N40" s="116"/>
      <c r="O40" s="116"/>
      <c r="P40" s="116"/>
      <c r="Q40" s="116"/>
    </row>
    <row r="41" spans="1:17" x14ac:dyDescent="0.25">
      <c r="A41" s="116"/>
      <c r="B41" s="145"/>
      <c r="C41" s="122"/>
      <c r="D41" s="122"/>
      <c r="E41" s="122"/>
      <c r="F41" s="122"/>
      <c r="G41" s="122"/>
      <c r="H41" s="122"/>
      <c r="I41" s="123"/>
      <c r="J41" s="116"/>
      <c r="K41" s="116"/>
      <c r="L41" s="116"/>
      <c r="M41" s="116"/>
      <c r="N41" s="116"/>
      <c r="O41" s="116"/>
      <c r="P41" s="116"/>
      <c r="Q41" s="116"/>
    </row>
    <row r="42" spans="1:17" x14ac:dyDescent="0.25">
      <c r="A42" s="116"/>
      <c r="B42" s="147"/>
      <c r="C42" s="125"/>
      <c r="D42" s="125"/>
      <c r="E42" s="125"/>
      <c r="F42" s="125"/>
      <c r="G42" s="125"/>
      <c r="H42" s="125"/>
      <c r="I42" s="126"/>
      <c r="J42" s="116"/>
      <c r="K42" s="116"/>
      <c r="L42" s="116"/>
      <c r="M42" s="116"/>
      <c r="N42" s="116"/>
      <c r="O42" s="116"/>
      <c r="P42" s="116"/>
      <c r="Q42" s="116"/>
    </row>
    <row r="43" spans="1:17" x14ac:dyDescent="0.25">
      <c r="A43" s="116"/>
      <c r="B43" s="116"/>
      <c r="C43" s="116"/>
      <c r="D43" s="116"/>
      <c r="E43" s="116"/>
      <c r="F43" s="116"/>
      <c r="G43" s="116"/>
      <c r="H43" s="116"/>
      <c r="I43" s="116"/>
      <c r="J43" s="116"/>
      <c r="K43" s="116"/>
      <c r="L43" s="116"/>
      <c r="M43" s="116"/>
      <c r="N43" s="116"/>
      <c r="O43" s="116"/>
      <c r="P43" s="116"/>
      <c r="Q43" s="116"/>
    </row>
    <row r="44" spans="1:17" x14ac:dyDescent="0.25">
      <c r="A44" s="116"/>
      <c r="B44" s="116"/>
      <c r="C44" s="116"/>
      <c r="D44" s="116"/>
      <c r="E44" s="116"/>
      <c r="F44" s="116"/>
      <c r="G44" s="116"/>
      <c r="H44" s="116"/>
      <c r="I44" s="116"/>
      <c r="J44" s="116"/>
      <c r="K44" s="116"/>
      <c r="L44" s="116"/>
      <c r="M44" s="116"/>
      <c r="N44" s="116"/>
      <c r="O44" s="116"/>
      <c r="P44" s="116"/>
      <c r="Q44" s="116"/>
    </row>
    <row r="45" spans="1:17" x14ac:dyDescent="0.25">
      <c r="A45" s="116"/>
      <c r="B45" s="116"/>
      <c r="C45" s="116"/>
      <c r="D45" s="116"/>
      <c r="E45" s="116"/>
      <c r="F45" s="116"/>
      <c r="G45" s="116"/>
      <c r="H45" s="116"/>
      <c r="I45" s="116"/>
      <c r="J45" s="116"/>
      <c r="K45" s="116"/>
      <c r="L45" s="116"/>
      <c r="M45" s="116"/>
      <c r="N45" s="116"/>
      <c r="O45" s="116"/>
      <c r="P45" s="116"/>
      <c r="Q45" s="116"/>
    </row>
    <row r="46" spans="1:17" x14ac:dyDescent="0.25">
      <c r="A46" s="116"/>
      <c r="B46" s="116"/>
      <c r="C46" s="116"/>
      <c r="D46" s="116"/>
      <c r="E46" s="116"/>
      <c r="F46" s="116"/>
      <c r="G46" s="116"/>
      <c r="H46" s="116"/>
      <c r="I46" s="116"/>
      <c r="J46" s="116"/>
      <c r="K46" s="116"/>
      <c r="L46" s="116"/>
      <c r="M46" s="116"/>
      <c r="N46" s="116"/>
      <c r="O46" s="116"/>
      <c r="P46" s="116"/>
      <c r="Q46" s="116"/>
    </row>
    <row r="47" spans="1:17" x14ac:dyDescent="0.25">
      <c r="A47" s="116"/>
      <c r="B47" s="116"/>
      <c r="C47" s="116"/>
      <c r="D47" s="116"/>
      <c r="E47" s="116"/>
      <c r="F47" s="116"/>
      <c r="G47" s="116"/>
      <c r="H47" s="116"/>
      <c r="I47" s="116"/>
      <c r="J47" s="116"/>
      <c r="K47" s="116"/>
      <c r="L47" s="116"/>
      <c r="M47" s="116"/>
      <c r="N47" s="116"/>
      <c r="O47" s="116"/>
      <c r="P47" s="116"/>
      <c r="Q47" s="116"/>
    </row>
    <row r="48" spans="1:17" x14ac:dyDescent="0.25">
      <c r="A48" s="116"/>
      <c r="B48" s="116"/>
      <c r="C48" s="116"/>
      <c r="D48" s="116"/>
      <c r="E48" s="116"/>
      <c r="F48" s="116"/>
      <c r="G48" s="116"/>
      <c r="H48" s="116"/>
      <c r="I48" s="116"/>
      <c r="J48" s="116"/>
      <c r="K48" s="116"/>
      <c r="L48" s="116"/>
      <c r="M48" s="116"/>
      <c r="N48" s="116"/>
      <c r="O48" s="116"/>
      <c r="P48" s="116"/>
      <c r="Q48" s="116"/>
    </row>
  </sheetData>
  <mergeCells count="11">
    <mergeCell ref="B2:I3"/>
    <mergeCell ref="B5:I5"/>
    <mergeCell ref="K9:P11"/>
    <mergeCell ref="K12:P13"/>
    <mergeCell ref="K14:P15"/>
    <mergeCell ref="K16:P17"/>
    <mergeCell ref="C8:F8"/>
    <mergeCell ref="C27:E27"/>
    <mergeCell ref="C29:D29"/>
    <mergeCell ref="C30:E33"/>
    <mergeCell ref="K18:P20"/>
  </mergeCells>
  <hyperlinks>
    <hyperlink ref="F17" r:id="rId1" xr:uid="{7CDDD43A-1CCE-4E68-AA60-C93AC7E88E24}"/>
    <hyperlink ref="F18" r:id="rId2" xr:uid="{981226C3-DDA3-42C5-9840-E8F020E4A491}"/>
    <hyperlink ref="F19" r:id="rId3" xr:uid="{1FC6A58B-0962-4FE9-8908-2F0E2F334F3B}"/>
    <hyperlink ref="F36" r:id="rId4" xr:uid="{A76FDEEB-5268-4D1D-9303-9C810880A54F}"/>
    <hyperlink ref="F35" r:id="rId5" xr:uid="{D34E33DD-9215-4F92-9D80-884A0BC3AA85}"/>
  </hyperlinks>
  <pageMargins left="0.7" right="0.7" top="0.75" bottom="0.75" header="0.3" footer="0.3"/>
  <pageSetup paperSize="9" orientation="portrait" verticalDpi="0"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zoomScaleNormal="100" workbookViewId="0">
      <selection sqref="A1:B1"/>
    </sheetView>
  </sheetViews>
  <sheetFormatPr defaultColWidth="9.36328125" defaultRowHeight="12.5" x14ac:dyDescent="0.25"/>
  <cols>
    <col min="1" max="1" width="13.36328125" style="1" customWidth="1"/>
    <col min="2" max="2" width="57.6328125" style="1" customWidth="1"/>
    <col min="3" max="3" width="71.36328125" style="1" customWidth="1"/>
    <col min="4" max="4" width="9.90625" style="2" customWidth="1"/>
    <col min="5" max="5" width="9.90625" style="1" customWidth="1"/>
    <col min="6" max="16384" width="9.36328125" style="1"/>
  </cols>
  <sheetData>
    <row r="1" spans="1:5" ht="30" customHeight="1" x14ac:dyDescent="0.3">
      <c r="A1" s="388" t="s">
        <v>48</v>
      </c>
      <c r="B1" s="389"/>
      <c r="C1" s="23"/>
      <c r="D1" s="31"/>
      <c r="E1" s="21"/>
    </row>
    <row r="2" spans="1:5" s="2" customFormat="1" ht="142.25" customHeight="1" x14ac:dyDescent="0.25">
      <c r="A2" s="390" t="s">
        <v>49</v>
      </c>
      <c r="B2" s="391"/>
      <c r="C2" s="113" t="s">
        <v>50</v>
      </c>
      <c r="D2" s="22"/>
      <c r="E2" s="22"/>
    </row>
    <row r="3" spans="1:5" s="2" customFormat="1" ht="68" customHeight="1" x14ac:dyDescent="0.25">
      <c r="A3" s="392" t="s">
        <v>51</v>
      </c>
      <c r="B3" s="393"/>
      <c r="C3" s="33"/>
      <c r="D3" s="31"/>
      <c r="E3" s="31"/>
    </row>
    <row r="4" spans="1:5" s="2" customFormat="1" ht="74.75" customHeight="1" x14ac:dyDescent="0.3">
      <c r="A4" s="387" t="s">
        <v>52</v>
      </c>
      <c r="B4" s="387"/>
      <c r="C4" s="22"/>
      <c r="D4" s="31"/>
      <c r="E4" s="31"/>
    </row>
    <row r="5" spans="1:5" s="2" customFormat="1" ht="98.75" customHeight="1" x14ac:dyDescent="0.25">
      <c r="A5" s="396" t="s">
        <v>53</v>
      </c>
      <c r="B5" s="396"/>
      <c r="C5" s="22"/>
      <c r="D5" s="31"/>
      <c r="E5" s="31"/>
    </row>
    <row r="6" spans="1:5" ht="15.75" customHeight="1" x14ac:dyDescent="0.25">
      <c r="A6" s="32"/>
      <c r="B6" s="32"/>
      <c r="C6" s="24"/>
      <c r="D6" s="31"/>
      <c r="E6" s="21"/>
    </row>
    <row r="7" spans="1:5" ht="29" customHeight="1" x14ac:dyDescent="0.3">
      <c r="A7" s="206"/>
      <c r="B7" s="207" t="s">
        <v>54</v>
      </c>
      <c r="C7" s="208" t="s">
        <v>55</v>
      </c>
      <c r="D7" s="209"/>
      <c r="E7" s="209"/>
    </row>
    <row r="8" spans="1:5" ht="58.5" customHeight="1" x14ac:dyDescent="0.25">
      <c r="A8" s="210" t="s">
        <v>56</v>
      </c>
      <c r="B8" s="204" t="s">
        <v>57</v>
      </c>
      <c r="C8" s="205" t="s">
        <v>58</v>
      </c>
      <c r="D8" s="177"/>
      <c r="E8" s="3"/>
    </row>
    <row r="9" spans="1:5" x14ac:dyDescent="0.25">
      <c r="A9" s="394" t="s">
        <v>59</v>
      </c>
      <c r="B9" s="188" t="s">
        <v>60</v>
      </c>
      <c r="C9" s="195" t="s">
        <v>61</v>
      </c>
      <c r="D9" s="178"/>
      <c r="E9" s="3"/>
    </row>
    <row r="10" spans="1:5" x14ac:dyDescent="0.25">
      <c r="A10" s="394"/>
      <c r="B10" s="188" t="s">
        <v>62</v>
      </c>
      <c r="C10" s="195" t="s">
        <v>61</v>
      </c>
      <c r="D10" s="178"/>
      <c r="E10" s="179"/>
    </row>
    <row r="11" spans="1:5" ht="25" x14ac:dyDescent="0.25">
      <c r="A11" s="394"/>
      <c r="B11" s="186" t="s">
        <v>63</v>
      </c>
      <c r="C11" s="195" t="s">
        <v>64</v>
      </c>
      <c r="D11" s="177"/>
      <c r="E11" s="180"/>
    </row>
    <row r="12" spans="1:5" ht="25" x14ac:dyDescent="0.25">
      <c r="A12" s="394"/>
      <c r="B12" s="186" t="s">
        <v>65</v>
      </c>
      <c r="C12" s="195" t="s">
        <v>66</v>
      </c>
      <c r="D12" s="177"/>
      <c r="E12" s="180"/>
    </row>
    <row r="13" spans="1:5" ht="25" x14ac:dyDescent="0.25">
      <c r="A13" s="394"/>
      <c r="B13" s="186" t="s">
        <v>67</v>
      </c>
      <c r="C13" s="195" t="s">
        <v>68</v>
      </c>
      <c r="D13" s="177"/>
      <c r="E13" s="180"/>
    </row>
    <row r="14" spans="1:5" ht="30.9" customHeight="1" x14ac:dyDescent="0.25">
      <c r="A14" s="394"/>
      <c r="B14" s="186" t="s">
        <v>69</v>
      </c>
      <c r="C14" s="195" t="s">
        <v>70</v>
      </c>
      <c r="D14" s="177"/>
      <c r="E14" s="180"/>
    </row>
    <row r="15" spans="1:5" x14ac:dyDescent="0.25">
      <c r="A15" s="394"/>
      <c r="B15" s="188" t="s">
        <v>71</v>
      </c>
      <c r="C15" s="196" t="s">
        <v>72</v>
      </c>
      <c r="D15" s="178"/>
      <c r="E15" s="179"/>
    </row>
    <row r="16" spans="1:5" x14ac:dyDescent="0.25">
      <c r="A16" s="395"/>
      <c r="B16" s="186" t="s">
        <v>73</v>
      </c>
      <c r="C16" s="195" t="s">
        <v>74</v>
      </c>
      <c r="D16" s="177"/>
      <c r="E16" s="180"/>
    </row>
    <row r="17" spans="1:5" ht="39" x14ac:dyDescent="0.25">
      <c r="A17" s="384" t="s">
        <v>75</v>
      </c>
      <c r="B17" s="202" t="s">
        <v>76</v>
      </c>
      <c r="C17" s="203" t="s">
        <v>77</v>
      </c>
      <c r="D17" s="178"/>
      <c r="E17" s="179"/>
    </row>
    <row r="18" spans="1:5" ht="13" x14ac:dyDescent="0.25">
      <c r="A18" s="385"/>
      <c r="B18" s="188" t="s">
        <v>78</v>
      </c>
      <c r="C18" s="197" t="s">
        <v>79</v>
      </c>
      <c r="D18" s="178"/>
      <c r="E18" s="179"/>
    </row>
    <row r="19" spans="1:5" ht="13" x14ac:dyDescent="0.25">
      <c r="A19" s="385"/>
      <c r="B19" s="186" t="s">
        <v>80</v>
      </c>
      <c r="C19" s="198" t="s">
        <v>81</v>
      </c>
      <c r="D19" s="177"/>
      <c r="E19" s="180"/>
    </row>
    <row r="20" spans="1:5" ht="12.65" customHeight="1" x14ac:dyDescent="0.25">
      <c r="A20" s="385"/>
      <c r="B20" s="186" t="s">
        <v>82</v>
      </c>
      <c r="C20" s="195" t="s">
        <v>83</v>
      </c>
      <c r="D20" s="177"/>
      <c r="E20" s="180"/>
    </row>
    <row r="21" spans="1:5" ht="12.65" customHeight="1" x14ac:dyDescent="0.25">
      <c r="A21" s="385"/>
      <c r="B21" s="186" t="s">
        <v>84</v>
      </c>
      <c r="C21" s="195" t="s">
        <v>85</v>
      </c>
      <c r="D21" s="177"/>
      <c r="E21" s="180"/>
    </row>
    <row r="22" spans="1:5" ht="12.65" customHeight="1" x14ac:dyDescent="0.25">
      <c r="A22" s="385"/>
      <c r="B22" s="186" t="s">
        <v>86</v>
      </c>
      <c r="C22" s="195" t="s">
        <v>87</v>
      </c>
      <c r="D22" s="177"/>
      <c r="E22" s="180"/>
    </row>
    <row r="23" spans="1:5" ht="75" x14ac:dyDescent="0.3">
      <c r="A23" s="385"/>
      <c r="B23" s="199" t="s">
        <v>88</v>
      </c>
      <c r="C23" s="195" t="s">
        <v>89</v>
      </c>
      <c r="D23" s="177"/>
      <c r="E23" s="180"/>
    </row>
    <row r="24" spans="1:5" ht="37.5" x14ac:dyDescent="0.3">
      <c r="A24" s="385"/>
      <c r="B24" s="199" t="s">
        <v>90</v>
      </c>
      <c r="C24" s="195" t="s">
        <v>91</v>
      </c>
      <c r="D24" s="177"/>
      <c r="E24" s="180"/>
    </row>
    <row r="25" spans="1:5" ht="37.5" x14ac:dyDescent="0.3">
      <c r="A25" s="386"/>
      <c r="B25" s="200" t="s">
        <v>92</v>
      </c>
      <c r="C25" s="201" t="s">
        <v>93</v>
      </c>
      <c r="D25" s="177"/>
      <c r="E25" s="180"/>
    </row>
    <row r="26" spans="1:5" ht="13" x14ac:dyDescent="0.3">
      <c r="A26" s="381" t="s">
        <v>94</v>
      </c>
      <c r="B26" s="184" t="s">
        <v>95</v>
      </c>
      <c r="C26" s="185" t="s">
        <v>96</v>
      </c>
      <c r="D26" s="177"/>
      <c r="E26" s="180"/>
    </row>
    <row r="27" spans="1:5" ht="20.149999999999999" customHeight="1" x14ac:dyDescent="0.3">
      <c r="A27" s="382"/>
      <c r="B27" s="186" t="s">
        <v>97</v>
      </c>
      <c r="C27" s="187" t="s">
        <v>98</v>
      </c>
      <c r="D27" s="177"/>
      <c r="E27" s="180"/>
    </row>
    <row r="28" spans="1:5" ht="13" x14ac:dyDescent="0.3">
      <c r="A28" s="382"/>
      <c r="B28" s="186" t="s">
        <v>99</v>
      </c>
      <c r="C28" s="187" t="s">
        <v>100</v>
      </c>
      <c r="D28" s="177"/>
      <c r="E28" s="180"/>
    </row>
    <row r="29" spans="1:5" ht="13" x14ac:dyDescent="0.25">
      <c r="A29" s="382"/>
      <c r="B29" s="188" t="s">
        <v>101</v>
      </c>
      <c r="C29" s="189" t="s">
        <v>102</v>
      </c>
      <c r="D29" s="178"/>
      <c r="E29" s="179"/>
    </row>
    <row r="30" spans="1:5" ht="13" x14ac:dyDescent="0.3">
      <c r="A30" s="382"/>
      <c r="B30" s="188" t="s">
        <v>103</v>
      </c>
      <c r="C30" s="187" t="s">
        <v>104</v>
      </c>
      <c r="D30" s="178"/>
      <c r="E30" s="179"/>
    </row>
    <row r="31" spans="1:5" ht="50" x14ac:dyDescent="0.25">
      <c r="A31" s="382"/>
      <c r="B31" s="188" t="s">
        <v>105</v>
      </c>
      <c r="C31" s="190" t="s">
        <v>106</v>
      </c>
      <c r="D31" s="178"/>
      <c r="E31" s="181"/>
    </row>
    <row r="32" spans="1:5" ht="12.9" customHeight="1" x14ac:dyDescent="0.25">
      <c r="A32" s="382"/>
      <c r="B32" s="188" t="s">
        <v>107</v>
      </c>
      <c r="C32" s="191" t="s">
        <v>108</v>
      </c>
      <c r="D32" s="178"/>
      <c r="E32" s="181"/>
    </row>
    <row r="33" spans="1:5" ht="25" x14ac:dyDescent="0.25">
      <c r="A33" s="382"/>
      <c r="B33" s="192" t="s">
        <v>109</v>
      </c>
      <c r="C33" s="190" t="s">
        <v>110</v>
      </c>
      <c r="D33" s="178"/>
      <c r="E33" s="179"/>
    </row>
    <row r="34" spans="1:5" ht="25" x14ac:dyDescent="0.25">
      <c r="A34" s="382"/>
      <c r="B34" s="192" t="s">
        <v>111</v>
      </c>
      <c r="C34" s="190" t="s">
        <v>112</v>
      </c>
      <c r="D34" s="178"/>
      <c r="E34" s="179"/>
    </row>
    <row r="35" spans="1:5" ht="25" x14ac:dyDescent="0.25">
      <c r="A35" s="382"/>
      <c r="B35" s="192" t="s">
        <v>113</v>
      </c>
      <c r="C35" s="190" t="s">
        <v>114</v>
      </c>
      <c r="D35" s="178"/>
      <c r="E35" s="179"/>
    </row>
    <row r="36" spans="1:5" ht="25" x14ac:dyDescent="0.25">
      <c r="A36" s="382"/>
      <c r="B36" s="192" t="s">
        <v>115</v>
      </c>
      <c r="C36" s="190" t="s">
        <v>116</v>
      </c>
      <c r="D36" s="178"/>
      <c r="E36" s="179"/>
    </row>
    <row r="37" spans="1:5" ht="12.9" customHeight="1" x14ac:dyDescent="0.25">
      <c r="A37" s="383"/>
      <c r="B37" s="193" t="s">
        <v>117</v>
      </c>
      <c r="C37" s="194" t="s">
        <v>118</v>
      </c>
      <c r="D37" s="178"/>
      <c r="E37" s="179"/>
    </row>
    <row r="38" spans="1:5" ht="13" x14ac:dyDescent="0.25">
      <c r="A38" s="211" t="s">
        <v>119</v>
      </c>
      <c r="B38" s="182" t="s">
        <v>120</v>
      </c>
      <c r="C38" s="183" t="s">
        <v>121</v>
      </c>
      <c r="D38" s="178"/>
      <c r="E38" s="179"/>
    </row>
    <row r="39" spans="1:5" ht="13" x14ac:dyDescent="0.25">
      <c r="A39" s="212" t="s">
        <v>122</v>
      </c>
      <c r="B39" s="182" t="s">
        <v>122</v>
      </c>
      <c r="C39" s="183" t="s">
        <v>123</v>
      </c>
      <c r="D39" s="178"/>
      <c r="E39" s="179"/>
    </row>
  </sheetData>
  <mergeCells count="8">
    <mergeCell ref="A26:A37"/>
    <mergeCell ref="A17:A25"/>
    <mergeCell ref="A4:B4"/>
    <mergeCell ref="A1:B1"/>
    <mergeCell ref="A2:B2"/>
    <mergeCell ref="A3:B3"/>
    <mergeCell ref="A9:A16"/>
    <mergeCell ref="A5:B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108"/>
  <sheetViews>
    <sheetView topLeftCell="U1" zoomScaleNormal="100" zoomScaleSheetLayoutView="100" workbookViewId="0">
      <pane ySplit="4" topLeftCell="A95" activePane="bottomLeft" state="frozen"/>
      <selection pane="bottomLeft" activeCell="AC5" sqref="AC5:AC108"/>
    </sheetView>
  </sheetViews>
  <sheetFormatPr defaultColWidth="10.6328125" defaultRowHeight="15.75" customHeight="1" x14ac:dyDescent="0.25"/>
  <cols>
    <col min="1" max="2" width="10.6328125" style="89"/>
    <col min="3" max="3" width="13.36328125" style="307" customWidth="1"/>
    <col min="4" max="10" width="10.6328125" style="89"/>
    <col min="11" max="11" width="10.6328125" style="307"/>
    <col min="12" max="20" width="10.6328125" style="89"/>
    <col min="21" max="21" width="10.6328125" style="95"/>
    <col min="22" max="25" width="10.6328125" style="89"/>
    <col min="26" max="26" width="13.453125" style="89" customWidth="1"/>
    <col min="27" max="27" width="14.6328125" style="89" customWidth="1"/>
    <col min="28" max="28" width="14.54296875" style="89" customWidth="1"/>
    <col min="29" max="29" width="17.54296875" style="89" customWidth="1"/>
    <col min="30" max="30" width="10.6328125" style="89"/>
    <col min="31" max="31" width="19.6328125" style="89" customWidth="1"/>
    <col min="32" max="32" width="88.36328125" style="89" customWidth="1"/>
    <col min="33" max="33" width="12.54296875" style="89" customWidth="1"/>
    <col min="34" max="34" width="10.6328125" style="89"/>
    <col min="35" max="35" width="12.54296875" style="89" customWidth="1"/>
    <col min="36" max="36" width="10.6328125" style="89"/>
    <col min="37" max="37" width="16.6328125" style="96" customWidth="1"/>
    <col min="38" max="16384" width="10.6328125" style="89"/>
  </cols>
  <sheetData>
    <row r="1" spans="1:37" s="85" customFormat="1" ht="15.75" customHeight="1" x14ac:dyDescent="0.3">
      <c r="C1" s="340" t="s">
        <v>124</v>
      </c>
      <c r="D1" s="83"/>
      <c r="E1" s="83"/>
      <c r="F1" s="83"/>
      <c r="G1" s="83"/>
      <c r="H1" s="83"/>
      <c r="I1" s="83"/>
      <c r="K1" s="401" t="s">
        <v>125</v>
      </c>
      <c r="L1" s="401"/>
      <c r="M1" s="402" t="s">
        <v>126</v>
      </c>
      <c r="N1" s="402"/>
      <c r="O1" s="403" t="s">
        <v>127</v>
      </c>
      <c r="P1" s="403"/>
      <c r="Q1" s="83"/>
      <c r="R1" s="83"/>
      <c r="S1" s="83"/>
      <c r="T1" s="83"/>
      <c r="U1" s="86"/>
      <c r="Z1" s="89"/>
      <c r="AA1" s="89"/>
      <c r="AB1" s="89"/>
    </row>
    <row r="2" spans="1:37" s="85" customFormat="1" ht="17.75" customHeight="1" x14ac:dyDescent="0.3">
      <c r="C2" s="340" t="s">
        <v>128</v>
      </c>
      <c r="D2" s="83"/>
      <c r="E2" s="83"/>
      <c r="F2" s="83"/>
      <c r="G2" s="83"/>
      <c r="H2" s="83"/>
      <c r="I2" s="83"/>
      <c r="K2" s="401"/>
      <c r="L2" s="401"/>
      <c r="M2" s="402"/>
      <c r="N2" s="402"/>
      <c r="O2" s="403"/>
      <c r="P2" s="403"/>
      <c r="Q2" s="83"/>
      <c r="R2" s="83"/>
      <c r="S2" s="83"/>
      <c r="T2" s="83"/>
      <c r="U2" s="86"/>
      <c r="Z2" s="89"/>
      <c r="AA2" s="89"/>
      <c r="AB2" s="89"/>
    </row>
    <row r="3" spans="1:37" ht="23.75" customHeight="1" x14ac:dyDescent="0.3">
      <c r="C3" s="341"/>
      <c r="D3" s="87"/>
      <c r="E3" s="87"/>
      <c r="F3" s="397" t="s">
        <v>129</v>
      </c>
      <c r="G3" s="398"/>
      <c r="H3" s="398"/>
      <c r="I3" s="399"/>
      <c r="J3" s="84"/>
      <c r="K3" s="341"/>
      <c r="L3" s="84"/>
      <c r="M3" s="84"/>
      <c r="N3" s="84"/>
      <c r="O3" s="84"/>
      <c r="P3" s="84"/>
      <c r="Q3" s="84"/>
      <c r="R3" s="84"/>
      <c r="S3" s="84"/>
      <c r="T3" s="84"/>
      <c r="U3" s="87"/>
      <c r="V3" s="400"/>
      <c r="W3" s="400"/>
      <c r="X3" s="400"/>
      <c r="Y3" s="84"/>
      <c r="Z3" s="84"/>
      <c r="AA3" s="84"/>
      <c r="AB3" s="84"/>
      <c r="AC3" s="84"/>
      <c r="AD3" s="84"/>
      <c r="AE3" s="84"/>
      <c r="AF3" s="84"/>
      <c r="AG3" s="84"/>
      <c r="AH3" s="84"/>
      <c r="AI3" s="84"/>
      <c r="AJ3" s="84"/>
      <c r="AK3" s="88"/>
    </row>
    <row r="4" spans="1:37" s="88" customFormat="1" ht="77" customHeight="1" x14ac:dyDescent="0.3">
      <c r="A4" s="88" t="s">
        <v>130</v>
      </c>
      <c r="B4" s="88" t="s">
        <v>131</v>
      </c>
      <c r="C4" s="342" t="s">
        <v>57</v>
      </c>
      <c r="D4" s="103" t="s">
        <v>60</v>
      </c>
      <c r="E4" s="103" t="s">
        <v>62</v>
      </c>
      <c r="F4" s="90" t="s">
        <v>63</v>
      </c>
      <c r="G4" s="90" t="s">
        <v>65</v>
      </c>
      <c r="H4" s="90" t="s">
        <v>67</v>
      </c>
      <c r="I4" s="90" t="s">
        <v>69</v>
      </c>
      <c r="J4" s="105" t="s">
        <v>71</v>
      </c>
      <c r="K4" s="344" t="s">
        <v>73</v>
      </c>
      <c r="L4" s="105" t="s">
        <v>76</v>
      </c>
      <c r="M4" s="105" t="s">
        <v>78</v>
      </c>
      <c r="N4" s="90" t="s">
        <v>80</v>
      </c>
      <c r="O4" s="90" t="s">
        <v>82</v>
      </c>
      <c r="P4" s="90" t="s">
        <v>84</v>
      </c>
      <c r="Q4" s="90" t="s">
        <v>86</v>
      </c>
      <c r="R4" s="106" t="s">
        <v>95</v>
      </c>
      <c r="S4" s="90" t="s">
        <v>97</v>
      </c>
      <c r="T4" s="90" t="s">
        <v>99</v>
      </c>
      <c r="U4" s="107" t="s">
        <v>101</v>
      </c>
      <c r="V4" s="91" t="s">
        <v>103</v>
      </c>
      <c r="W4" s="166" t="s">
        <v>88</v>
      </c>
      <c r="X4" s="167" t="s">
        <v>90</v>
      </c>
      <c r="Y4" s="167" t="s">
        <v>92</v>
      </c>
      <c r="Z4" s="92" t="s">
        <v>132</v>
      </c>
      <c r="AA4" s="92" t="s">
        <v>133</v>
      </c>
      <c r="AB4" s="92" t="s">
        <v>134</v>
      </c>
      <c r="AC4" s="91" t="s">
        <v>135</v>
      </c>
      <c r="AD4" s="91" t="s">
        <v>136</v>
      </c>
      <c r="AE4" s="107" t="s">
        <v>105</v>
      </c>
      <c r="AF4" s="107" t="s">
        <v>137</v>
      </c>
      <c r="AG4" s="107" t="s">
        <v>120</v>
      </c>
      <c r="AH4" s="93" t="s">
        <v>122</v>
      </c>
      <c r="AI4" s="94"/>
      <c r="AJ4" s="94"/>
    </row>
    <row r="5" spans="1:37" s="84" customFormat="1" ht="13.5" customHeight="1" x14ac:dyDescent="0.25">
      <c r="A5" s="84" t="s">
        <v>2090</v>
      </c>
      <c r="B5" s="84" t="s">
        <v>151</v>
      </c>
      <c r="C5" s="343">
        <v>44334</v>
      </c>
      <c r="D5" s="104" t="s">
        <v>2194</v>
      </c>
      <c r="E5" s="104" t="s">
        <v>2195</v>
      </c>
      <c r="F5" s="79" t="s">
        <v>153</v>
      </c>
      <c r="G5" s="79" t="s">
        <v>2196</v>
      </c>
      <c r="H5" s="79" t="s">
        <v>2197</v>
      </c>
      <c r="I5" s="79" t="s">
        <v>156</v>
      </c>
      <c r="J5" s="104" t="s">
        <v>2198</v>
      </c>
      <c r="K5" s="112">
        <v>44351</v>
      </c>
      <c r="L5" s="104" t="s">
        <v>158</v>
      </c>
      <c r="M5" s="104" t="s">
        <v>2199</v>
      </c>
      <c r="N5" s="79" t="s">
        <v>2194</v>
      </c>
      <c r="O5" s="79" t="s">
        <v>2194</v>
      </c>
      <c r="P5" s="79" t="s">
        <v>2194</v>
      </c>
      <c r="Q5" s="79" t="s">
        <v>2194</v>
      </c>
      <c r="R5" s="112">
        <v>44377</v>
      </c>
      <c r="S5" s="79">
        <v>470</v>
      </c>
      <c r="T5" s="79" t="s">
        <v>144</v>
      </c>
      <c r="U5" s="104">
        <v>564</v>
      </c>
      <c r="V5" s="80">
        <v>0</v>
      </c>
      <c r="W5" s="165" t="s">
        <v>151</v>
      </c>
      <c r="X5" s="165" t="s">
        <v>151</v>
      </c>
      <c r="Y5" s="165" t="s">
        <v>151</v>
      </c>
      <c r="Z5" s="81" t="s">
        <v>151</v>
      </c>
      <c r="AA5" s="81" t="s">
        <v>151</v>
      </c>
      <c r="AB5" s="81">
        <v>564</v>
      </c>
      <c r="AC5" s="80">
        <v>564</v>
      </c>
      <c r="AD5" s="80" t="s">
        <v>151</v>
      </c>
      <c r="AE5" s="165" t="s">
        <v>151</v>
      </c>
      <c r="AF5" s="165" t="s">
        <v>151</v>
      </c>
      <c r="AG5" s="104" t="s">
        <v>151</v>
      </c>
      <c r="AH5" s="82" t="s">
        <v>151</v>
      </c>
      <c r="AI5" s="83"/>
      <c r="AJ5" s="83"/>
    </row>
    <row r="6" spans="1:37" s="84" customFormat="1" ht="12.5" x14ac:dyDescent="0.25">
      <c r="A6" s="84" t="s">
        <v>2091</v>
      </c>
      <c r="B6" s="84" t="s">
        <v>151</v>
      </c>
      <c r="C6" s="343">
        <v>45271</v>
      </c>
      <c r="D6" s="104" t="s">
        <v>2200</v>
      </c>
      <c r="E6" s="104" t="s">
        <v>2201</v>
      </c>
      <c r="F6" s="79" t="s">
        <v>2202</v>
      </c>
      <c r="G6" s="79" t="s">
        <v>2203</v>
      </c>
      <c r="H6" s="79" t="s">
        <v>2204</v>
      </c>
      <c r="I6" s="79" t="s">
        <v>156</v>
      </c>
      <c r="J6" s="104" t="s">
        <v>2205</v>
      </c>
      <c r="K6" s="112">
        <v>45287</v>
      </c>
      <c r="L6" s="104" t="s">
        <v>255</v>
      </c>
      <c r="M6" s="104" t="s">
        <v>1443</v>
      </c>
      <c r="N6" s="79" t="s">
        <v>2194</v>
      </c>
      <c r="O6" s="79" t="s">
        <v>2194</v>
      </c>
      <c r="P6" s="79" t="s">
        <v>2194</v>
      </c>
      <c r="Q6" s="79" t="s">
        <v>2194</v>
      </c>
      <c r="R6" s="112">
        <v>45307</v>
      </c>
      <c r="S6" s="79">
        <v>2885</v>
      </c>
      <c r="T6" s="79" t="s">
        <v>249</v>
      </c>
      <c r="U6" s="104">
        <v>3285.92</v>
      </c>
      <c r="V6" s="80">
        <v>0</v>
      </c>
      <c r="W6" s="165" t="s">
        <v>151</v>
      </c>
      <c r="X6" s="165" t="s">
        <v>151</v>
      </c>
      <c r="Y6" s="165" t="s">
        <v>151</v>
      </c>
      <c r="Z6" s="81" t="s">
        <v>151</v>
      </c>
      <c r="AA6" s="81" t="s">
        <v>151</v>
      </c>
      <c r="AB6" s="81" t="s">
        <v>151</v>
      </c>
      <c r="AC6" s="80">
        <v>3285.92</v>
      </c>
      <c r="AD6" s="80" t="s">
        <v>151</v>
      </c>
      <c r="AE6" s="165" t="s">
        <v>151</v>
      </c>
      <c r="AF6" s="165" t="s">
        <v>151</v>
      </c>
      <c r="AG6" s="104" t="s">
        <v>151</v>
      </c>
      <c r="AH6" s="82" t="s">
        <v>151</v>
      </c>
      <c r="AI6" s="83"/>
      <c r="AJ6" s="83"/>
    </row>
    <row r="7" spans="1:37" s="84" customFormat="1" ht="15.75" customHeight="1" x14ac:dyDescent="0.25">
      <c r="A7" s="84" t="s">
        <v>2092</v>
      </c>
      <c r="B7" s="84" t="s">
        <v>151</v>
      </c>
      <c r="C7" s="343">
        <v>45065</v>
      </c>
      <c r="D7" s="104" t="s">
        <v>2194</v>
      </c>
      <c r="E7" s="104" t="s">
        <v>2206</v>
      </c>
      <c r="F7" s="79" t="s">
        <v>2207</v>
      </c>
      <c r="G7" s="79" t="s">
        <v>2208</v>
      </c>
      <c r="H7" s="79" t="s">
        <v>2209</v>
      </c>
      <c r="I7" s="79" t="s">
        <v>156</v>
      </c>
      <c r="J7" s="104" t="s">
        <v>2210</v>
      </c>
      <c r="K7" s="112">
        <v>45120</v>
      </c>
      <c r="L7" s="104" t="s">
        <v>198</v>
      </c>
      <c r="M7" s="104" t="s">
        <v>2211</v>
      </c>
      <c r="N7" s="79" t="s">
        <v>2194</v>
      </c>
      <c r="O7" s="79" t="s">
        <v>2194</v>
      </c>
      <c r="P7" s="79" t="s">
        <v>2194</v>
      </c>
      <c r="Q7" s="79" t="s">
        <v>2194</v>
      </c>
      <c r="R7" s="112">
        <v>45146</v>
      </c>
      <c r="S7" s="79">
        <v>2790</v>
      </c>
      <c r="T7" s="79" t="s">
        <v>141</v>
      </c>
      <c r="U7" s="104">
        <v>2881.98</v>
      </c>
      <c r="V7" s="80">
        <v>0</v>
      </c>
      <c r="W7" s="165" t="s">
        <v>151</v>
      </c>
      <c r="X7" s="165" t="s">
        <v>151</v>
      </c>
      <c r="Y7" s="165" t="s">
        <v>151</v>
      </c>
      <c r="Z7" s="81" t="s">
        <v>151</v>
      </c>
      <c r="AA7" s="81" t="s">
        <v>151</v>
      </c>
      <c r="AB7" s="81" t="s">
        <v>151</v>
      </c>
      <c r="AC7" s="80">
        <v>2881.98</v>
      </c>
      <c r="AD7" s="80" t="s">
        <v>151</v>
      </c>
      <c r="AE7" s="165" t="s">
        <v>151</v>
      </c>
      <c r="AF7" s="165" t="s">
        <v>151</v>
      </c>
      <c r="AG7" s="104" t="s">
        <v>151</v>
      </c>
      <c r="AH7" s="82" t="s">
        <v>151</v>
      </c>
      <c r="AI7" s="83"/>
      <c r="AJ7" s="83"/>
    </row>
    <row r="8" spans="1:37" s="84" customFormat="1" ht="15.75" customHeight="1" x14ac:dyDescent="0.25">
      <c r="A8" s="84" t="s">
        <v>2093</v>
      </c>
      <c r="B8" s="84" t="s">
        <v>2212</v>
      </c>
      <c r="C8" s="343">
        <v>45362</v>
      </c>
      <c r="D8" s="104" t="s">
        <v>2194</v>
      </c>
      <c r="E8" s="104" t="s">
        <v>2213</v>
      </c>
      <c r="F8" s="79" t="s">
        <v>2214</v>
      </c>
      <c r="G8" s="79" t="s">
        <v>2215</v>
      </c>
      <c r="H8" s="79" t="s">
        <v>2216</v>
      </c>
      <c r="I8" s="79" t="s">
        <v>156</v>
      </c>
      <c r="J8" s="104" t="s">
        <v>2217</v>
      </c>
      <c r="K8" s="112">
        <v>45415</v>
      </c>
      <c r="L8" s="104" t="s">
        <v>255</v>
      </c>
      <c r="M8" s="104" t="s">
        <v>2218</v>
      </c>
      <c r="N8" s="79" t="s">
        <v>255</v>
      </c>
      <c r="O8" s="79" t="s">
        <v>2219</v>
      </c>
      <c r="P8" s="79" t="s">
        <v>2194</v>
      </c>
      <c r="Q8" s="79" t="s">
        <v>2194</v>
      </c>
      <c r="R8" s="112">
        <v>45426</v>
      </c>
      <c r="S8" s="79">
        <v>2100</v>
      </c>
      <c r="T8" s="79" t="s">
        <v>249</v>
      </c>
      <c r="U8" s="104">
        <v>1994.46</v>
      </c>
      <c r="V8" s="80">
        <v>0</v>
      </c>
      <c r="W8" s="165" t="s">
        <v>2212</v>
      </c>
      <c r="X8" s="165" t="s">
        <v>2212</v>
      </c>
      <c r="Y8" s="165" t="s">
        <v>2212</v>
      </c>
      <c r="Z8" s="81" t="s">
        <v>2212</v>
      </c>
      <c r="AA8" s="81" t="s">
        <v>2212</v>
      </c>
      <c r="AB8" s="81" t="s">
        <v>2212</v>
      </c>
      <c r="AC8" s="80">
        <v>1994.46</v>
      </c>
      <c r="AD8" s="80" t="s">
        <v>2212</v>
      </c>
      <c r="AE8" s="165" t="s">
        <v>2212</v>
      </c>
      <c r="AF8" s="165" t="s">
        <v>2212</v>
      </c>
      <c r="AG8" s="104" t="s">
        <v>2212</v>
      </c>
      <c r="AH8" s="82" t="s">
        <v>2212</v>
      </c>
      <c r="AI8" s="83"/>
      <c r="AJ8" s="83"/>
    </row>
    <row r="9" spans="1:37" s="84" customFormat="1" ht="15.75" customHeight="1" x14ac:dyDescent="0.25">
      <c r="A9" s="84" t="s">
        <v>2094</v>
      </c>
      <c r="B9" s="84" t="s">
        <v>151</v>
      </c>
      <c r="C9" s="343">
        <v>45175</v>
      </c>
      <c r="D9" s="104" t="s">
        <v>2220</v>
      </c>
      <c r="E9" s="104" t="s">
        <v>2221</v>
      </c>
      <c r="F9" s="79" t="s">
        <v>1054</v>
      </c>
      <c r="G9" s="79" t="s">
        <v>2222</v>
      </c>
      <c r="H9" s="79" t="s">
        <v>2223</v>
      </c>
      <c r="I9" s="79" t="s">
        <v>156</v>
      </c>
      <c r="J9" s="104" t="s">
        <v>2224</v>
      </c>
      <c r="K9" s="112">
        <v>45189</v>
      </c>
      <c r="L9" s="104" t="s">
        <v>158</v>
      </c>
      <c r="M9" s="104" t="s">
        <v>1172</v>
      </c>
      <c r="N9" s="79" t="s">
        <v>2194</v>
      </c>
      <c r="O9" s="79" t="s">
        <v>2194</v>
      </c>
      <c r="P9" s="79" t="s">
        <v>2194</v>
      </c>
      <c r="Q9" s="79" t="s">
        <v>2194</v>
      </c>
      <c r="R9" s="112">
        <v>45209</v>
      </c>
      <c r="S9" s="79">
        <v>1486.5</v>
      </c>
      <c r="T9" s="79" t="s">
        <v>144</v>
      </c>
      <c r="U9" s="104">
        <v>1783.8</v>
      </c>
      <c r="V9" s="80">
        <v>0</v>
      </c>
      <c r="W9" s="165" t="s">
        <v>151</v>
      </c>
      <c r="X9" s="165" t="s">
        <v>151</v>
      </c>
      <c r="Y9" s="165" t="s">
        <v>151</v>
      </c>
      <c r="Z9" s="81" t="s">
        <v>151</v>
      </c>
      <c r="AA9" s="81" t="s">
        <v>151</v>
      </c>
      <c r="AB9" s="81" t="s">
        <v>151</v>
      </c>
      <c r="AC9" s="80">
        <v>1783.8</v>
      </c>
      <c r="AD9" s="80" t="s">
        <v>151</v>
      </c>
      <c r="AE9" s="165" t="s">
        <v>151</v>
      </c>
      <c r="AF9" s="165" t="s">
        <v>151</v>
      </c>
      <c r="AG9" s="104" t="s">
        <v>151</v>
      </c>
      <c r="AH9" s="82" t="s">
        <v>151</v>
      </c>
      <c r="AI9" s="83"/>
      <c r="AJ9" s="83"/>
    </row>
    <row r="10" spans="1:37" s="84" customFormat="1" ht="15.75" customHeight="1" x14ac:dyDescent="0.25">
      <c r="A10" s="84" t="s">
        <v>2095</v>
      </c>
      <c r="B10" s="84" t="s">
        <v>151</v>
      </c>
      <c r="C10" s="343">
        <v>45170</v>
      </c>
      <c r="D10" s="104" t="s">
        <v>2225</v>
      </c>
      <c r="E10" s="104" t="s">
        <v>2226</v>
      </c>
      <c r="F10" s="79" t="s">
        <v>1054</v>
      </c>
      <c r="G10" s="79" t="s">
        <v>2227</v>
      </c>
      <c r="H10" s="79" t="s">
        <v>2228</v>
      </c>
      <c r="I10" s="79" t="s">
        <v>156</v>
      </c>
      <c r="J10" s="104" t="s">
        <v>2229</v>
      </c>
      <c r="K10" s="112">
        <v>45185</v>
      </c>
      <c r="L10" s="104" t="s">
        <v>198</v>
      </c>
      <c r="M10" s="104" t="s">
        <v>1040</v>
      </c>
      <c r="N10" s="79" t="s">
        <v>2194</v>
      </c>
      <c r="O10" s="79" t="s">
        <v>2194</v>
      </c>
      <c r="P10" s="79" t="s">
        <v>2194</v>
      </c>
      <c r="Q10" s="79" t="s">
        <v>2194</v>
      </c>
      <c r="R10" s="112">
        <v>45223</v>
      </c>
      <c r="S10" s="79">
        <v>3646.5</v>
      </c>
      <c r="T10" s="79" t="s">
        <v>144</v>
      </c>
      <c r="U10" s="104">
        <v>4375.8</v>
      </c>
      <c r="V10" s="80">
        <v>0</v>
      </c>
      <c r="W10" s="165" t="s">
        <v>151</v>
      </c>
      <c r="X10" s="165" t="s">
        <v>151</v>
      </c>
      <c r="Y10" s="165" t="s">
        <v>151</v>
      </c>
      <c r="Z10" s="81" t="s">
        <v>151</v>
      </c>
      <c r="AA10" s="81" t="s">
        <v>151</v>
      </c>
      <c r="AB10" s="81" t="s">
        <v>151</v>
      </c>
      <c r="AC10" s="80">
        <v>4375.8</v>
      </c>
      <c r="AD10" s="80" t="s">
        <v>151</v>
      </c>
      <c r="AE10" s="165" t="s">
        <v>151</v>
      </c>
      <c r="AF10" s="165" t="s">
        <v>151</v>
      </c>
      <c r="AG10" s="104" t="s">
        <v>151</v>
      </c>
      <c r="AH10" s="82" t="s">
        <v>151</v>
      </c>
      <c r="AI10" s="83"/>
      <c r="AJ10" s="83"/>
    </row>
    <row r="11" spans="1:37" s="84" customFormat="1" ht="15.75" customHeight="1" x14ac:dyDescent="0.25">
      <c r="A11" s="84" t="s">
        <v>2096</v>
      </c>
      <c r="B11" s="84" t="s">
        <v>151</v>
      </c>
      <c r="C11" s="343">
        <v>45104</v>
      </c>
      <c r="D11" s="104" t="s">
        <v>2194</v>
      </c>
      <c r="E11" s="104" t="s">
        <v>2230</v>
      </c>
      <c r="F11" s="79" t="s">
        <v>2231</v>
      </c>
      <c r="G11" s="79" t="s">
        <v>2232</v>
      </c>
      <c r="H11" s="79" t="s">
        <v>2233</v>
      </c>
      <c r="I11" s="79" t="s">
        <v>156</v>
      </c>
      <c r="J11" s="104" t="s">
        <v>2234</v>
      </c>
      <c r="K11" s="112">
        <v>45120</v>
      </c>
      <c r="L11" s="104" t="s">
        <v>1534</v>
      </c>
      <c r="M11" s="104" t="s">
        <v>2235</v>
      </c>
      <c r="N11" s="79" t="s">
        <v>255</v>
      </c>
      <c r="O11" s="79" t="s">
        <v>2236</v>
      </c>
      <c r="P11" s="79" t="s">
        <v>2194</v>
      </c>
      <c r="Q11" s="79" t="s">
        <v>2194</v>
      </c>
      <c r="R11" s="112">
        <v>45146</v>
      </c>
      <c r="S11" s="79">
        <v>3225</v>
      </c>
      <c r="T11" s="79" t="s">
        <v>249</v>
      </c>
      <c r="U11" s="104">
        <v>3122.98</v>
      </c>
      <c r="V11" s="80">
        <v>0</v>
      </c>
      <c r="W11" s="165" t="s">
        <v>151</v>
      </c>
      <c r="X11" s="165" t="s">
        <v>151</v>
      </c>
      <c r="Y11" s="165" t="s">
        <v>151</v>
      </c>
      <c r="Z11" s="81" t="s">
        <v>151</v>
      </c>
      <c r="AA11" s="81" t="s">
        <v>151</v>
      </c>
      <c r="AB11" s="81" t="s">
        <v>151</v>
      </c>
      <c r="AC11" s="80">
        <v>1561.49</v>
      </c>
      <c r="AD11" s="80" t="s">
        <v>151</v>
      </c>
      <c r="AE11" s="165" t="s">
        <v>151</v>
      </c>
      <c r="AF11" s="165" t="s">
        <v>151</v>
      </c>
      <c r="AG11" s="104" t="s">
        <v>151</v>
      </c>
      <c r="AH11" s="82" t="s">
        <v>151</v>
      </c>
      <c r="AI11" s="83"/>
      <c r="AJ11" s="83"/>
    </row>
    <row r="12" spans="1:37" s="84" customFormat="1" ht="15.75" customHeight="1" x14ac:dyDescent="0.25">
      <c r="A12" s="84" t="s">
        <v>2097</v>
      </c>
      <c r="B12" s="84" t="s">
        <v>1766</v>
      </c>
      <c r="C12" s="343">
        <v>45365</v>
      </c>
      <c r="D12" s="104" t="s">
        <v>2194</v>
      </c>
      <c r="E12" s="104" t="s">
        <v>2237</v>
      </c>
      <c r="F12" s="79" t="s">
        <v>659</v>
      </c>
      <c r="G12" s="79" t="s">
        <v>2238</v>
      </c>
      <c r="H12" s="79" t="s">
        <v>2239</v>
      </c>
      <c r="I12" s="79" t="s">
        <v>156</v>
      </c>
      <c r="J12" s="104" t="s">
        <v>2240</v>
      </c>
      <c r="K12" s="112">
        <v>45383</v>
      </c>
      <c r="L12" s="104" t="s">
        <v>198</v>
      </c>
      <c r="M12" s="104" t="s">
        <v>2241</v>
      </c>
      <c r="N12" s="79" t="s">
        <v>2194</v>
      </c>
      <c r="O12" s="79" t="s">
        <v>2194</v>
      </c>
      <c r="P12" s="79" t="s">
        <v>2194</v>
      </c>
      <c r="Q12" s="79" t="s">
        <v>2194</v>
      </c>
      <c r="R12" s="112">
        <v>45420</v>
      </c>
      <c r="S12" s="79">
        <v>1351</v>
      </c>
      <c r="T12" s="79" t="s">
        <v>144</v>
      </c>
      <c r="U12" s="104">
        <v>1621.2</v>
      </c>
      <c r="V12" s="80">
        <v>0</v>
      </c>
      <c r="W12" s="165" t="s">
        <v>1766</v>
      </c>
      <c r="X12" s="165" t="s">
        <v>1766</v>
      </c>
      <c r="Y12" s="165" t="s">
        <v>1766</v>
      </c>
      <c r="Z12" s="81" t="s">
        <v>1766</v>
      </c>
      <c r="AA12" s="81" t="s">
        <v>1766</v>
      </c>
      <c r="AB12" s="81" t="s">
        <v>1766</v>
      </c>
      <c r="AC12" s="80">
        <v>1621.2</v>
      </c>
      <c r="AD12" s="80" t="s">
        <v>1766</v>
      </c>
      <c r="AE12" s="165" t="s">
        <v>1766</v>
      </c>
      <c r="AF12" s="165" t="s">
        <v>1766</v>
      </c>
      <c r="AG12" s="104" t="s">
        <v>1766</v>
      </c>
      <c r="AH12" s="82" t="s">
        <v>1766</v>
      </c>
      <c r="AI12" s="83"/>
      <c r="AJ12" s="83"/>
    </row>
    <row r="13" spans="1:37" s="84" customFormat="1" ht="15.75" customHeight="1" x14ac:dyDescent="0.25">
      <c r="A13" s="84" t="s">
        <v>2098</v>
      </c>
      <c r="B13" s="84" t="s">
        <v>151</v>
      </c>
      <c r="C13" s="343">
        <v>45149</v>
      </c>
      <c r="D13" s="104" t="s">
        <v>2242</v>
      </c>
      <c r="E13" s="104" t="s">
        <v>2243</v>
      </c>
      <c r="F13" s="79" t="s">
        <v>412</v>
      </c>
      <c r="G13" s="79" t="s">
        <v>2244</v>
      </c>
      <c r="H13" s="79" t="s">
        <v>2223</v>
      </c>
      <c r="I13" s="79" t="s">
        <v>156</v>
      </c>
      <c r="J13" s="104" t="s">
        <v>2245</v>
      </c>
      <c r="K13" s="112">
        <v>45154</v>
      </c>
      <c r="L13" s="104" t="s">
        <v>158</v>
      </c>
      <c r="M13" s="104" t="s">
        <v>2246</v>
      </c>
      <c r="N13" s="79" t="s">
        <v>158</v>
      </c>
      <c r="O13" s="79" t="s">
        <v>821</v>
      </c>
      <c r="P13" s="79" t="s">
        <v>2194</v>
      </c>
      <c r="Q13" s="79" t="s">
        <v>2194</v>
      </c>
      <c r="R13" s="112">
        <v>45181</v>
      </c>
      <c r="S13" s="79">
        <v>2040</v>
      </c>
      <c r="T13" s="79" t="s">
        <v>144</v>
      </c>
      <c r="U13" s="104">
        <v>2448</v>
      </c>
      <c r="V13" s="80">
        <v>0</v>
      </c>
      <c r="W13" s="165" t="s">
        <v>151</v>
      </c>
      <c r="X13" s="165" t="s">
        <v>151</v>
      </c>
      <c r="Y13" s="165" t="s">
        <v>151</v>
      </c>
      <c r="Z13" s="81" t="s">
        <v>151</v>
      </c>
      <c r="AA13" s="81" t="s">
        <v>151</v>
      </c>
      <c r="AB13" s="81" t="s">
        <v>151</v>
      </c>
      <c r="AC13" s="80">
        <v>2448</v>
      </c>
      <c r="AD13" s="80" t="s">
        <v>151</v>
      </c>
      <c r="AE13" s="165" t="s">
        <v>151</v>
      </c>
      <c r="AF13" s="165" t="s">
        <v>151</v>
      </c>
      <c r="AG13" s="104" t="s">
        <v>151</v>
      </c>
      <c r="AH13" s="82" t="s">
        <v>151</v>
      </c>
      <c r="AI13" s="83"/>
      <c r="AJ13" s="83"/>
    </row>
    <row r="14" spans="1:37" s="84" customFormat="1" ht="15.75" customHeight="1" x14ac:dyDescent="0.25">
      <c r="A14" s="84" t="s">
        <v>2099</v>
      </c>
      <c r="B14" s="84" t="s">
        <v>151</v>
      </c>
      <c r="C14" s="343">
        <v>45043</v>
      </c>
      <c r="D14" s="104" t="s">
        <v>2194</v>
      </c>
      <c r="E14" s="104" t="s">
        <v>2247</v>
      </c>
      <c r="F14" s="79" t="s">
        <v>153</v>
      </c>
      <c r="G14" s="79" t="s">
        <v>2248</v>
      </c>
      <c r="H14" s="79" t="s">
        <v>2249</v>
      </c>
      <c r="I14" s="79" t="s">
        <v>156</v>
      </c>
      <c r="J14" s="104" t="s">
        <v>2250</v>
      </c>
      <c r="K14" s="112">
        <v>45045</v>
      </c>
      <c r="L14" s="104" t="s">
        <v>158</v>
      </c>
      <c r="M14" s="104" t="s">
        <v>821</v>
      </c>
      <c r="N14" s="79" t="s">
        <v>198</v>
      </c>
      <c r="O14" s="79" t="s">
        <v>199</v>
      </c>
      <c r="P14" s="79" t="s">
        <v>247</v>
      </c>
      <c r="Q14" s="79" t="s">
        <v>2251</v>
      </c>
      <c r="R14" s="112">
        <v>45072</v>
      </c>
      <c r="S14" s="79">
        <v>1428</v>
      </c>
      <c r="T14" s="79" t="s">
        <v>144</v>
      </c>
      <c r="U14" s="104">
        <v>1713.6</v>
      </c>
      <c r="V14" s="80">
        <v>0</v>
      </c>
      <c r="W14" s="165" t="s">
        <v>151</v>
      </c>
      <c r="X14" s="165" t="s">
        <v>151</v>
      </c>
      <c r="Y14" s="165" t="s">
        <v>151</v>
      </c>
      <c r="Z14" s="81" t="s">
        <v>151</v>
      </c>
      <c r="AA14" s="81" t="s">
        <v>151</v>
      </c>
      <c r="AB14" s="81" t="s">
        <v>151</v>
      </c>
      <c r="AC14" s="80">
        <v>1713.6</v>
      </c>
      <c r="AD14" s="80" t="s">
        <v>151</v>
      </c>
      <c r="AE14" s="165" t="s">
        <v>151</v>
      </c>
      <c r="AF14" s="165" t="s">
        <v>151</v>
      </c>
      <c r="AG14" s="104" t="s">
        <v>151</v>
      </c>
      <c r="AH14" s="82" t="s">
        <v>151</v>
      </c>
      <c r="AI14" s="83"/>
      <c r="AJ14" s="83"/>
    </row>
    <row r="15" spans="1:37" s="84" customFormat="1" ht="15.75" customHeight="1" x14ac:dyDescent="0.25">
      <c r="A15" s="84" t="s">
        <v>2100</v>
      </c>
      <c r="B15" s="84" t="s">
        <v>151</v>
      </c>
      <c r="C15" s="343">
        <v>45205</v>
      </c>
      <c r="D15" s="104" t="s">
        <v>2194</v>
      </c>
      <c r="E15" s="104" t="s">
        <v>2252</v>
      </c>
      <c r="F15" s="79" t="s">
        <v>2253</v>
      </c>
      <c r="G15" s="79" t="s">
        <v>2254</v>
      </c>
      <c r="H15" s="79" t="s">
        <v>2255</v>
      </c>
      <c r="I15" s="79" t="s">
        <v>156</v>
      </c>
      <c r="J15" s="104" t="s">
        <v>2256</v>
      </c>
      <c r="K15" s="112">
        <v>45272</v>
      </c>
      <c r="L15" s="104" t="s">
        <v>198</v>
      </c>
      <c r="M15" s="104" t="s">
        <v>2257</v>
      </c>
      <c r="N15" s="79" t="s">
        <v>2194</v>
      </c>
      <c r="O15" s="79" t="s">
        <v>2194</v>
      </c>
      <c r="P15" s="79" t="s">
        <v>2194</v>
      </c>
      <c r="Q15" s="79" t="s">
        <v>2194</v>
      </c>
      <c r="R15" s="112">
        <v>45300</v>
      </c>
      <c r="S15" s="79">
        <v>1600</v>
      </c>
      <c r="T15" s="79" t="s">
        <v>141</v>
      </c>
      <c r="U15" s="104">
        <v>1656.6</v>
      </c>
      <c r="V15" s="80">
        <v>0</v>
      </c>
      <c r="W15" s="165" t="s">
        <v>151</v>
      </c>
      <c r="X15" s="165" t="s">
        <v>151</v>
      </c>
      <c r="Y15" s="165" t="s">
        <v>151</v>
      </c>
      <c r="Z15" s="81" t="s">
        <v>151</v>
      </c>
      <c r="AA15" s="81" t="s">
        <v>151</v>
      </c>
      <c r="AB15" s="81" t="s">
        <v>151</v>
      </c>
      <c r="AC15" s="80">
        <v>1656.6</v>
      </c>
      <c r="AD15" s="80" t="s">
        <v>151</v>
      </c>
      <c r="AE15" s="165" t="s">
        <v>151</v>
      </c>
      <c r="AF15" s="165" t="s">
        <v>151</v>
      </c>
      <c r="AG15" s="104" t="s">
        <v>151</v>
      </c>
      <c r="AH15" s="82" t="s">
        <v>151</v>
      </c>
      <c r="AI15" s="83"/>
      <c r="AJ15" s="83"/>
    </row>
    <row r="16" spans="1:37" s="84" customFormat="1" ht="15.75" customHeight="1" x14ac:dyDescent="0.25">
      <c r="A16" s="84" t="s">
        <v>2101</v>
      </c>
      <c r="B16" s="84" t="s">
        <v>151</v>
      </c>
      <c r="C16" s="343">
        <v>45022</v>
      </c>
      <c r="D16" s="104" t="s">
        <v>2258</v>
      </c>
      <c r="E16" s="104" t="s">
        <v>2259</v>
      </c>
      <c r="F16" s="79" t="s">
        <v>153</v>
      </c>
      <c r="G16" s="79" t="s">
        <v>2260</v>
      </c>
      <c r="H16" s="79" t="s">
        <v>2261</v>
      </c>
      <c r="I16" s="79" t="s">
        <v>156</v>
      </c>
      <c r="J16" s="104" t="s">
        <v>2262</v>
      </c>
      <c r="K16" s="112">
        <v>45041</v>
      </c>
      <c r="L16" s="104" t="s">
        <v>255</v>
      </c>
      <c r="M16" s="104" t="s">
        <v>2263</v>
      </c>
      <c r="N16" s="79" t="s">
        <v>227</v>
      </c>
      <c r="O16" s="79" t="s">
        <v>2264</v>
      </c>
      <c r="P16" s="79" t="s">
        <v>2194</v>
      </c>
      <c r="Q16" s="79" t="s">
        <v>2194</v>
      </c>
      <c r="R16" s="112">
        <v>45083</v>
      </c>
      <c r="S16" s="79">
        <v>3485</v>
      </c>
      <c r="T16" s="79" t="s">
        <v>144</v>
      </c>
      <c r="U16" s="104">
        <v>4182</v>
      </c>
      <c r="V16" s="80">
        <v>0</v>
      </c>
      <c r="W16" s="165" t="s">
        <v>151</v>
      </c>
      <c r="X16" s="165" t="s">
        <v>151</v>
      </c>
      <c r="Y16" s="165" t="s">
        <v>151</v>
      </c>
      <c r="Z16" s="81" t="s">
        <v>151</v>
      </c>
      <c r="AA16" s="81" t="s">
        <v>151</v>
      </c>
      <c r="AB16" s="81" t="s">
        <v>151</v>
      </c>
      <c r="AC16" s="80">
        <v>4182</v>
      </c>
      <c r="AD16" s="80" t="s">
        <v>151</v>
      </c>
      <c r="AE16" s="165" t="s">
        <v>151</v>
      </c>
      <c r="AF16" s="165" t="s">
        <v>151</v>
      </c>
      <c r="AG16" s="104" t="s">
        <v>151</v>
      </c>
      <c r="AH16" s="82" t="s">
        <v>151</v>
      </c>
      <c r="AI16" s="83"/>
      <c r="AJ16" s="83"/>
    </row>
    <row r="17" spans="1:37" s="84" customFormat="1" ht="15.75" customHeight="1" x14ac:dyDescent="0.25">
      <c r="A17" s="84" t="s">
        <v>2102</v>
      </c>
      <c r="B17" s="84" t="s">
        <v>151</v>
      </c>
      <c r="C17" s="343">
        <v>45028</v>
      </c>
      <c r="D17" s="104" t="s">
        <v>2194</v>
      </c>
      <c r="E17" s="104" t="s">
        <v>2265</v>
      </c>
      <c r="F17" s="79" t="s">
        <v>2266</v>
      </c>
      <c r="G17" s="79" t="s">
        <v>2267</v>
      </c>
      <c r="H17" s="79" t="s">
        <v>2268</v>
      </c>
      <c r="I17" s="79" t="s">
        <v>156</v>
      </c>
      <c r="J17" s="104" t="s">
        <v>2269</v>
      </c>
      <c r="K17" s="112">
        <v>45117</v>
      </c>
      <c r="L17" s="104" t="s">
        <v>198</v>
      </c>
      <c r="M17" s="104" t="s">
        <v>199</v>
      </c>
      <c r="N17" s="79" t="s">
        <v>255</v>
      </c>
      <c r="O17" s="79" t="s">
        <v>2270</v>
      </c>
      <c r="P17" s="79" t="s">
        <v>2194</v>
      </c>
      <c r="Q17" s="79" t="s">
        <v>2194</v>
      </c>
      <c r="R17" s="112">
        <v>45111</v>
      </c>
      <c r="S17" s="79">
        <v>855</v>
      </c>
      <c r="T17" s="79" t="s">
        <v>141</v>
      </c>
      <c r="U17" s="104">
        <v>905.48</v>
      </c>
      <c r="V17" s="80">
        <v>0</v>
      </c>
      <c r="W17" s="165" t="s">
        <v>151</v>
      </c>
      <c r="X17" s="165" t="s">
        <v>151</v>
      </c>
      <c r="Y17" s="165" t="s">
        <v>151</v>
      </c>
      <c r="Z17" s="81" t="s">
        <v>151</v>
      </c>
      <c r="AA17" s="81" t="s">
        <v>151</v>
      </c>
      <c r="AB17" s="81" t="s">
        <v>151</v>
      </c>
      <c r="AC17" s="80">
        <v>905.48</v>
      </c>
      <c r="AD17" s="80" t="s">
        <v>151</v>
      </c>
      <c r="AE17" s="165" t="s">
        <v>151</v>
      </c>
      <c r="AF17" s="165" t="s">
        <v>151</v>
      </c>
      <c r="AG17" s="104" t="s">
        <v>151</v>
      </c>
      <c r="AH17" s="82" t="s">
        <v>151</v>
      </c>
      <c r="AI17" s="83"/>
      <c r="AJ17" s="83"/>
    </row>
    <row r="18" spans="1:37" s="84" customFormat="1" ht="15.75" customHeight="1" x14ac:dyDescent="0.25">
      <c r="A18" s="84" t="s">
        <v>2103</v>
      </c>
      <c r="B18" s="84" t="s">
        <v>151</v>
      </c>
      <c r="C18" s="343">
        <v>45120</v>
      </c>
      <c r="D18" s="104" t="s">
        <v>2194</v>
      </c>
      <c r="E18" s="104" t="s">
        <v>2271</v>
      </c>
      <c r="F18" s="79" t="s">
        <v>2272</v>
      </c>
      <c r="G18" s="79" t="s">
        <v>2273</v>
      </c>
      <c r="H18" s="79" t="s">
        <v>2274</v>
      </c>
      <c r="I18" s="79" t="s">
        <v>156</v>
      </c>
      <c r="J18" s="104" t="s">
        <v>2275</v>
      </c>
      <c r="K18" s="112">
        <v>45120</v>
      </c>
      <c r="L18" s="104" t="s">
        <v>191</v>
      </c>
      <c r="M18" s="104" t="s">
        <v>2276</v>
      </c>
      <c r="N18" s="79" t="s">
        <v>191</v>
      </c>
      <c r="O18" s="79" t="s">
        <v>2277</v>
      </c>
      <c r="P18" s="79" t="s">
        <v>2194</v>
      </c>
      <c r="Q18" s="79" t="s">
        <v>2194</v>
      </c>
      <c r="R18" s="112">
        <v>45111</v>
      </c>
      <c r="S18" s="79">
        <v>975</v>
      </c>
      <c r="T18" s="79" t="s">
        <v>249</v>
      </c>
      <c r="U18" s="104">
        <v>944.16</v>
      </c>
      <c r="V18" s="80">
        <v>0</v>
      </c>
      <c r="W18" s="165" t="s">
        <v>151</v>
      </c>
      <c r="X18" s="165" t="s">
        <v>151</v>
      </c>
      <c r="Y18" s="165" t="s">
        <v>151</v>
      </c>
      <c r="Z18" s="81" t="s">
        <v>151</v>
      </c>
      <c r="AA18" s="81" t="s">
        <v>151</v>
      </c>
      <c r="AB18" s="81" t="s">
        <v>151</v>
      </c>
      <c r="AC18" s="80">
        <v>944.16</v>
      </c>
      <c r="AD18" s="80" t="s">
        <v>151</v>
      </c>
      <c r="AE18" s="165" t="s">
        <v>151</v>
      </c>
      <c r="AF18" s="165" t="s">
        <v>151</v>
      </c>
      <c r="AG18" s="104" t="s">
        <v>151</v>
      </c>
      <c r="AH18" s="82" t="s">
        <v>151</v>
      </c>
      <c r="AI18" s="83"/>
      <c r="AJ18" s="83"/>
    </row>
    <row r="19" spans="1:37" s="84" customFormat="1" ht="15.75" customHeight="1" x14ac:dyDescent="0.25">
      <c r="A19" s="84" t="s">
        <v>2104</v>
      </c>
      <c r="B19" s="84" t="s">
        <v>151</v>
      </c>
      <c r="C19" s="343">
        <v>45103</v>
      </c>
      <c r="D19" s="104" t="s">
        <v>2194</v>
      </c>
      <c r="E19" s="104" t="s">
        <v>2278</v>
      </c>
      <c r="F19" s="79" t="s">
        <v>2279</v>
      </c>
      <c r="G19" s="79" t="s">
        <v>2280</v>
      </c>
      <c r="H19" s="79" t="s">
        <v>2281</v>
      </c>
      <c r="I19" s="79" t="s">
        <v>156</v>
      </c>
      <c r="J19" s="104" t="s">
        <v>2282</v>
      </c>
      <c r="K19" s="112">
        <v>45106</v>
      </c>
      <c r="L19" s="104" t="s">
        <v>158</v>
      </c>
      <c r="M19" s="104" t="s">
        <v>856</v>
      </c>
      <c r="N19" s="79" t="s">
        <v>158</v>
      </c>
      <c r="O19" s="79" t="s">
        <v>639</v>
      </c>
      <c r="P19" s="79" t="s">
        <v>2194</v>
      </c>
      <c r="Q19" s="79" t="s">
        <v>2194</v>
      </c>
      <c r="R19" s="112">
        <v>45125</v>
      </c>
      <c r="S19" s="79">
        <v>1421.23</v>
      </c>
      <c r="T19" s="79" t="s">
        <v>144</v>
      </c>
      <c r="U19" s="104">
        <v>1705.39</v>
      </c>
      <c r="V19" s="80">
        <v>0</v>
      </c>
      <c r="W19" s="165" t="s">
        <v>151</v>
      </c>
      <c r="X19" s="165" t="s">
        <v>151</v>
      </c>
      <c r="Y19" s="165" t="s">
        <v>151</v>
      </c>
      <c r="Z19" s="81" t="s">
        <v>151</v>
      </c>
      <c r="AA19" s="81" t="s">
        <v>151</v>
      </c>
      <c r="AB19" s="81" t="s">
        <v>151</v>
      </c>
      <c r="AC19" s="80">
        <v>1705.39</v>
      </c>
      <c r="AD19" s="80" t="s">
        <v>151</v>
      </c>
      <c r="AE19" s="165" t="s">
        <v>151</v>
      </c>
      <c r="AF19" s="165" t="s">
        <v>151</v>
      </c>
      <c r="AG19" s="104" t="s">
        <v>151</v>
      </c>
      <c r="AH19" s="82" t="s">
        <v>151</v>
      </c>
      <c r="AI19" s="83"/>
      <c r="AJ19" s="83"/>
    </row>
    <row r="20" spans="1:37" s="84" customFormat="1" ht="15.75" customHeight="1" x14ac:dyDescent="0.25">
      <c r="A20" s="84" t="s">
        <v>2105</v>
      </c>
      <c r="B20" s="84" t="s">
        <v>151</v>
      </c>
      <c r="C20" s="343">
        <v>45114</v>
      </c>
      <c r="D20" s="104" t="s">
        <v>2194</v>
      </c>
      <c r="E20" s="104" t="s">
        <v>2283</v>
      </c>
      <c r="F20" s="79" t="s">
        <v>2231</v>
      </c>
      <c r="G20" s="79" t="s">
        <v>2284</v>
      </c>
      <c r="H20" s="79" t="s">
        <v>2285</v>
      </c>
      <c r="I20" s="79" t="s">
        <v>156</v>
      </c>
      <c r="J20" s="104" t="s">
        <v>2286</v>
      </c>
      <c r="K20" s="112">
        <v>45134</v>
      </c>
      <c r="L20" s="104" t="s">
        <v>198</v>
      </c>
      <c r="M20" s="104" t="s">
        <v>1517</v>
      </c>
      <c r="N20" s="79" t="s">
        <v>2194</v>
      </c>
      <c r="O20" s="79" t="s">
        <v>2194</v>
      </c>
      <c r="P20" s="79" t="s">
        <v>2194</v>
      </c>
      <c r="Q20" s="79" t="s">
        <v>2194</v>
      </c>
      <c r="R20" s="112">
        <v>45146</v>
      </c>
      <c r="S20" s="79">
        <v>3225</v>
      </c>
      <c r="T20" s="79" t="s">
        <v>249</v>
      </c>
      <c r="U20" s="104">
        <v>3065.83</v>
      </c>
      <c r="V20" s="80">
        <v>0</v>
      </c>
      <c r="W20" s="165" t="s">
        <v>151</v>
      </c>
      <c r="X20" s="165" t="s">
        <v>151</v>
      </c>
      <c r="Y20" s="165" t="s">
        <v>151</v>
      </c>
      <c r="Z20" s="81" t="s">
        <v>151</v>
      </c>
      <c r="AA20" s="81" t="s">
        <v>151</v>
      </c>
      <c r="AB20" s="81" t="s">
        <v>151</v>
      </c>
      <c r="AC20" s="80">
        <v>3065.83</v>
      </c>
      <c r="AD20" s="80" t="s">
        <v>151</v>
      </c>
      <c r="AE20" s="165" t="s">
        <v>151</v>
      </c>
      <c r="AF20" s="165" t="s">
        <v>151</v>
      </c>
      <c r="AG20" s="104" t="s">
        <v>151</v>
      </c>
      <c r="AH20" s="82" t="s">
        <v>151</v>
      </c>
      <c r="AI20" s="83"/>
      <c r="AJ20" s="83"/>
    </row>
    <row r="21" spans="1:37" s="84" customFormat="1" ht="15.75" customHeight="1" x14ac:dyDescent="0.25">
      <c r="A21" s="84" t="s">
        <v>2106</v>
      </c>
      <c r="B21" s="84" t="s">
        <v>151</v>
      </c>
      <c r="C21" s="343">
        <v>45152</v>
      </c>
      <c r="D21" s="104" t="s">
        <v>2194</v>
      </c>
      <c r="E21" s="104" t="s">
        <v>2287</v>
      </c>
      <c r="F21" s="79" t="s">
        <v>2231</v>
      </c>
      <c r="G21" s="79" t="s">
        <v>2284</v>
      </c>
      <c r="H21" s="79" t="s">
        <v>2285</v>
      </c>
      <c r="I21" s="79" t="s">
        <v>156</v>
      </c>
      <c r="J21" s="104" t="s">
        <v>2288</v>
      </c>
      <c r="K21" s="112">
        <v>45170</v>
      </c>
      <c r="L21" s="104" t="s">
        <v>198</v>
      </c>
      <c r="M21" s="104" t="s">
        <v>2289</v>
      </c>
      <c r="N21" s="79" t="s">
        <v>2194</v>
      </c>
      <c r="O21" s="79" t="s">
        <v>2194</v>
      </c>
      <c r="P21" s="79" t="s">
        <v>2194</v>
      </c>
      <c r="Q21" s="79" t="s">
        <v>2194</v>
      </c>
      <c r="R21" s="112">
        <v>45150</v>
      </c>
      <c r="S21" s="79">
        <v>3225</v>
      </c>
      <c r="T21" s="79" t="s">
        <v>249</v>
      </c>
      <c r="U21" s="104">
        <v>3018.25</v>
      </c>
      <c r="V21" s="80">
        <v>0</v>
      </c>
      <c r="W21" s="165" t="s">
        <v>151</v>
      </c>
      <c r="X21" s="165" t="s">
        <v>151</v>
      </c>
      <c r="Y21" s="165" t="s">
        <v>151</v>
      </c>
      <c r="Z21" s="81" t="s">
        <v>151</v>
      </c>
      <c r="AA21" s="81" t="s">
        <v>151</v>
      </c>
      <c r="AB21" s="81" t="s">
        <v>151</v>
      </c>
      <c r="AC21" s="80">
        <v>3018.25</v>
      </c>
      <c r="AD21" s="80" t="s">
        <v>151</v>
      </c>
      <c r="AE21" s="165" t="s">
        <v>151</v>
      </c>
      <c r="AF21" s="165" t="s">
        <v>151</v>
      </c>
      <c r="AG21" s="104" t="s">
        <v>151</v>
      </c>
      <c r="AH21" s="82" t="s">
        <v>151</v>
      </c>
      <c r="AI21" s="83"/>
      <c r="AJ21" s="83"/>
    </row>
    <row r="22" spans="1:37" s="84" customFormat="1" ht="12.65" customHeight="1" x14ac:dyDescent="0.25">
      <c r="A22" s="84" t="s">
        <v>2107</v>
      </c>
      <c r="B22" s="84" t="s">
        <v>151</v>
      </c>
      <c r="C22" s="343">
        <v>45197</v>
      </c>
      <c r="D22" s="104" t="s">
        <v>2194</v>
      </c>
      <c r="E22" s="104" t="s">
        <v>2290</v>
      </c>
      <c r="F22" s="79" t="s">
        <v>2231</v>
      </c>
      <c r="G22" s="79" t="s">
        <v>2291</v>
      </c>
      <c r="H22" s="79" t="s">
        <v>2292</v>
      </c>
      <c r="I22" s="79" t="s">
        <v>156</v>
      </c>
      <c r="J22" s="104" t="s">
        <v>2293</v>
      </c>
      <c r="K22" s="112">
        <v>45212</v>
      </c>
      <c r="L22" s="104" t="s">
        <v>255</v>
      </c>
      <c r="M22" s="104" t="s">
        <v>2294</v>
      </c>
      <c r="N22" s="79" t="s">
        <v>2194</v>
      </c>
      <c r="O22" s="79" t="s">
        <v>2194</v>
      </c>
      <c r="P22" s="79" t="s">
        <v>2194</v>
      </c>
      <c r="Q22" s="79" t="s">
        <v>2194</v>
      </c>
      <c r="R22" s="112">
        <v>45216</v>
      </c>
      <c r="S22" s="79">
        <v>1260</v>
      </c>
      <c r="T22" s="79" t="s">
        <v>249</v>
      </c>
      <c r="U22" s="104">
        <v>1193.95</v>
      </c>
      <c r="V22" s="80">
        <v>0</v>
      </c>
      <c r="W22" s="165" t="s">
        <v>151</v>
      </c>
      <c r="X22" s="165" t="s">
        <v>151</v>
      </c>
      <c r="Y22" s="165" t="s">
        <v>151</v>
      </c>
      <c r="Z22" s="81" t="s">
        <v>151</v>
      </c>
      <c r="AA22" s="81" t="s">
        <v>151</v>
      </c>
      <c r="AB22" s="81" t="s">
        <v>151</v>
      </c>
      <c r="AC22" s="80">
        <v>1193.6500000000001</v>
      </c>
      <c r="AD22" s="80" t="s">
        <v>151</v>
      </c>
      <c r="AE22" s="165" t="s">
        <v>151</v>
      </c>
      <c r="AF22" s="165" t="s">
        <v>151</v>
      </c>
      <c r="AG22" s="104" t="s">
        <v>151</v>
      </c>
      <c r="AH22" s="82" t="s">
        <v>151</v>
      </c>
      <c r="AI22" s="83"/>
      <c r="AJ22" s="83"/>
    </row>
    <row r="23" spans="1:37" s="84" customFormat="1" ht="15.75" customHeight="1" x14ac:dyDescent="0.25">
      <c r="A23" s="84" t="s">
        <v>2108</v>
      </c>
      <c r="B23" s="84" t="s">
        <v>151</v>
      </c>
      <c r="C23" s="343">
        <v>45063</v>
      </c>
      <c r="D23" s="104" t="s">
        <v>2194</v>
      </c>
      <c r="E23" s="104" t="s">
        <v>2295</v>
      </c>
      <c r="F23" s="79" t="s">
        <v>2231</v>
      </c>
      <c r="G23" s="79" t="s">
        <v>2296</v>
      </c>
      <c r="H23" s="79" t="s">
        <v>2297</v>
      </c>
      <c r="I23" s="79" t="s">
        <v>156</v>
      </c>
      <c r="J23" s="104" t="s">
        <v>2298</v>
      </c>
      <c r="K23" s="112">
        <v>45090</v>
      </c>
      <c r="L23" s="104" t="s">
        <v>198</v>
      </c>
      <c r="M23" s="104" t="s">
        <v>2299</v>
      </c>
      <c r="N23" s="79" t="s">
        <v>2194</v>
      </c>
      <c r="O23" s="79" t="s">
        <v>2194</v>
      </c>
      <c r="P23" s="79" t="s">
        <v>2194</v>
      </c>
      <c r="Q23" s="79" t="s">
        <v>2194</v>
      </c>
      <c r="R23" s="112">
        <v>45146</v>
      </c>
      <c r="S23" s="79">
        <v>2720</v>
      </c>
      <c r="T23" s="79" t="s">
        <v>249</v>
      </c>
      <c r="U23" s="104">
        <v>2616.4299999999998</v>
      </c>
      <c r="V23" s="80">
        <v>0</v>
      </c>
      <c r="W23" s="165" t="s">
        <v>151</v>
      </c>
      <c r="X23" s="165" t="s">
        <v>151</v>
      </c>
      <c r="Y23" s="165" t="s">
        <v>151</v>
      </c>
      <c r="Z23" s="81" t="s">
        <v>151</v>
      </c>
      <c r="AA23" s="81" t="s">
        <v>151</v>
      </c>
      <c r="AB23" s="81" t="s">
        <v>151</v>
      </c>
      <c r="AC23" s="80">
        <v>2616.4299999999998</v>
      </c>
      <c r="AD23" s="80" t="s">
        <v>151</v>
      </c>
      <c r="AE23" s="165" t="s">
        <v>151</v>
      </c>
      <c r="AF23" s="165" t="s">
        <v>151</v>
      </c>
      <c r="AG23" s="104" t="s">
        <v>151</v>
      </c>
      <c r="AH23" s="82" t="s">
        <v>151</v>
      </c>
      <c r="AK23" s="88"/>
    </row>
    <row r="24" spans="1:37" ht="15.75" customHeight="1" x14ac:dyDescent="0.25">
      <c r="A24" s="89" t="s">
        <v>2109</v>
      </c>
      <c r="B24" s="84" t="s">
        <v>151</v>
      </c>
      <c r="C24" s="343">
        <v>45134</v>
      </c>
      <c r="D24" s="345" t="s">
        <v>2300</v>
      </c>
      <c r="E24" s="345" t="s">
        <v>2301</v>
      </c>
      <c r="F24" s="346" t="s">
        <v>412</v>
      </c>
      <c r="G24" s="346" t="s">
        <v>2302</v>
      </c>
      <c r="H24" s="346" t="s">
        <v>2303</v>
      </c>
      <c r="I24" s="346" t="s">
        <v>156</v>
      </c>
      <c r="J24" s="345" t="s">
        <v>2304</v>
      </c>
      <c r="K24" s="347">
        <v>45180</v>
      </c>
      <c r="L24" s="345" t="s">
        <v>540</v>
      </c>
      <c r="M24" s="345" t="s">
        <v>2305</v>
      </c>
      <c r="N24" s="346" t="s">
        <v>255</v>
      </c>
      <c r="O24" s="346" t="s">
        <v>2306</v>
      </c>
      <c r="P24" s="346" t="s">
        <v>540</v>
      </c>
      <c r="Q24" s="346" t="s">
        <v>2307</v>
      </c>
      <c r="R24" s="347">
        <v>45160</v>
      </c>
      <c r="S24" s="346">
        <v>1245</v>
      </c>
      <c r="T24" s="346" t="s">
        <v>249</v>
      </c>
      <c r="U24" s="345">
        <v>1494</v>
      </c>
      <c r="V24" s="348">
        <v>0</v>
      </c>
      <c r="W24" s="349" t="s">
        <v>151</v>
      </c>
      <c r="X24" s="349" t="s">
        <v>151</v>
      </c>
      <c r="Y24" s="349" t="s">
        <v>151</v>
      </c>
      <c r="Z24" s="350" t="s">
        <v>151</v>
      </c>
      <c r="AA24" s="350" t="s">
        <v>151</v>
      </c>
      <c r="AB24" s="350" t="s">
        <v>151</v>
      </c>
      <c r="AC24" s="80">
        <v>749</v>
      </c>
      <c r="AD24" s="348" t="s">
        <v>151</v>
      </c>
      <c r="AE24" s="349" t="s">
        <v>151</v>
      </c>
      <c r="AF24" s="349" t="s">
        <v>151</v>
      </c>
      <c r="AG24" s="345" t="s">
        <v>151</v>
      </c>
      <c r="AH24" s="351" t="s">
        <v>151</v>
      </c>
    </row>
    <row r="25" spans="1:37" ht="15.75" customHeight="1" x14ac:dyDescent="0.25">
      <c r="A25" s="89" t="s">
        <v>2110</v>
      </c>
      <c r="B25" s="84" t="s">
        <v>151</v>
      </c>
      <c r="C25" s="343">
        <v>45068</v>
      </c>
      <c r="D25" s="345" t="s">
        <v>2194</v>
      </c>
      <c r="E25" s="345" t="s">
        <v>2308</v>
      </c>
      <c r="F25" s="346" t="s">
        <v>412</v>
      </c>
      <c r="G25" s="346" t="s">
        <v>2244</v>
      </c>
      <c r="H25" s="346" t="s">
        <v>2223</v>
      </c>
      <c r="I25" s="346" t="s">
        <v>156</v>
      </c>
      <c r="J25" s="345" t="s">
        <v>2309</v>
      </c>
      <c r="K25" s="347">
        <v>45077</v>
      </c>
      <c r="L25" s="345" t="s">
        <v>158</v>
      </c>
      <c r="M25" s="345" t="s">
        <v>278</v>
      </c>
      <c r="N25" s="346" t="s">
        <v>2194</v>
      </c>
      <c r="O25" s="346" t="s">
        <v>2194</v>
      </c>
      <c r="P25" s="346" t="s">
        <v>2194</v>
      </c>
      <c r="Q25" s="346" t="s">
        <v>2194</v>
      </c>
      <c r="R25" s="347">
        <v>45093</v>
      </c>
      <c r="S25" s="346">
        <v>1940</v>
      </c>
      <c r="T25" s="346" t="s">
        <v>144</v>
      </c>
      <c r="U25" s="345">
        <v>2328</v>
      </c>
      <c r="V25" s="348">
        <v>0</v>
      </c>
      <c r="W25" s="349" t="s">
        <v>151</v>
      </c>
      <c r="X25" s="349" t="s">
        <v>151</v>
      </c>
      <c r="Y25" s="349" t="s">
        <v>151</v>
      </c>
      <c r="Z25" s="350" t="s">
        <v>151</v>
      </c>
      <c r="AA25" s="350" t="s">
        <v>151</v>
      </c>
      <c r="AB25" s="350" t="s">
        <v>151</v>
      </c>
      <c r="AC25" s="80">
        <v>2328</v>
      </c>
      <c r="AD25" s="348" t="s">
        <v>151</v>
      </c>
      <c r="AE25" s="349" t="s">
        <v>151</v>
      </c>
      <c r="AF25" s="349" t="s">
        <v>151</v>
      </c>
      <c r="AG25" s="345" t="s">
        <v>151</v>
      </c>
      <c r="AH25" s="351" t="s">
        <v>151</v>
      </c>
    </row>
    <row r="26" spans="1:37" ht="15.75" customHeight="1" x14ac:dyDescent="0.25">
      <c r="A26" s="89" t="s">
        <v>2111</v>
      </c>
      <c r="B26" s="84" t="s">
        <v>151</v>
      </c>
      <c r="C26" s="343">
        <v>45020</v>
      </c>
      <c r="D26" s="345" t="s">
        <v>2310</v>
      </c>
      <c r="E26" s="345" t="s">
        <v>2311</v>
      </c>
      <c r="F26" s="346" t="s">
        <v>2231</v>
      </c>
      <c r="G26" s="346" t="s">
        <v>2312</v>
      </c>
      <c r="H26" s="346" t="s">
        <v>2313</v>
      </c>
      <c r="I26" s="346" t="s">
        <v>156</v>
      </c>
      <c r="J26" s="345" t="s">
        <v>2314</v>
      </c>
      <c r="K26" s="347">
        <v>45035</v>
      </c>
      <c r="L26" s="345" t="s">
        <v>255</v>
      </c>
      <c r="M26" s="345" t="s">
        <v>2315</v>
      </c>
      <c r="N26" s="346" t="s">
        <v>255</v>
      </c>
      <c r="O26" s="346" t="s">
        <v>2316</v>
      </c>
      <c r="P26" s="346" t="s">
        <v>1060</v>
      </c>
      <c r="Q26" s="346" t="s">
        <v>2317</v>
      </c>
      <c r="R26" s="347">
        <v>45062</v>
      </c>
      <c r="S26" s="346">
        <v>3225</v>
      </c>
      <c r="T26" s="346" t="s">
        <v>249</v>
      </c>
      <c r="U26" s="345">
        <v>3123.6</v>
      </c>
      <c r="V26" s="348">
        <v>0</v>
      </c>
      <c r="W26" s="349" t="s">
        <v>151</v>
      </c>
      <c r="X26" s="349" t="s">
        <v>151</v>
      </c>
      <c r="Y26" s="349" t="s">
        <v>151</v>
      </c>
      <c r="Z26" s="350" t="s">
        <v>151</v>
      </c>
      <c r="AA26" s="350" t="s">
        <v>151</v>
      </c>
      <c r="AB26" s="350" t="s">
        <v>151</v>
      </c>
      <c r="AC26" s="80">
        <v>2082.4</v>
      </c>
      <c r="AD26" s="348" t="s">
        <v>151</v>
      </c>
      <c r="AE26" s="349" t="s">
        <v>151</v>
      </c>
      <c r="AF26" s="349" t="s">
        <v>151</v>
      </c>
      <c r="AG26" s="345" t="s">
        <v>151</v>
      </c>
      <c r="AH26" s="351" t="s">
        <v>151</v>
      </c>
    </row>
    <row r="27" spans="1:37" ht="15.75" customHeight="1" x14ac:dyDescent="0.25">
      <c r="A27" s="89" t="s">
        <v>2112</v>
      </c>
      <c r="B27" s="84" t="s">
        <v>151</v>
      </c>
      <c r="C27" s="343">
        <v>45166</v>
      </c>
      <c r="D27" s="345" t="s">
        <v>2318</v>
      </c>
      <c r="E27" s="345" t="s">
        <v>2319</v>
      </c>
      <c r="F27" s="346" t="s">
        <v>2320</v>
      </c>
      <c r="G27" s="346" t="s">
        <v>2321</v>
      </c>
      <c r="H27" s="346" t="s">
        <v>2322</v>
      </c>
      <c r="I27" s="346" t="s">
        <v>156</v>
      </c>
      <c r="J27" s="345" t="s">
        <v>2323</v>
      </c>
      <c r="K27" s="347">
        <v>45214</v>
      </c>
      <c r="L27" s="345" t="s">
        <v>158</v>
      </c>
      <c r="M27" s="345" t="s">
        <v>408</v>
      </c>
      <c r="N27" s="346" t="s">
        <v>2194</v>
      </c>
      <c r="O27" s="346" t="s">
        <v>2194</v>
      </c>
      <c r="P27" s="346" t="s">
        <v>2194</v>
      </c>
      <c r="Q27" s="346" t="s">
        <v>2194</v>
      </c>
      <c r="R27" s="347">
        <v>45223</v>
      </c>
      <c r="S27" s="346">
        <v>1200</v>
      </c>
      <c r="T27" s="346" t="s">
        <v>249</v>
      </c>
      <c r="U27" s="345">
        <v>1136.81</v>
      </c>
      <c r="V27" s="348">
        <v>0</v>
      </c>
      <c r="W27" s="349" t="s">
        <v>151</v>
      </c>
      <c r="X27" s="349" t="s">
        <v>151</v>
      </c>
      <c r="Y27" s="349" t="s">
        <v>151</v>
      </c>
      <c r="Z27" s="350" t="s">
        <v>151</v>
      </c>
      <c r="AA27" s="350" t="s">
        <v>151</v>
      </c>
      <c r="AB27" s="350" t="s">
        <v>151</v>
      </c>
      <c r="AC27" s="80">
        <v>1136.81</v>
      </c>
      <c r="AD27" s="348" t="s">
        <v>151</v>
      </c>
      <c r="AE27" s="349" t="s">
        <v>151</v>
      </c>
      <c r="AF27" s="349" t="s">
        <v>151</v>
      </c>
      <c r="AG27" s="345" t="s">
        <v>151</v>
      </c>
      <c r="AH27" s="351" t="s">
        <v>151</v>
      </c>
    </row>
    <row r="28" spans="1:37" ht="15.75" customHeight="1" x14ac:dyDescent="0.25">
      <c r="A28" s="89" t="s">
        <v>2113</v>
      </c>
      <c r="B28" s="84" t="s">
        <v>151</v>
      </c>
      <c r="C28" s="343">
        <v>45174</v>
      </c>
      <c r="D28" s="345" t="s">
        <v>2194</v>
      </c>
      <c r="E28" s="345" t="s">
        <v>2324</v>
      </c>
      <c r="F28" s="346" t="s">
        <v>1176</v>
      </c>
      <c r="G28" s="346" t="s">
        <v>2325</v>
      </c>
      <c r="H28" s="346" t="s">
        <v>2326</v>
      </c>
      <c r="I28" s="346" t="s">
        <v>156</v>
      </c>
      <c r="J28" s="345" t="s">
        <v>2327</v>
      </c>
      <c r="K28" s="347">
        <v>45191</v>
      </c>
      <c r="L28" s="345" t="s">
        <v>158</v>
      </c>
      <c r="M28" s="345" t="s">
        <v>2328</v>
      </c>
      <c r="N28" s="346" t="s">
        <v>158</v>
      </c>
      <c r="O28" s="346" t="s">
        <v>2329</v>
      </c>
      <c r="P28" s="346" t="s">
        <v>2194</v>
      </c>
      <c r="Q28" s="346" t="s">
        <v>2194</v>
      </c>
      <c r="R28" s="347">
        <v>45195</v>
      </c>
      <c r="S28" s="346">
        <v>1375</v>
      </c>
      <c r="T28" s="346" t="s">
        <v>249</v>
      </c>
      <c r="U28" s="345">
        <v>1307.1400000000001</v>
      </c>
      <c r="V28" s="348">
        <v>0</v>
      </c>
      <c r="W28" s="349" t="s">
        <v>151</v>
      </c>
      <c r="X28" s="349" t="s">
        <v>151</v>
      </c>
      <c r="Y28" s="349" t="s">
        <v>151</v>
      </c>
      <c r="Z28" s="350" t="s">
        <v>151</v>
      </c>
      <c r="AA28" s="350" t="s">
        <v>151</v>
      </c>
      <c r="AB28" s="350" t="s">
        <v>151</v>
      </c>
      <c r="AC28" s="80">
        <v>1307.1400000000001</v>
      </c>
      <c r="AD28" s="348" t="s">
        <v>151</v>
      </c>
      <c r="AE28" s="349" t="s">
        <v>151</v>
      </c>
      <c r="AF28" s="349" t="s">
        <v>151</v>
      </c>
      <c r="AG28" s="345" t="s">
        <v>151</v>
      </c>
      <c r="AH28" s="351" t="s">
        <v>151</v>
      </c>
    </row>
    <row r="29" spans="1:37" ht="15.75" customHeight="1" x14ac:dyDescent="0.25">
      <c r="A29" s="89" t="s">
        <v>2114</v>
      </c>
      <c r="B29" s="84" t="s">
        <v>151</v>
      </c>
      <c r="C29" s="343">
        <v>45131</v>
      </c>
      <c r="D29" s="345" t="s">
        <v>2194</v>
      </c>
      <c r="E29" s="345" t="s">
        <v>2330</v>
      </c>
      <c r="F29" s="346" t="s">
        <v>412</v>
      </c>
      <c r="G29" s="346" t="s">
        <v>2302</v>
      </c>
      <c r="H29" s="346" t="s">
        <v>2303</v>
      </c>
      <c r="I29" s="346" t="s">
        <v>156</v>
      </c>
      <c r="J29" s="345" t="s">
        <v>2331</v>
      </c>
      <c r="K29" s="347">
        <v>45169</v>
      </c>
      <c r="L29" s="345" t="s">
        <v>255</v>
      </c>
      <c r="M29" s="345" t="s">
        <v>2332</v>
      </c>
      <c r="N29" s="346" t="s">
        <v>191</v>
      </c>
      <c r="O29" s="346" t="s">
        <v>2333</v>
      </c>
      <c r="P29" s="346" t="s">
        <v>2194</v>
      </c>
      <c r="Q29" s="346" t="s">
        <v>2194</v>
      </c>
      <c r="R29" s="347">
        <v>45174</v>
      </c>
      <c r="S29" s="346">
        <v>1245</v>
      </c>
      <c r="T29" s="346" t="s">
        <v>144</v>
      </c>
      <c r="U29" s="345">
        <v>1494</v>
      </c>
      <c r="V29" s="348">
        <v>0</v>
      </c>
      <c r="W29" s="349" t="s">
        <v>151</v>
      </c>
      <c r="X29" s="349" t="s">
        <v>151</v>
      </c>
      <c r="Y29" s="349" t="s">
        <v>151</v>
      </c>
      <c r="Z29" s="350" t="s">
        <v>151</v>
      </c>
      <c r="AA29" s="350" t="s">
        <v>151</v>
      </c>
      <c r="AB29" s="350" t="s">
        <v>151</v>
      </c>
      <c r="AC29" s="80">
        <v>1494</v>
      </c>
      <c r="AD29" s="348" t="s">
        <v>151</v>
      </c>
      <c r="AE29" s="349" t="s">
        <v>151</v>
      </c>
      <c r="AF29" s="349" t="s">
        <v>151</v>
      </c>
      <c r="AG29" s="345" t="s">
        <v>151</v>
      </c>
      <c r="AH29" s="351" t="s">
        <v>151</v>
      </c>
    </row>
    <row r="30" spans="1:37" ht="15.75" customHeight="1" x14ac:dyDescent="0.25">
      <c r="A30" s="89" t="s">
        <v>2115</v>
      </c>
      <c r="B30" s="84" t="s">
        <v>151</v>
      </c>
      <c r="C30" s="343">
        <v>45143</v>
      </c>
      <c r="D30" s="345" t="s">
        <v>2334</v>
      </c>
      <c r="E30" s="345" t="s">
        <v>2335</v>
      </c>
      <c r="F30" s="346" t="s">
        <v>412</v>
      </c>
      <c r="G30" s="346" t="s">
        <v>2336</v>
      </c>
      <c r="H30" s="346" t="s">
        <v>2337</v>
      </c>
      <c r="I30" s="346" t="s">
        <v>156</v>
      </c>
      <c r="J30" s="345" t="s">
        <v>2338</v>
      </c>
      <c r="K30" s="347">
        <v>45168</v>
      </c>
      <c r="L30" s="345" t="s">
        <v>158</v>
      </c>
      <c r="M30" s="345" t="s">
        <v>1665</v>
      </c>
      <c r="N30" s="346" t="s">
        <v>158</v>
      </c>
      <c r="O30" s="346" t="s">
        <v>385</v>
      </c>
      <c r="P30" s="346" t="s">
        <v>2194</v>
      </c>
      <c r="Q30" s="346" t="s">
        <v>2194</v>
      </c>
      <c r="R30" s="347">
        <v>45181</v>
      </c>
      <c r="S30" s="346">
        <v>2780</v>
      </c>
      <c r="T30" s="346" t="s">
        <v>144</v>
      </c>
      <c r="U30" s="345">
        <v>3336</v>
      </c>
      <c r="V30" s="348">
        <v>0</v>
      </c>
      <c r="W30" s="349" t="s">
        <v>151</v>
      </c>
      <c r="X30" s="349" t="s">
        <v>151</v>
      </c>
      <c r="Y30" s="349" t="s">
        <v>151</v>
      </c>
      <c r="Z30" s="350" t="s">
        <v>151</v>
      </c>
      <c r="AA30" s="350" t="s">
        <v>151</v>
      </c>
      <c r="AB30" s="350" t="s">
        <v>151</v>
      </c>
      <c r="AC30" s="80">
        <v>3336</v>
      </c>
      <c r="AD30" s="348" t="s">
        <v>151</v>
      </c>
      <c r="AE30" s="349" t="s">
        <v>151</v>
      </c>
      <c r="AF30" s="349" t="s">
        <v>151</v>
      </c>
      <c r="AG30" s="345" t="s">
        <v>151</v>
      </c>
      <c r="AH30" s="351" t="s">
        <v>151</v>
      </c>
    </row>
    <row r="31" spans="1:37" ht="15.75" customHeight="1" x14ac:dyDescent="0.25">
      <c r="A31" s="89" t="s">
        <v>2116</v>
      </c>
      <c r="B31" s="84" t="s">
        <v>151</v>
      </c>
      <c r="C31" s="343">
        <v>45017</v>
      </c>
      <c r="D31" s="345" t="s">
        <v>2339</v>
      </c>
      <c r="E31" s="345" t="s">
        <v>2340</v>
      </c>
      <c r="F31" s="346" t="s">
        <v>153</v>
      </c>
      <c r="G31" s="346" t="s">
        <v>2341</v>
      </c>
      <c r="H31" s="346" t="s">
        <v>2342</v>
      </c>
      <c r="I31" s="346" t="s">
        <v>156</v>
      </c>
      <c r="J31" s="345" t="s">
        <v>2343</v>
      </c>
      <c r="K31" s="347">
        <v>45022</v>
      </c>
      <c r="L31" s="345" t="s">
        <v>191</v>
      </c>
      <c r="M31" s="345" t="s">
        <v>1272</v>
      </c>
      <c r="N31" s="346" t="s">
        <v>227</v>
      </c>
      <c r="O31" s="346" t="s">
        <v>2344</v>
      </c>
      <c r="P31" s="346" t="s">
        <v>2194</v>
      </c>
      <c r="Q31" s="346" t="s">
        <v>2194</v>
      </c>
      <c r="R31" s="347">
        <v>45051</v>
      </c>
      <c r="S31" s="346">
        <v>1292</v>
      </c>
      <c r="T31" s="346" t="s">
        <v>144</v>
      </c>
      <c r="U31" s="345">
        <v>1550.4</v>
      </c>
      <c r="V31" s="348">
        <v>0</v>
      </c>
      <c r="W31" s="349" t="s">
        <v>151</v>
      </c>
      <c r="X31" s="349" t="s">
        <v>151</v>
      </c>
      <c r="Y31" s="349" t="s">
        <v>151</v>
      </c>
      <c r="Z31" s="350" t="s">
        <v>151</v>
      </c>
      <c r="AA31" s="350" t="s">
        <v>151</v>
      </c>
      <c r="AB31" s="350" t="s">
        <v>151</v>
      </c>
      <c r="AC31" s="80">
        <v>1550.4</v>
      </c>
      <c r="AD31" s="348" t="s">
        <v>151</v>
      </c>
      <c r="AE31" s="349" t="s">
        <v>151</v>
      </c>
      <c r="AF31" s="349" t="s">
        <v>151</v>
      </c>
      <c r="AG31" s="345" t="s">
        <v>151</v>
      </c>
      <c r="AH31" s="351" t="s">
        <v>151</v>
      </c>
    </row>
    <row r="32" spans="1:37" ht="15.75" customHeight="1" x14ac:dyDescent="0.25">
      <c r="A32" s="89" t="s">
        <v>2117</v>
      </c>
      <c r="B32" s="84" t="s">
        <v>151</v>
      </c>
      <c r="C32" s="343">
        <v>45048</v>
      </c>
      <c r="D32" s="345" t="s">
        <v>2194</v>
      </c>
      <c r="E32" s="345" t="s">
        <v>2345</v>
      </c>
      <c r="F32" s="346" t="s">
        <v>2231</v>
      </c>
      <c r="G32" s="346" t="s">
        <v>2346</v>
      </c>
      <c r="H32" s="346" t="s">
        <v>2347</v>
      </c>
      <c r="I32" s="346" t="s">
        <v>156</v>
      </c>
      <c r="J32" s="345" t="s">
        <v>2348</v>
      </c>
      <c r="K32" s="347">
        <v>45061</v>
      </c>
      <c r="L32" s="345" t="s">
        <v>198</v>
      </c>
      <c r="M32" s="345" t="s">
        <v>2349</v>
      </c>
      <c r="N32" s="346" t="s">
        <v>2194</v>
      </c>
      <c r="O32" s="346" t="s">
        <v>2194</v>
      </c>
      <c r="P32" s="346" t="s">
        <v>2194</v>
      </c>
      <c r="Q32" s="346" t="s">
        <v>2194</v>
      </c>
      <c r="R32" s="347">
        <v>45069</v>
      </c>
      <c r="S32" s="346">
        <v>3225</v>
      </c>
      <c r="T32" s="346" t="s">
        <v>249</v>
      </c>
      <c r="U32" s="345">
        <v>3102.2</v>
      </c>
      <c r="V32" s="348">
        <v>0</v>
      </c>
      <c r="W32" s="349" t="s">
        <v>151</v>
      </c>
      <c r="X32" s="349" t="s">
        <v>151</v>
      </c>
      <c r="Y32" s="349" t="s">
        <v>151</v>
      </c>
      <c r="Z32" s="350" t="s">
        <v>151</v>
      </c>
      <c r="AA32" s="350" t="s">
        <v>151</v>
      </c>
      <c r="AB32" s="350" t="s">
        <v>151</v>
      </c>
      <c r="AC32" s="80">
        <v>3102.2</v>
      </c>
      <c r="AD32" s="348" t="s">
        <v>151</v>
      </c>
      <c r="AE32" s="349" t="s">
        <v>151</v>
      </c>
      <c r="AF32" s="349" t="s">
        <v>151</v>
      </c>
      <c r="AG32" s="345" t="s">
        <v>151</v>
      </c>
      <c r="AH32" s="351" t="s">
        <v>151</v>
      </c>
    </row>
    <row r="33" spans="1:34" ht="15.75" customHeight="1" x14ac:dyDescent="0.25">
      <c r="A33" s="89" t="s">
        <v>2118</v>
      </c>
      <c r="B33" s="84" t="s">
        <v>151</v>
      </c>
      <c r="C33" s="343">
        <v>45138</v>
      </c>
      <c r="D33" s="345" t="s">
        <v>2350</v>
      </c>
      <c r="E33" s="345" t="s">
        <v>2351</v>
      </c>
      <c r="F33" s="346" t="s">
        <v>2279</v>
      </c>
      <c r="G33" s="346" t="s">
        <v>2352</v>
      </c>
      <c r="H33" s="346" t="s">
        <v>2353</v>
      </c>
      <c r="I33" s="346" t="s">
        <v>156</v>
      </c>
      <c r="J33" s="345" t="s">
        <v>2354</v>
      </c>
      <c r="K33" s="347">
        <v>45173</v>
      </c>
      <c r="L33" s="345" t="s">
        <v>158</v>
      </c>
      <c r="M33" s="345" t="s">
        <v>821</v>
      </c>
      <c r="N33" s="346" t="s">
        <v>2194</v>
      </c>
      <c r="O33" s="346" t="s">
        <v>2194</v>
      </c>
      <c r="P33" s="346" t="s">
        <v>2194</v>
      </c>
      <c r="Q33" s="346" t="s">
        <v>2194</v>
      </c>
      <c r="R33" s="347">
        <v>45160</v>
      </c>
      <c r="S33" s="346">
        <v>1752.76</v>
      </c>
      <c r="T33" s="346" t="s">
        <v>144</v>
      </c>
      <c r="U33" s="345">
        <v>2103.31</v>
      </c>
      <c r="V33" s="348">
        <v>0</v>
      </c>
      <c r="W33" s="349" t="s">
        <v>151</v>
      </c>
      <c r="X33" s="349" t="s">
        <v>151</v>
      </c>
      <c r="Y33" s="349" t="s">
        <v>151</v>
      </c>
      <c r="Z33" s="350" t="s">
        <v>151</v>
      </c>
      <c r="AA33" s="350" t="s">
        <v>151</v>
      </c>
      <c r="AB33" s="350" t="s">
        <v>151</v>
      </c>
      <c r="AC33" s="80">
        <v>2103.31</v>
      </c>
      <c r="AD33" s="348" t="s">
        <v>151</v>
      </c>
      <c r="AE33" s="349" t="s">
        <v>151</v>
      </c>
      <c r="AF33" s="349" t="s">
        <v>151</v>
      </c>
      <c r="AG33" s="345" t="s">
        <v>151</v>
      </c>
      <c r="AH33" s="351" t="s">
        <v>151</v>
      </c>
    </row>
    <row r="34" spans="1:34" ht="15.75" customHeight="1" x14ac:dyDescent="0.25">
      <c r="A34" s="89" t="s">
        <v>2119</v>
      </c>
      <c r="B34" s="84" t="s">
        <v>151</v>
      </c>
      <c r="C34" s="343">
        <v>45022</v>
      </c>
      <c r="D34" s="345" t="s">
        <v>2355</v>
      </c>
      <c r="E34" s="345" t="s">
        <v>2356</v>
      </c>
      <c r="F34" s="346" t="s">
        <v>412</v>
      </c>
      <c r="G34" s="346" t="s">
        <v>2244</v>
      </c>
      <c r="H34" s="346" t="s">
        <v>2223</v>
      </c>
      <c r="I34" s="346" t="s">
        <v>156</v>
      </c>
      <c r="J34" s="345" t="s">
        <v>2357</v>
      </c>
      <c r="K34" s="347">
        <v>45086</v>
      </c>
      <c r="L34" s="345" t="s">
        <v>158</v>
      </c>
      <c r="M34" s="345" t="s">
        <v>2358</v>
      </c>
      <c r="N34" s="346" t="s">
        <v>2194</v>
      </c>
      <c r="O34" s="346" t="s">
        <v>2194</v>
      </c>
      <c r="P34" s="346" t="s">
        <v>2194</v>
      </c>
      <c r="Q34" s="346" t="s">
        <v>2194</v>
      </c>
      <c r="R34" s="347">
        <v>45062</v>
      </c>
      <c r="S34" s="346">
        <v>1940</v>
      </c>
      <c r="T34" s="346" t="s">
        <v>144</v>
      </c>
      <c r="U34" s="345">
        <v>2328</v>
      </c>
      <c r="V34" s="348">
        <v>0</v>
      </c>
      <c r="W34" s="349" t="s">
        <v>151</v>
      </c>
      <c r="X34" s="349" t="s">
        <v>151</v>
      </c>
      <c r="Y34" s="349" t="s">
        <v>151</v>
      </c>
      <c r="Z34" s="350" t="s">
        <v>151</v>
      </c>
      <c r="AA34" s="350" t="s">
        <v>151</v>
      </c>
      <c r="AB34" s="350" t="s">
        <v>151</v>
      </c>
      <c r="AC34" s="80">
        <v>2328</v>
      </c>
      <c r="AD34" s="348" t="s">
        <v>151</v>
      </c>
      <c r="AE34" s="349" t="s">
        <v>151</v>
      </c>
      <c r="AF34" s="349" t="s">
        <v>151</v>
      </c>
      <c r="AG34" s="345" t="s">
        <v>151</v>
      </c>
      <c r="AH34" s="351" t="s">
        <v>151</v>
      </c>
    </row>
    <row r="35" spans="1:34" ht="15.75" customHeight="1" x14ac:dyDescent="0.25">
      <c r="A35" s="89" t="s">
        <v>2120</v>
      </c>
      <c r="B35" s="84" t="s">
        <v>151</v>
      </c>
      <c r="C35" s="343">
        <v>45240</v>
      </c>
      <c r="D35" s="345" t="s">
        <v>2194</v>
      </c>
      <c r="E35" s="345" t="s">
        <v>2359</v>
      </c>
      <c r="F35" s="346" t="s">
        <v>2360</v>
      </c>
      <c r="G35" s="346" t="s">
        <v>2361</v>
      </c>
      <c r="H35" s="346" t="s">
        <v>2362</v>
      </c>
      <c r="I35" s="346" t="s">
        <v>156</v>
      </c>
      <c r="J35" s="345" t="s">
        <v>2363</v>
      </c>
      <c r="K35" s="347">
        <v>45292</v>
      </c>
      <c r="L35" s="345" t="s">
        <v>191</v>
      </c>
      <c r="M35" s="345" t="s">
        <v>2364</v>
      </c>
      <c r="N35" s="346" t="s">
        <v>2194</v>
      </c>
      <c r="O35" s="346" t="s">
        <v>2194</v>
      </c>
      <c r="P35" s="346" t="s">
        <v>2194</v>
      </c>
      <c r="Q35" s="346" t="s">
        <v>2194</v>
      </c>
      <c r="R35" s="347">
        <v>45278</v>
      </c>
      <c r="S35" s="346">
        <v>1096.24</v>
      </c>
      <c r="T35" s="346" t="s">
        <v>144</v>
      </c>
      <c r="U35" s="345">
        <v>1315.49</v>
      </c>
      <c r="V35" s="348">
        <v>0</v>
      </c>
      <c r="W35" s="349" t="s">
        <v>151</v>
      </c>
      <c r="X35" s="349" t="s">
        <v>151</v>
      </c>
      <c r="Y35" s="349" t="s">
        <v>151</v>
      </c>
      <c r="Z35" s="350" t="s">
        <v>151</v>
      </c>
      <c r="AA35" s="350" t="s">
        <v>151</v>
      </c>
      <c r="AB35" s="350" t="s">
        <v>151</v>
      </c>
      <c r="AC35" s="80">
        <v>1315.49</v>
      </c>
      <c r="AD35" s="348" t="s">
        <v>151</v>
      </c>
      <c r="AE35" s="349" t="s">
        <v>151</v>
      </c>
      <c r="AF35" s="349" t="s">
        <v>151</v>
      </c>
      <c r="AG35" s="345" t="s">
        <v>151</v>
      </c>
      <c r="AH35" s="351" t="s">
        <v>151</v>
      </c>
    </row>
    <row r="36" spans="1:34" ht="15.75" customHeight="1" x14ac:dyDescent="0.25">
      <c r="A36" s="89" t="s">
        <v>2121</v>
      </c>
      <c r="B36" s="84" t="s">
        <v>151</v>
      </c>
      <c r="C36" s="343">
        <v>45134</v>
      </c>
      <c r="D36" s="345" t="s">
        <v>2194</v>
      </c>
      <c r="E36" s="345" t="s">
        <v>2365</v>
      </c>
      <c r="F36" s="346" t="s">
        <v>2366</v>
      </c>
      <c r="G36" s="346" t="s">
        <v>2367</v>
      </c>
      <c r="H36" s="346" t="s">
        <v>2368</v>
      </c>
      <c r="I36" s="346" t="s">
        <v>156</v>
      </c>
      <c r="J36" s="345" t="s">
        <v>2369</v>
      </c>
      <c r="K36" s="347">
        <v>45139</v>
      </c>
      <c r="L36" s="345" t="s">
        <v>158</v>
      </c>
      <c r="M36" s="345" t="s">
        <v>2370</v>
      </c>
      <c r="N36" s="346" t="s">
        <v>158</v>
      </c>
      <c r="O36" s="346" t="s">
        <v>2371</v>
      </c>
      <c r="P36" s="346" t="s">
        <v>2194</v>
      </c>
      <c r="Q36" s="346" t="s">
        <v>2194</v>
      </c>
      <c r="R36" s="347">
        <v>45160</v>
      </c>
      <c r="S36" s="346">
        <v>1365</v>
      </c>
      <c r="T36" s="346" t="s">
        <v>249</v>
      </c>
      <c r="U36" s="345">
        <v>1297.6300000000001</v>
      </c>
      <c r="V36" s="348">
        <v>0</v>
      </c>
      <c r="W36" s="349" t="s">
        <v>151</v>
      </c>
      <c r="X36" s="349" t="s">
        <v>151</v>
      </c>
      <c r="Y36" s="349" t="s">
        <v>151</v>
      </c>
      <c r="Z36" s="350" t="s">
        <v>151</v>
      </c>
      <c r="AA36" s="350" t="s">
        <v>151</v>
      </c>
      <c r="AB36" s="350" t="s">
        <v>151</v>
      </c>
      <c r="AC36" s="80">
        <v>1297.6300000000001</v>
      </c>
      <c r="AD36" s="348" t="s">
        <v>151</v>
      </c>
      <c r="AE36" s="349" t="s">
        <v>151</v>
      </c>
      <c r="AF36" s="349" t="s">
        <v>151</v>
      </c>
      <c r="AG36" s="345" t="s">
        <v>151</v>
      </c>
      <c r="AH36" s="351" t="s">
        <v>151</v>
      </c>
    </row>
    <row r="37" spans="1:34" ht="15.75" customHeight="1" x14ac:dyDescent="0.25">
      <c r="A37" s="89" t="s">
        <v>2122</v>
      </c>
      <c r="B37" s="84" t="s">
        <v>151</v>
      </c>
      <c r="C37" s="343">
        <v>45159</v>
      </c>
      <c r="D37" s="345" t="s">
        <v>2194</v>
      </c>
      <c r="E37" s="345" t="s">
        <v>2372</v>
      </c>
      <c r="F37" s="346" t="s">
        <v>1210</v>
      </c>
      <c r="G37" s="346" t="s">
        <v>2373</v>
      </c>
      <c r="H37" s="346" t="s">
        <v>2374</v>
      </c>
      <c r="I37" s="346" t="s">
        <v>156</v>
      </c>
      <c r="J37" s="345" t="s">
        <v>2375</v>
      </c>
      <c r="K37" s="347">
        <v>45169</v>
      </c>
      <c r="L37" s="345" t="s">
        <v>191</v>
      </c>
      <c r="M37" s="345" t="s">
        <v>555</v>
      </c>
      <c r="N37" s="346" t="s">
        <v>2194</v>
      </c>
      <c r="O37" s="346" t="s">
        <v>2194</v>
      </c>
      <c r="P37" s="346" t="s">
        <v>2194</v>
      </c>
      <c r="Q37" s="346" t="s">
        <v>2194</v>
      </c>
      <c r="R37" s="347">
        <v>45191</v>
      </c>
      <c r="S37" s="346">
        <v>1000</v>
      </c>
      <c r="T37" s="346" t="s">
        <v>144</v>
      </c>
      <c r="U37" s="345">
        <v>1200</v>
      </c>
      <c r="V37" s="348">
        <v>0</v>
      </c>
      <c r="W37" s="349" t="s">
        <v>151</v>
      </c>
      <c r="X37" s="349" t="s">
        <v>151</v>
      </c>
      <c r="Y37" s="349" t="s">
        <v>151</v>
      </c>
      <c r="Z37" s="350" t="s">
        <v>151</v>
      </c>
      <c r="AA37" s="350" t="s">
        <v>151</v>
      </c>
      <c r="AB37" s="350" t="s">
        <v>151</v>
      </c>
      <c r="AC37" s="80">
        <v>1200</v>
      </c>
      <c r="AD37" s="348" t="s">
        <v>151</v>
      </c>
      <c r="AE37" s="349" t="s">
        <v>151</v>
      </c>
      <c r="AF37" s="349" t="s">
        <v>151</v>
      </c>
      <c r="AG37" s="345" t="s">
        <v>151</v>
      </c>
      <c r="AH37" s="351" t="s">
        <v>151</v>
      </c>
    </row>
    <row r="38" spans="1:34" ht="15.75" customHeight="1" x14ac:dyDescent="0.25">
      <c r="A38" s="89" t="s">
        <v>2123</v>
      </c>
      <c r="B38" s="84" t="s">
        <v>151</v>
      </c>
      <c r="C38" s="343">
        <v>45120</v>
      </c>
      <c r="D38" s="345" t="s">
        <v>2194</v>
      </c>
      <c r="E38" s="345" t="s">
        <v>2376</v>
      </c>
      <c r="F38" s="346" t="s">
        <v>2231</v>
      </c>
      <c r="G38" s="346" t="s">
        <v>2346</v>
      </c>
      <c r="H38" s="346" t="s">
        <v>2347</v>
      </c>
      <c r="I38" s="346" t="s">
        <v>156</v>
      </c>
      <c r="J38" s="345" t="s">
        <v>2377</v>
      </c>
      <c r="K38" s="347">
        <v>45133</v>
      </c>
      <c r="L38" s="345" t="s">
        <v>198</v>
      </c>
      <c r="M38" s="345" t="s">
        <v>271</v>
      </c>
      <c r="N38" s="346" t="s">
        <v>198</v>
      </c>
      <c r="O38" s="346" t="s">
        <v>199</v>
      </c>
      <c r="P38" s="346" t="s">
        <v>2194</v>
      </c>
      <c r="Q38" s="346" t="s">
        <v>2194</v>
      </c>
      <c r="R38" s="347">
        <v>45146</v>
      </c>
      <c r="S38" s="346">
        <v>3225</v>
      </c>
      <c r="T38" s="346" t="s">
        <v>249</v>
      </c>
      <c r="U38" s="345">
        <v>3065.83</v>
      </c>
      <c r="V38" s="348">
        <v>0</v>
      </c>
      <c r="W38" s="349" t="s">
        <v>151</v>
      </c>
      <c r="X38" s="349" t="s">
        <v>151</v>
      </c>
      <c r="Y38" s="349" t="s">
        <v>151</v>
      </c>
      <c r="Z38" s="350" t="s">
        <v>151</v>
      </c>
      <c r="AA38" s="350" t="s">
        <v>151</v>
      </c>
      <c r="AB38" s="350" t="s">
        <v>151</v>
      </c>
      <c r="AC38" s="80">
        <v>3065.83</v>
      </c>
      <c r="AD38" s="348" t="s">
        <v>151</v>
      </c>
      <c r="AE38" s="349" t="s">
        <v>151</v>
      </c>
      <c r="AF38" s="349" t="s">
        <v>151</v>
      </c>
      <c r="AG38" s="345" t="s">
        <v>151</v>
      </c>
      <c r="AH38" s="351" t="s">
        <v>151</v>
      </c>
    </row>
    <row r="39" spans="1:34" ht="15.75" customHeight="1" x14ac:dyDescent="0.25">
      <c r="A39" s="89" t="s">
        <v>2124</v>
      </c>
      <c r="B39" s="84" t="s">
        <v>151</v>
      </c>
      <c r="C39" s="343">
        <v>45206</v>
      </c>
      <c r="D39" s="345" t="s">
        <v>2378</v>
      </c>
      <c r="E39" s="345" t="s">
        <v>2379</v>
      </c>
      <c r="F39" s="346" t="s">
        <v>2380</v>
      </c>
      <c r="G39" s="346" t="s">
        <v>2381</v>
      </c>
      <c r="H39" s="346" t="s">
        <v>2382</v>
      </c>
      <c r="I39" s="346" t="s">
        <v>156</v>
      </c>
      <c r="J39" s="345" t="s">
        <v>2383</v>
      </c>
      <c r="K39" s="347">
        <v>45210</v>
      </c>
      <c r="L39" s="345" t="s">
        <v>255</v>
      </c>
      <c r="M39" s="345" t="s">
        <v>2384</v>
      </c>
      <c r="N39" s="346" t="s">
        <v>1181</v>
      </c>
      <c r="O39" s="346" t="s">
        <v>2194</v>
      </c>
      <c r="P39" s="346" t="s">
        <v>1181</v>
      </c>
      <c r="Q39" s="346" t="s">
        <v>2194</v>
      </c>
      <c r="R39" s="347">
        <v>45230</v>
      </c>
      <c r="S39" s="346">
        <v>1436.5</v>
      </c>
      <c r="T39" s="346" t="s">
        <v>144</v>
      </c>
      <c r="U39" s="345">
        <v>1723.8</v>
      </c>
      <c r="V39" s="348">
        <v>0</v>
      </c>
      <c r="W39" s="349" t="s">
        <v>151</v>
      </c>
      <c r="X39" s="349" t="s">
        <v>151</v>
      </c>
      <c r="Y39" s="349" t="s">
        <v>151</v>
      </c>
      <c r="Z39" s="350" t="s">
        <v>151</v>
      </c>
      <c r="AA39" s="350" t="s">
        <v>151</v>
      </c>
      <c r="AB39" s="350" t="s">
        <v>151</v>
      </c>
      <c r="AC39" s="80">
        <v>1723.8</v>
      </c>
      <c r="AD39" s="348" t="s">
        <v>151</v>
      </c>
      <c r="AE39" s="349" t="s">
        <v>151</v>
      </c>
      <c r="AF39" s="349" t="s">
        <v>151</v>
      </c>
      <c r="AG39" s="345" t="s">
        <v>151</v>
      </c>
      <c r="AH39" s="351" t="s">
        <v>151</v>
      </c>
    </row>
    <row r="40" spans="1:34" ht="15.75" customHeight="1" x14ac:dyDescent="0.25">
      <c r="A40" s="89" t="s">
        <v>2125</v>
      </c>
      <c r="B40" s="84" t="s">
        <v>151</v>
      </c>
      <c r="C40" s="343">
        <v>45136</v>
      </c>
      <c r="D40" s="345" t="s">
        <v>2194</v>
      </c>
      <c r="E40" s="345" t="s">
        <v>2385</v>
      </c>
      <c r="F40" s="346" t="s">
        <v>2366</v>
      </c>
      <c r="G40" s="346" t="s">
        <v>2367</v>
      </c>
      <c r="H40" s="346" t="s">
        <v>2368</v>
      </c>
      <c r="I40" s="346" t="s">
        <v>156</v>
      </c>
      <c r="J40" s="345" t="s">
        <v>2386</v>
      </c>
      <c r="K40" s="347">
        <v>45139</v>
      </c>
      <c r="L40" s="345" t="s">
        <v>158</v>
      </c>
      <c r="M40" s="345" t="s">
        <v>2370</v>
      </c>
      <c r="N40" s="346" t="s">
        <v>158</v>
      </c>
      <c r="O40" s="346" t="s">
        <v>2371</v>
      </c>
      <c r="P40" s="346" t="s">
        <v>1181</v>
      </c>
      <c r="Q40" s="346" t="s">
        <v>2194</v>
      </c>
      <c r="R40" s="347">
        <v>45160</v>
      </c>
      <c r="S40" s="346">
        <v>1365</v>
      </c>
      <c r="T40" s="346" t="s">
        <v>249</v>
      </c>
      <c r="U40" s="345">
        <v>1297.6300000000001</v>
      </c>
      <c r="V40" s="348">
        <v>0</v>
      </c>
      <c r="W40" s="349" t="s">
        <v>151</v>
      </c>
      <c r="X40" s="349" t="s">
        <v>151</v>
      </c>
      <c r="Y40" s="349" t="s">
        <v>151</v>
      </c>
      <c r="Z40" s="350" t="s">
        <v>151</v>
      </c>
      <c r="AA40" s="350" t="s">
        <v>151</v>
      </c>
      <c r="AB40" s="350" t="s">
        <v>151</v>
      </c>
      <c r="AC40" s="80">
        <v>1297.6300000000001</v>
      </c>
      <c r="AD40" s="348" t="s">
        <v>151</v>
      </c>
      <c r="AE40" s="349" t="s">
        <v>151</v>
      </c>
      <c r="AF40" s="349" t="s">
        <v>151</v>
      </c>
      <c r="AG40" s="345" t="s">
        <v>151</v>
      </c>
      <c r="AH40" s="351" t="s">
        <v>151</v>
      </c>
    </row>
    <row r="41" spans="1:34" ht="15.75" customHeight="1" x14ac:dyDescent="0.25">
      <c r="A41" s="89" t="s">
        <v>2126</v>
      </c>
      <c r="B41" s="84" t="s">
        <v>151</v>
      </c>
      <c r="C41" s="343">
        <v>45187</v>
      </c>
      <c r="D41" s="345" t="s">
        <v>2194</v>
      </c>
      <c r="E41" s="345" t="s">
        <v>2387</v>
      </c>
      <c r="F41" s="346" t="s">
        <v>1176</v>
      </c>
      <c r="G41" s="346" t="s">
        <v>2388</v>
      </c>
      <c r="H41" s="346" t="s">
        <v>2326</v>
      </c>
      <c r="I41" s="346" t="s">
        <v>156</v>
      </c>
      <c r="J41" s="345" t="s">
        <v>2389</v>
      </c>
      <c r="K41" s="347">
        <v>45204</v>
      </c>
      <c r="L41" s="345" t="s">
        <v>158</v>
      </c>
      <c r="M41" s="345" t="s">
        <v>1665</v>
      </c>
      <c r="N41" s="346" t="s">
        <v>158</v>
      </c>
      <c r="O41" s="346" t="s">
        <v>385</v>
      </c>
      <c r="P41" s="346" t="s">
        <v>1181</v>
      </c>
      <c r="Q41" s="346" t="s">
        <v>2194</v>
      </c>
      <c r="R41" s="347">
        <v>45223</v>
      </c>
      <c r="S41" s="346">
        <v>2750</v>
      </c>
      <c r="T41" s="346" t="s">
        <v>249</v>
      </c>
      <c r="U41" s="345">
        <v>2605.1999999999998</v>
      </c>
      <c r="V41" s="348">
        <v>0</v>
      </c>
      <c r="W41" s="349" t="s">
        <v>151</v>
      </c>
      <c r="X41" s="349" t="s">
        <v>151</v>
      </c>
      <c r="Y41" s="349" t="s">
        <v>151</v>
      </c>
      <c r="Z41" s="350" t="s">
        <v>151</v>
      </c>
      <c r="AA41" s="350" t="s">
        <v>151</v>
      </c>
      <c r="AB41" s="350" t="s">
        <v>151</v>
      </c>
      <c r="AC41" s="80">
        <v>2605.1999999999998</v>
      </c>
      <c r="AD41" s="348" t="s">
        <v>151</v>
      </c>
      <c r="AE41" s="349" t="s">
        <v>151</v>
      </c>
      <c r="AF41" s="349" t="s">
        <v>151</v>
      </c>
      <c r="AG41" s="345" t="s">
        <v>151</v>
      </c>
      <c r="AH41" s="351" t="s">
        <v>151</v>
      </c>
    </row>
    <row r="42" spans="1:34" ht="15.75" customHeight="1" x14ac:dyDescent="0.25">
      <c r="A42" s="89" t="s">
        <v>2127</v>
      </c>
      <c r="B42" s="84" t="s">
        <v>151</v>
      </c>
      <c r="C42" s="343">
        <v>45052</v>
      </c>
      <c r="D42" s="345" t="s">
        <v>2194</v>
      </c>
      <c r="E42" s="345" t="s">
        <v>2390</v>
      </c>
      <c r="F42" s="346" t="s">
        <v>153</v>
      </c>
      <c r="G42" s="346" t="s">
        <v>2391</v>
      </c>
      <c r="H42" s="346" t="s">
        <v>2392</v>
      </c>
      <c r="I42" s="346" t="s">
        <v>156</v>
      </c>
      <c r="J42" s="345" t="s">
        <v>2393</v>
      </c>
      <c r="K42" s="347">
        <v>45055</v>
      </c>
      <c r="L42" s="345" t="s">
        <v>158</v>
      </c>
      <c r="M42" s="345" t="s">
        <v>2394</v>
      </c>
      <c r="N42" s="346" t="s">
        <v>1181</v>
      </c>
      <c r="O42" s="346" t="s">
        <v>2194</v>
      </c>
      <c r="P42" s="346" t="s">
        <v>1181</v>
      </c>
      <c r="Q42" s="346" t="s">
        <v>2194</v>
      </c>
      <c r="R42" s="347">
        <v>45082</v>
      </c>
      <c r="S42" s="346">
        <v>1147.5</v>
      </c>
      <c r="T42" s="346" t="s">
        <v>144</v>
      </c>
      <c r="U42" s="345">
        <v>1377</v>
      </c>
      <c r="V42" s="348">
        <v>0</v>
      </c>
      <c r="W42" s="349" t="s">
        <v>151</v>
      </c>
      <c r="X42" s="349" t="s">
        <v>151</v>
      </c>
      <c r="Y42" s="349" t="s">
        <v>151</v>
      </c>
      <c r="Z42" s="350" t="s">
        <v>151</v>
      </c>
      <c r="AA42" s="350" t="s">
        <v>151</v>
      </c>
      <c r="AB42" s="350" t="s">
        <v>151</v>
      </c>
      <c r="AC42" s="80">
        <v>1377</v>
      </c>
      <c r="AD42" s="348" t="s">
        <v>151</v>
      </c>
      <c r="AE42" s="349" t="s">
        <v>151</v>
      </c>
      <c r="AF42" s="349" t="s">
        <v>151</v>
      </c>
      <c r="AG42" s="345" t="s">
        <v>151</v>
      </c>
      <c r="AH42" s="351" t="s">
        <v>151</v>
      </c>
    </row>
    <row r="43" spans="1:34" ht="15.75" customHeight="1" x14ac:dyDescent="0.25">
      <c r="A43" s="89" t="s">
        <v>2128</v>
      </c>
      <c r="B43" s="84" t="s">
        <v>151</v>
      </c>
      <c r="C43" s="343">
        <v>45052</v>
      </c>
      <c r="D43" s="345" t="s">
        <v>2194</v>
      </c>
      <c r="E43" s="345" t="s">
        <v>2395</v>
      </c>
      <c r="F43" s="346" t="s">
        <v>1605</v>
      </c>
      <c r="G43" s="346" t="s">
        <v>2396</v>
      </c>
      <c r="H43" s="346" t="s">
        <v>2397</v>
      </c>
      <c r="I43" s="346" t="s">
        <v>156</v>
      </c>
      <c r="J43" s="345" t="s">
        <v>2398</v>
      </c>
      <c r="K43" s="347">
        <v>45103</v>
      </c>
      <c r="L43" s="345" t="s">
        <v>158</v>
      </c>
      <c r="M43" s="345" t="s">
        <v>2399</v>
      </c>
      <c r="N43" s="346" t="s">
        <v>1181</v>
      </c>
      <c r="O43" s="346" t="s">
        <v>2194</v>
      </c>
      <c r="P43" s="346" t="s">
        <v>1181</v>
      </c>
      <c r="Q43" s="346" t="s">
        <v>2194</v>
      </c>
      <c r="R43" s="347">
        <v>45069</v>
      </c>
      <c r="S43" s="346">
        <v>2145</v>
      </c>
      <c r="T43" s="346" t="s">
        <v>249</v>
      </c>
      <c r="U43" s="345">
        <v>2063.33</v>
      </c>
      <c r="V43" s="348">
        <v>0</v>
      </c>
      <c r="W43" s="349" t="s">
        <v>151</v>
      </c>
      <c r="X43" s="349" t="s">
        <v>151</v>
      </c>
      <c r="Y43" s="349" t="s">
        <v>151</v>
      </c>
      <c r="Z43" s="350" t="s">
        <v>151</v>
      </c>
      <c r="AA43" s="350" t="s">
        <v>151</v>
      </c>
      <c r="AB43" s="350" t="s">
        <v>151</v>
      </c>
      <c r="AC43" s="80">
        <v>2063.33</v>
      </c>
      <c r="AD43" s="348" t="s">
        <v>151</v>
      </c>
      <c r="AE43" s="349" t="s">
        <v>151</v>
      </c>
      <c r="AF43" s="349" t="s">
        <v>151</v>
      </c>
      <c r="AG43" s="345" t="s">
        <v>151</v>
      </c>
      <c r="AH43" s="351" t="s">
        <v>151</v>
      </c>
    </row>
    <row r="44" spans="1:34" ht="15.75" customHeight="1" x14ac:dyDescent="0.25">
      <c r="A44" s="89" t="s">
        <v>2129</v>
      </c>
      <c r="B44" s="84" t="s">
        <v>151</v>
      </c>
      <c r="C44" s="343">
        <v>45051</v>
      </c>
      <c r="D44" s="345" t="s">
        <v>2194</v>
      </c>
      <c r="E44" s="345" t="s">
        <v>2400</v>
      </c>
      <c r="F44" s="346" t="s">
        <v>412</v>
      </c>
      <c r="G44" s="346" t="s">
        <v>2401</v>
      </c>
      <c r="H44" s="346" t="s">
        <v>2402</v>
      </c>
      <c r="I44" s="346" t="s">
        <v>156</v>
      </c>
      <c r="J44" s="345" t="s">
        <v>2403</v>
      </c>
      <c r="K44" s="347">
        <v>45065</v>
      </c>
      <c r="L44" s="345" t="s">
        <v>198</v>
      </c>
      <c r="M44" s="345" t="s">
        <v>199</v>
      </c>
      <c r="N44" s="346" t="s">
        <v>1181</v>
      </c>
      <c r="O44" s="346" t="s">
        <v>2194</v>
      </c>
      <c r="P44" s="346" t="s">
        <v>1181</v>
      </c>
      <c r="Q44" s="346" t="s">
        <v>2194</v>
      </c>
      <c r="R44" s="347">
        <v>45084</v>
      </c>
      <c r="S44" s="346">
        <v>2340</v>
      </c>
      <c r="T44" s="346" t="s">
        <v>144</v>
      </c>
      <c r="U44" s="345">
        <v>2808</v>
      </c>
      <c r="V44" s="348">
        <v>0</v>
      </c>
      <c r="W44" s="349" t="s">
        <v>151</v>
      </c>
      <c r="X44" s="349" t="s">
        <v>151</v>
      </c>
      <c r="Y44" s="349" t="s">
        <v>151</v>
      </c>
      <c r="Z44" s="350" t="s">
        <v>151</v>
      </c>
      <c r="AA44" s="350" t="s">
        <v>151</v>
      </c>
      <c r="AB44" s="350" t="s">
        <v>151</v>
      </c>
      <c r="AC44" s="80">
        <v>2808</v>
      </c>
      <c r="AD44" s="348" t="s">
        <v>151</v>
      </c>
      <c r="AE44" s="349" t="s">
        <v>151</v>
      </c>
      <c r="AF44" s="349" t="s">
        <v>151</v>
      </c>
      <c r="AG44" s="345" t="s">
        <v>151</v>
      </c>
      <c r="AH44" s="351" t="s">
        <v>151</v>
      </c>
    </row>
    <row r="45" spans="1:34" ht="15.75" customHeight="1" x14ac:dyDescent="0.25">
      <c r="A45" s="89" t="s">
        <v>2130</v>
      </c>
      <c r="B45" s="84" t="s">
        <v>151</v>
      </c>
      <c r="C45" s="343">
        <v>45166</v>
      </c>
      <c r="D45" s="345" t="s">
        <v>2194</v>
      </c>
      <c r="E45" s="345" t="s">
        <v>2404</v>
      </c>
      <c r="F45" s="346" t="s">
        <v>2366</v>
      </c>
      <c r="G45" s="346" t="s">
        <v>2405</v>
      </c>
      <c r="H45" s="346" t="s">
        <v>2406</v>
      </c>
      <c r="I45" s="346" t="s">
        <v>156</v>
      </c>
      <c r="J45" s="345" t="s">
        <v>2407</v>
      </c>
      <c r="K45" s="347">
        <v>45173</v>
      </c>
      <c r="L45" s="345" t="s">
        <v>158</v>
      </c>
      <c r="M45" s="345" t="s">
        <v>2370</v>
      </c>
      <c r="N45" s="346" t="s">
        <v>158</v>
      </c>
      <c r="O45" s="346" t="s">
        <v>2371</v>
      </c>
      <c r="P45" s="346" t="s">
        <v>1181</v>
      </c>
      <c r="Q45" s="346" t="s">
        <v>2194</v>
      </c>
      <c r="R45" s="347">
        <v>45230</v>
      </c>
      <c r="S45" s="346">
        <v>1462.5</v>
      </c>
      <c r="T45" s="346" t="s">
        <v>249</v>
      </c>
      <c r="U45" s="345">
        <v>1368.74</v>
      </c>
      <c r="V45" s="348">
        <v>0</v>
      </c>
      <c r="W45" s="349" t="s">
        <v>151</v>
      </c>
      <c r="X45" s="349" t="s">
        <v>151</v>
      </c>
      <c r="Y45" s="349" t="s">
        <v>151</v>
      </c>
      <c r="Z45" s="350" t="s">
        <v>151</v>
      </c>
      <c r="AA45" s="350" t="s">
        <v>151</v>
      </c>
      <c r="AB45" s="350" t="s">
        <v>151</v>
      </c>
      <c r="AC45" s="80">
        <v>1368.74</v>
      </c>
      <c r="AD45" s="348" t="s">
        <v>151</v>
      </c>
      <c r="AE45" s="349" t="s">
        <v>151</v>
      </c>
      <c r="AF45" s="349" t="s">
        <v>151</v>
      </c>
      <c r="AG45" s="345" t="s">
        <v>151</v>
      </c>
      <c r="AH45" s="351" t="s">
        <v>151</v>
      </c>
    </row>
    <row r="46" spans="1:34" ht="15.75" customHeight="1" x14ac:dyDescent="0.25">
      <c r="A46" s="89" t="s">
        <v>2131</v>
      </c>
      <c r="B46" s="84" t="s">
        <v>151</v>
      </c>
      <c r="C46" s="343">
        <v>45105</v>
      </c>
      <c r="D46" s="345" t="s">
        <v>2408</v>
      </c>
      <c r="E46" s="345" t="s">
        <v>2409</v>
      </c>
      <c r="F46" s="346" t="s">
        <v>153</v>
      </c>
      <c r="G46" s="346" t="s">
        <v>2410</v>
      </c>
      <c r="H46" s="346" t="s">
        <v>2411</v>
      </c>
      <c r="I46" s="346" t="s">
        <v>156</v>
      </c>
      <c r="J46" s="345" t="s">
        <v>2412</v>
      </c>
      <c r="K46" s="347">
        <v>45140</v>
      </c>
      <c r="L46" s="345" t="s">
        <v>255</v>
      </c>
      <c r="M46" s="345" t="s">
        <v>1067</v>
      </c>
      <c r="N46" s="346" t="s">
        <v>540</v>
      </c>
      <c r="O46" s="346" t="s">
        <v>2413</v>
      </c>
      <c r="P46" s="346" t="s">
        <v>2194</v>
      </c>
      <c r="Q46" s="346" t="s">
        <v>2194</v>
      </c>
      <c r="R46" s="347">
        <v>45163</v>
      </c>
      <c r="S46" s="346">
        <v>2000</v>
      </c>
      <c r="T46" s="346" t="s">
        <v>144</v>
      </c>
      <c r="U46" s="345">
        <v>2400</v>
      </c>
      <c r="V46" s="348">
        <v>0</v>
      </c>
      <c r="W46" s="349" t="s">
        <v>151</v>
      </c>
      <c r="X46" s="349" t="s">
        <v>151</v>
      </c>
      <c r="Y46" s="349" t="s">
        <v>151</v>
      </c>
      <c r="Z46" s="350" t="s">
        <v>151</v>
      </c>
      <c r="AA46" s="350" t="s">
        <v>151</v>
      </c>
      <c r="AB46" s="350" t="s">
        <v>151</v>
      </c>
      <c r="AC46" s="80">
        <v>1200</v>
      </c>
      <c r="AD46" s="348" t="s">
        <v>151</v>
      </c>
      <c r="AE46" s="349" t="s">
        <v>151</v>
      </c>
      <c r="AF46" s="349" t="s">
        <v>151</v>
      </c>
      <c r="AG46" s="345" t="s">
        <v>151</v>
      </c>
      <c r="AH46" s="351" t="s">
        <v>151</v>
      </c>
    </row>
    <row r="47" spans="1:34" ht="15.75" customHeight="1" x14ac:dyDescent="0.25">
      <c r="A47" s="89" t="s">
        <v>2132</v>
      </c>
      <c r="B47" s="84" t="s">
        <v>151</v>
      </c>
      <c r="C47" s="343">
        <v>45062</v>
      </c>
      <c r="D47" s="345" t="s">
        <v>2194</v>
      </c>
      <c r="E47" s="345" t="s">
        <v>2414</v>
      </c>
      <c r="F47" s="346" t="s">
        <v>2202</v>
      </c>
      <c r="G47" s="346" t="s">
        <v>2203</v>
      </c>
      <c r="H47" s="346" t="s">
        <v>2204</v>
      </c>
      <c r="I47" s="346" t="s">
        <v>156</v>
      </c>
      <c r="J47" s="345" t="s">
        <v>2415</v>
      </c>
      <c r="K47" s="347">
        <v>45071</v>
      </c>
      <c r="L47" s="345" t="s">
        <v>158</v>
      </c>
      <c r="M47" s="345" t="s">
        <v>2416</v>
      </c>
      <c r="N47" s="346" t="s">
        <v>1181</v>
      </c>
      <c r="O47" s="346" t="s">
        <v>2194</v>
      </c>
      <c r="P47" s="346" t="s">
        <v>1181</v>
      </c>
      <c r="Q47" s="346" t="s">
        <v>2194</v>
      </c>
      <c r="R47" s="347">
        <v>45083</v>
      </c>
      <c r="S47" s="346">
        <v>3360</v>
      </c>
      <c r="T47" s="346" t="s">
        <v>249</v>
      </c>
      <c r="U47" s="345">
        <v>2693.39</v>
      </c>
      <c r="V47" s="348">
        <v>0</v>
      </c>
      <c r="W47" s="349" t="s">
        <v>151</v>
      </c>
      <c r="X47" s="349" t="s">
        <v>151</v>
      </c>
      <c r="Y47" s="349" t="s">
        <v>151</v>
      </c>
      <c r="Z47" s="350" t="s">
        <v>151</v>
      </c>
      <c r="AA47" s="350" t="s">
        <v>151</v>
      </c>
      <c r="AB47" s="350" t="s">
        <v>151</v>
      </c>
      <c r="AC47" s="80">
        <v>2693.39</v>
      </c>
      <c r="AD47" s="348" t="s">
        <v>151</v>
      </c>
      <c r="AE47" s="349" t="s">
        <v>151</v>
      </c>
      <c r="AF47" s="349" t="s">
        <v>151</v>
      </c>
      <c r="AG47" s="345" t="s">
        <v>151</v>
      </c>
      <c r="AH47" s="351" t="s">
        <v>151</v>
      </c>
    </row>
    <row r="48" spans="1:34" ht="15.75" customHeight="1" x14ac:dyDescent="0.25">
      <c r="A48" s="89" t="s">
        <v>2133</v>
      </c>
      <c r="B48" s="84" t="s">
        <v>151</v>
      </c>
      <c r="C48" s="343">
        <v>45110</v>
      </c>
      <c r="D48" s="345" t="s">
        <v>2417</v>
      </c>
      <c r="E48" s="345" t="s">
        <v>2418</v>
      </c>
      <c r="F48" s="346" t="s">
        <v>2231</v>
      </c>
      <c r="G48" s="346" t="s">
        <v>2419</v>
      </c>
      <c r="H48" s="346" t="s">
        <v>2420</v>
      </c>
      <c r="I48" s="346" t="s">
        <v>156</v>
      </c>
      <c r="J48" s="345" t="s">
        <v>2421</v>
      </c>
      <c r="K48" s="347">
        <v>45142</v>
      </c>
      <c r="L48" s="345" t="s">
        <v>158</v>
      </c>
      <c r="M48" s="345" t="s">
        <v>2422</v>
      </c>
      <c r="N48" s="346" t="s">
        <v>227</v>
      </c>
      <c r="O48" s="346" t="s">
        <v>2194</v>
      </c>
      <c r="P48" s="346" t="s">
        <v>1181</v>
      </c>
      <c r="Q48" s="346" t="s">
        <v>2194</v>
      </c>
      <c r="R48" s="347">
        <v>45125</v>
      </c>
      <c r="S48" s="346">
        <v>3225</v>
      </c>
      <c r="T48" s="346" t="s">
        <v>249</v>
      </c>
      <c r="U48" s="345">
        <v>3065.83</v>
      </c>
      <c r="V48" s="348">
        <v>0</v>
      </c>
      <c r="W48" s="349" t="s">
        <v>151</v>
      </c>
      <c r="X48" s="349" t="s">
        <v>151</v>
      </c>
      <c r="Y48" s="349" t="s">
        <v>151</v>
      </c>
      <c r="Z48" s="350" t="s">
        <v>151</v>
      </c>
      <c r="AA48" s="350" t="s">
        <v>151</v>
      </c>
      <c r="AB48" s="350" t="s">
        <v>151</v>
      </c>
      <c r="AC48" s="80">
        <v>3065.83</v>
      </c>
      <c r="AD48" s="348" t="s">
        <v>151</v>
      </c>
      <c r="AE48" s="349" t="s">
        <v>151</v>
      </c>
      <c r="AF48" s="349" t="s">
        <v>151</v>
      </c>
      <c r="AG48" s="345" t="s">
        <v>151</v>
      </c>
      <c r="AH48" s="351" t="s">
        <v>151</v>
      </c>
    </row>
    <row r="49" spans="1:34" ht="15.75" customHeight="1" x14ac:dyDescent="0.25">
      <c r="A49" s="89" t="s">
        <v>2134</v>
      </c>
      <c r="B49" s="84" t="s">
        <v>151</v>
      </c>
      <c r="C49" s="343">
        <v>45099</v>
      </c>
      <c r="D49" s="345" t="s">
        <v>2423</v>
      </c>
      <c r="E49" s="345" t="s">
        <v>2424</v>
      </c>
      <c r="F49" s="346" t="s">
        <v>2231</v>
      </c>
      <c r="G49" s="346" t="s">
        <v>2419</v>
      </c>
      <c r="H49" s="346" t="s">
        <v>2420</v>
      </c>
      <c r="I49" s="346" t="s">
        <v>156</v>
      </c>
      <c r="J49" s="345" t="s">
        <v>2425</v>
      </c>
      <c r="K49" s="347">
        <v>45112</v>
      </c>
      <c r="L49" s="345" t="s">
        <v>158</v>
      </c>
      <c r="M49" s="345" t="s">
        <v>2422</v>
      </c>
      <c r="N49" s="346" t="s">
        <v>2194</v>
      </c>
      <c r="O49" s="346" t="s">
        <v>2194</v>
      </c>
      <c r="P49" s="346" t="s">
        <v>2194</v>
      </c>
      <c r="Q49" s="346" t="s">
        <v>2194</v>
      </c>
      <c r="R49" s="347">
        <v>45125</v>
      </c>
      <c r="S49" s="346">
        <v>3225</v>
      </c>
      <c r="T49" s="346" t="s">
        <v>249</v>
      </c>
      <c r="U49" s="345">
        <v>3122.99</v>
      </c>
      <c r="V49" s="348">
        <v>0</v>
      </c>
      <c r="W49" s="349" t="s">
        <v>151</v>
      </c>
      <c r="X49" s="349" t="s">
        <v>151</v>
      </c>
      <c r="Y49" s="349" t="s">
        <v>151</v>
      </c>
      <c r="Z49" s="350" t="s">
        <v>151</v>
      </c>
      <c r="AA49" s="350" t="s">
        <v>151</v>
      </c>
      <c r="AB49" s="350" t="s">
        <v>151</v>
      </c>
      <c r="AC49" s="80">
        <v>3122.99</v>
      </c>
      <c r="AD49" s="348" t="s">
        <v>151</v>
      </c>
      <c r="AE49" s="349" t="s">
        <v>151</v>
      </c>
      <c r="AF49" s="349" t="s">
        <v>151</v>
      </c>
      <c r="AG49" s="345" t="s">
        <v>151</v>
      </c>
      <c r="AH49" s="351" t="s">
        <v>151</v>
      </c>
    </row>
    <row r="50" spans="1:34" ht="15.75" customHeight="1" x14ac:dyDescent="0.25">
      <c r="A50" s="89" t="s">
        <v>2135</v>
      </c>
      <c r="B50" s="84" t="s">
        <v>151</v>
      </c>
      <c r="C50" s="343">
        <v>45165</v>
      </c>
      <c r="D50" s="345" t="s">
        <v>2194</v>
      </c>
      <c r="E50" s="345" t="s">
        <v>2426</v>
      </c>
      <c r="F50" s="346" t="s">
        <v>2366</v>
      </c>
      <c r="G50" s="346" t="s">
        <v>2367</v>
      </c>
      <c r="H50" s="346" t="s">
        <v>2368</v>
      </c>
      <c r="I50" s="346" t="s">
        <v>156</v>
      </c>
      <c r="J50" s="345" t="s">
        <v>2427</v>
      </c>
      <c r="K50" s="347">
        <v>45174</v>
      </c>
      <c r="L50" s="345" t="s">
        <v>158</v>
      </c>
      <c r="M50" s="345" t="s">
        <v>2370</v>
      </c>
      <c r="N50" s="346" t="s">
        <v>158</v>
      </c>
      <c r="O50" s="346" t="s">
        <v>2371</v>
      </c>
      <c r="P50" s="346" t="s">
        <v>1181</v>
      </c>
      <c r="Q50" s="346" t="s">
        <v>2194</v>
      </c>
      <c r="R50" s="347">
        <v>45230</v>
      </c>
      <c r="S50" s="346">
        <v>1365</v>
      </c>
      <c r="T50" s="346" t="s">
        <v>249</v>
      </c>
      <c r="U50" s="345">
        <v>1293.1199999999999</v>
      </c>
      <c r="V50" s="348">
        <v>0</v>
      </c>
      <c r="W50" s="349" t="s">
        <v>151</v>
      </c>
      <c r="X50" s="349" t="s">
        <v>151</v>
      </c>
      <c r="Y50" s="349" t="s">
        <v>151</v>
      </c>
      <c r="Z50" s="350" t="s">
        <v>151</v>
      </c>
      <c r="AA50" s="350" t="s">
        <v>151</v>
      </c>
      <c r="AB50" s="350" t="s">
        <v>151</v>
      </c>
      <c r="AC50" s="80">
        <v>1293.1199999999999</v>
      </c>
      <c r="AD50" s="348" t="s">
        <v>151</v>
      </c>
      <c r="AE50" s="349" t="s">
        <v>151</v>
      </c>
      <c r="AF50" s="349" t="s">
        <v>151</v>
      </c>
      <c r="AG50" s="345" t="s">
        <v>151</v>
      </c>
      <c r="AH50" s="351" t="s">
        <v>151</v>
      </c>
    </row>
    <row r="51" spans="1:34" ht="15.75" customHeight="1" x14ac:dyDescent="0.25">
      <c r="A51" s="89" t="s">
        <v>2136</v>
      </c>
      <c r="B51" s="84" t="s">
        <v>151</v>
      </c>
      <c r="C51" s="343">
        <v>45086</v>
      </c>
      <c r="D51" s="345" t="s">
        <v>2194</v>
      </c>
      <c r="E51" s="345" t="s">
        <v>2428</v>
      </c>
      <c r="F51" s="346" t="s">
        <v>2231</v>
      </c>
      <c r="G51" s="346" t="s">
        <v>2284</v>
      </c>
      <c r="H51" s="346" t="s">
        <v>2285</v>
      </c>
      <c r="I51" s="346" t="s">
        <v>156</v>
      </c>
      <c r="J51" s="345" t="s">
        <v>2429</v>
      </c>
      <c r="K51" s="347">
        <v>45072</v>
      </c>
      <c r="L51" s="345" t="s">
        <v>198</v>
      </c>
      <c r="M51" s="345" t="s">
        <v>2430</v>
      </c>
      <c r="N51" s="346" t="s">
        <v>1181</v>
      </c>
      <c r="O51" s="346" t="s">
        <v>2194</v>
      </c>
      <c r="P51" s="346" t="s">
        <v>1181</v>
      </c>
      <c r="Q51" s="346" t="s">
        <v>2194</v>
      </c>
      <c r="R51" s="347">
        <v>45097</v>
      </c>
      <c r="S51" s="346">
        <v>3225</v>
      </c>
      <c r="T51" s="346" t="s">
        <v>249</v>
      </c>
      <c r="U51" s="345">
        <v>3102.2</v>
      </c>
      <c r="V51" s="348">
        <v>0</v>
      </c>
      <c r="W51" s="349" t="s">
        <v>151</v>
      </c>
      <c r="X51" s="349" t="s">
        <v>151</v>
      </c>
      <c r="Y51" s="349" t="s">
        <v>151</v>
      </c>
      <c r="Z51" s="350" t="s">
        <v>151</v>
      </c>
      <c r="AA51" s="350" t="s">
        <v>151</v>
      </c>
      <c r="AB51" s="350" t="s">
        <v>151</v>
      </c>
      <c r="AC51" s="80">
        <v>3102.2</v>
      </c>
      <c r="AD51" s="348" t="s">
        <v>151</v>
      </c>
      <c r="AE51" s="349" t="s">
        <v>151</v>
      </c>
      <c r="AF51" s="349" t="s">
        <v>151</v>
      </c>
      <c r="AG51" s="345" t="s">
        <v>151</v>
      </c>
      <c r="AH51" s="351" t="s">
        <v>151</v>
      </c>
    </row>
    <row r="52" spans="1:34" ht="15.75" customHeight="1" x14ac:dyDescent="0.25">
      <c r="A52" s="89" t="s">
        <v>2137</v>
      </c>
      <c r="B52" s="84" t="s">
        <v>151</v>
      </c>
      <c r="C52" s="343">
        <v>45084</v>
      </c>
      <c r="D52" s="345" t="s">
        <v>2431</v>
      </c>
      <c r="E52" s="345" t="s">
        <v>2432</v>
      </c>
      <c r="F52" s="346" t="s">
        <v>2380</v>
      </c>
      <c r="G52" s="346" t="s">
        <v>2433</v>
      </c>
      <c r="H52" s="346" t="s">
        <v>2431</v>
      </c>
      <c r="I52" s="346" t="s">
        <v>156</v>
      </c>
      <c r="J52" s="345" t="s">
        <v>2434</v>
      </c>
      <c r="K52" s="347">
        <v>45099</v>
      </c>
      <c r="L52" s="345" t="s">
        <v>191</v>
      </c>
      <c r="M52" s="345" t="s">
        <v>2435</v>
      </c>
      <c r="N52" s="346" t="s">
        <v>1181</v>
      </c>
      <c r="O52" s="346" t="s">
        <v>2194</v>
      </c>
      <c r="P52" s="346" t="s">
        <v>1181</v>
      </c>
      <c r="Q52" s="346" t="s">
        <v>2194</v>
      </c>
      <c r="R52" s="347">
        <v>45112</v>
      </c>
      <c r="S52" s="346">
        <v>2240</v>
      </c>
      <c r="T52" s="346" t="s">
        <v>144</v>
      </c>
      <c r="U52" s="345">
        <v>2688</v>
      </c>
      <c r="V52" s="348">
        <v>0</v>
      </c>
      <c r="W52" s="349" t="s">
        <v>151</v>
      </c>
      <c r="X52" s="349" t="s">
        <v>151</v>
      </c>
      <c r="Y52" s="349" t="s">
        <v>151</v>
      </c>
      <c r="Z52" s="350" t="s">
        <v>151</v>
      </c>
      <c r="AA52" s="350" t="s">
        <v>151</v>
      </c>
      <c r="AB52" s="350" t="s">
        <v>151</v>
      </c>
      <c r="AC52" s="80">
        <v>2688</v>
      </c>
      <c r="AD52" s="348" t="s">
        <v>151</v>
      </c>
      <c r="AE52" s="349" t="s">
        <v>151</v>
      </c>
      <c r="AF52" s="349" t="s">
        <v>151</v>
      </c>
      <c r="AG52" s="345" t="s">
        <v>151</v>
      </c>
      <c r="AH52" s="351" t="s">
        <v>151</v>
      </c>
    </row>
    <row r="53" spans="1:34" ht="15.75" customHeight="1" x14ac:dyDescent="0.25">
      <c r="A53" s="89" t="s">
        <v>2138</v>
      </c>
      <c r="B53" s="84" t="s">
        <v>151</v>
      </c>
      <c r="C53" s="343">
        <v>45085</v>
      </c>
      <c r="D53" s="345" t="s">
        <v>2436</v>
      </c>
      <c r="E53" s="345" t="s">
        <v>2437</v>
      </c>
      <c r="F53" s="346" t="s">
        <v>2438</v>
      </c>
      <c r="G53" s="346" t="s">
        <v>2439</v>
      </c>
      <c r="H53" s="346" t="s">
        <v>2440</v>
      </c>
      <c r="I53" s="346" t="s">
        <v>156</v>
      </c>
      <c r="J53" s="345" t="s">
        <v>2441</v>
      </c>
      <c r="K53" s="347">
        <v>45108</v>
      </c>
      <c r="L53" s="345" t="s">
        <v>158</v>
      </c>
      <c r="M53" s="345" t="s">
        <v>2442</v>
      </c>
      <c r="N53" s="346" t="s">
        <v>158</v>
      </c>
      <c r="O53" s="346" t="s">
        <v>2443</v>
      </c>
      <c r="P53" s="346" t="s">
        <v>1181</v>
      </c>
      <c r="Q53" s="346" t="s">
        <v>2194</v>
      </c>
      <c r="R53" s="347">
        <v>45108</v>
      </c>
      <c r="S53" s="346">
        <v>1840</v>
      </c>
      <c r="T53" s="346" t="s">
        <v>249</v>
      </c>
      <c r="U53" s="345">
        <v>2138.15</v>
      </c>
      <c r="V53" s="348">
        <v>0</v>
      </c>
      <c r="W53" s="349" t="s">
        <v>151</v>
      </c>
      <c r="X53" s="349" t="s">
        <v>151</v>
      </c>
      <c r="Y53" s="349" t="s">
        <v>151</v>
      </c>
      <c r="Z53" s="350" t="s">
        <v>151</v>
      </c>
      <c r="AA53" s="350" t="s">
        <v>151</v>
      </c>
      <c r="AB53" s="350" t="s">
        <v>151</v>
      </c>
      <c r="AC53" s="80">
        <v>2138.15</v>
      </c>
      <c r="AD53" s="348" t="s">
        <v>151</v>
      </c>
      <c r="AE53" s="349" t="s">
        <v>151</v>
      </c>
      <c r="AF53" s="349" t="s">
        <v>151</v>
      </c>
      <c r="AG53" s="345" t="s">
        <v>151</v>
      </c>
      <c r="AH53" s="351" t="s">
        <v>151</v>
      </c>
    </row>
    <row r="54" spans="1:34" ht="15.75" customHeight="1" x14ac:dyDescent="0.25">
      <c r="A54" s="89" t="s">
        <v>2139</v>
      </c>
      <c r="B54" s="84" t="s">
        <v>151</v>
      </c>
      <c r="C54" s="343">
        <v>45093</v>
      </c>
      <c r="D54" s="345" t="s">
        <v>2194</v>
      </c>
      <c r="E54" s="345" t="s">
        <v>2444</v>
      </c>
      <c r="F54" s="346" t="s">
        <v>2279</v>
      </c>
      <c r="G54" s="346" t="s">
        <v>2445</v>
      </c>
      <c r="H54" s="346" t="s">
        <v>2446</v>
      </c>
      <c r="I54" s="346" t="s">
        <v>156</v>
      </c>
      <c r="J54" s="345" t="s">
        <v>2447</v>
      </c>
      <c r="K54" s="347">
        <v>45095</v>
      </c>
      <c r="L54" s="345" t="s">
        <v>158</v>
      </c>
      <c r="M54" s="345" t="s">
        <v>530</v>
      </c>
      <c r="N54" s="346" t="s">
        <v>1181</v>
      </c>
      <c r="O54" s="346" t="s">
        <v>2194</v>
      </c>
      <c r="P54" s="346" t="s">
        <v>1181</v>
      </c>
      <c r="Q54" s="346" t="s">
        <v>2194</v>
      </c>
      <c r="R54" s="347">
        <v>0</v>
      </c>
      <c r="S54" s="346">
        <v>1742.08</v>
      </c>
      <c r="T54" s="346" t="s">
        <v>144</v>
      </c>
      <c r="U54" s="345">
        <v>2090.5</v>
      </c>
      <c r="V54" s="348">
        <v>0</v>
      </c>
      <c r="W54" s="349" t="s">
        <v>151</v>
      </c>
      <c r="X54" s="349" t="s">
        <v>151</v>
      </c>
      <c r="Y54" s="349" t="s">
        <v>151</v>
      </c>
      <c r="Z54" s="350" t="s">
        <v>151</v>
      </c>
      <c r="AA54" s="350" t="s">
        <v>151</v>
      </c>
      <c r="AB54" s="350" t="s">
        <v>151</v>
      </c>
      <c r="AC54" s="80">
        <v>2090.5</v>
      </c>
      <c r="AD54" s="348" t="s">
        <v>151</v>
      </c>
      <c r="AE54" s="349" t="s">
        <v>151</v>
      </c>
      <c r="AF54" s="349" t="s">
        <v>151</v>
      </c>
      <c r="AG54" s="345" t="s">
        <v>151</v>
      </c>
      <c r="AH54" s="351" t="s">
        <v>151</v>
      </c>
    </row>
    <row r="55" spans="1:34" ht="15.75" customHeight="1" x14ac:dyDescent="0.25">
      <c r="A55" s="89" t="s">
        <v>2140</v>
      </c>
      <c r="B55" s="84" t="s">
        <v>151</v>
      </c>
      <c r="C55" s="343">
        <v>45209</v>
      </c>
      <c r="D55" s="345" t="s">
        <v>2194</v>
      </c>
      <c r="E55" s="345" t="s">
        <v>2448</v>
      </c>
      <c r="F55" s="346" t="s">
        <v>2366</v>
      </c>
      <c r="G55" s="346" t="s">
        <v>2449</v>
      </c>
      <c r="H55" s="346" t="s">
        <v>2406</v>
      </c>
      <c r="I55" s="346" t="s">
        <v>156</v>
      </c>
      <c r="J55" s="345" t="s">
        <v>2450</v>
      </c>
      <c r="K55" s="347">
        <v>45230</v>
      </c>
      <c r="L55" s="345" t="s">
        <v>158</v>
      </c>
      <c r="M55" s="345" t="s">
        <v>2370</v>
      </c>
      <c r="N55" s="346" t="s">
        <v>158</v>
      </c>
      <c r="O55" s="346" t="s">
        <v>2371</v>
      </c>
      <c r="P55" s="346" t="s">
        <v>158</v>
      </c>
      <c r="Q55" s="346" t="s">
        <v>2451</v>
      </c>
      <c r="R55" s="347">
        <v>45244</v>
      </c>
      <c r="S55" s="346">
        <v>1462.5</v>
      </c>
      <c r="T55" s="346" t="s">
        <v>249</v>
      </c>
      <c r="U55" s="345">
        <v>1445.4</v>
      </c>
      <c r="V55" s="348">
        <v>0</v>
      </c>
      <c r="W55" s="349" t="s">
        <v>151</v>
      </c>
      <c r="X55" s="349" t="s">
        <v>151</v>
      </c>
      <c r="Y55" s="349" t="s">
        <v>151</v>
      </c>
      <c r="Z55" s="350" t="s">
        <v>151</v>
      </c>
      <c r="AA55" s="350" t="s">
        <v>151</v>
      </c>
      <c r="AB55" s="350" t="s">
        <v>151</v>
      </c>
      <c r="AC55" s="80">
        <v>1440.77</v>
      </c>
      <c r="AD55" s="348" t="s">
        <v>151</v>
      </c>
      <c r="AE55" s="349" t="s">
        <v>151</v>
      </c>
      <c r="AF55" s="349" t="s">
        <v>151</v>
      </c>
      <c r="AG55" s="345" t="s">
        <v>151</v>
      </c>
      <c r="AH55" s="351" t="s">
        <v>151</v>
      </c>
    </row>
    <row r="56" spans="1:34" ht="15.75" customHeight="1" x14ac:dyDescent="0.25">
      <c r="A56" s="89" t="s">
        <v>2141</v>
      </c>
      <c r="B56" s="84" t="s">
        <v>151</v>
      </c>
      <c r="C56" s="343">
        <v>45294</v>
      </c>
      <c r="D56" s="345" t="s">
        <v>2452</v>
      </c>
      <c r="E56" s="345" t="s">
        <v>2453</v>
      </c>
      <c r="F56" s="346" t="s">
        <v>412</v>
      </c>
      <c r="G56" s="346" t="s">
        <v>2227</v>
      </c>
      <c r="H56" s="346" t="s">
        <v>2228</v>
      </c>
      <c r="I56" s="346" t="s">
        <v>156</v>
      </c>
      <c r="J56" s="345" t="s">
        <v>2454</v>
      </c>
      <c r="K56" s="347">
        <v>45302</v>
      </c>
      <c r="L56" s="345" t="s">
        <v>158</v>
      </c>
      <c r="M56" s="345" t="s">
        <v>2455</v>
      </c>
      <c r="N56" s="346" t="s">
        <v>158</v>
      </c>
      <c r="O56" s="346" t="s">
        <v>2456</v>
      </c>
      <c r="P56" s="346" t="s">
        <v>1181</v>
      </c>
      <c r="Q56" s="346" t="s">
        <v>2194</v>
      </c>
      <c r="R56" s="347">
        <v>45321</v>
      </c>
      <c r="S56" s="346">
        <v>3719.43</v>
      </c>
      <c r="T56" s="346" t="s">
        <v>144</v>
      </c>
      <c r="U56" s="345">
        <v>4463.32</v>
      </c>
      <c r="V56" s="348">
        <v>0</v>
      </c>
      <c r="W56" s="349" t="s">
        <v>151</v>
      </c>
      <c r="X56" s="349" t="s">
        <v>151</v>
      </c>
      <c r="Y56" s="349" t="s">
        <v>151</v>
      </c>
      <c r="Z56" s="350" t="s">
        <v>151</v>
      </c>
      <c r="AA56" s="350" t="s">
        <v>151</v>
      </c>
      <c r="AB56" s="350" t="s">
        <v>151</v>
      </c>
      <c r="AC56" s="80">
        <v>4463.32</v>
      </c>
      <c r="AD56" s="348" t="s">
        <v>151</v>
      </c>
      <c r="AE56" s="349" t="s">
        <v>151</v>
      </c>
      <c r="AF56" s="349" t="s">
        <v>151</v>
      </c>
      <c r="AG56" s="345" t="s">
        <v>151</v>
      </c>
      <c r="AH56" s="351" t="s">
        <v>151</v>
      </c>
    </row>
    <row r="57" spans="1:34" ht="15.75" customHeight="1" x14ac:dyDescent="0.25">
      <c r="A57" s="89" t="s">
        <v>2142</v>
      </c>
      <c r="B57" s="84" t="s">
        <v>151</v>
      </c>
      <c r="C57" s="343">
        <v>45345</v>
      </c>
      <c r="D57" s="345" t="s">
        <v>2457</v>
      </c>
      <c r="E57" s="345" t="s">
        <v>2458</v>
      </c>
      <c r="F57" s="346" t="s">
        <v>412</v>
      </c>
      <c r="G57" s="346" t="s">
        <v>2244</v>
      </c>
      <c r="H57" s="346" t="s">
        <v>2223</v>
      </c>
      <c r="I57" s="346" t="s">
        <v>156</v>
      </c>
      <c r="J57" s="345" t="s">
        <v>2459</v>
      </c>
      <c r="K57" s="347">
        <v>45350</v>
      </c>
      <c r="L57" s="345" t="s">
        <v>158</v>
      </c>
      <c r="M57" s="345" t="s">
        <v>821</v>
      </c>
      <c r="N57" s="346" t="s">
        <v>1181</v>
      </c>
      <c r="O57" s="346" t="s">
        <v>2194</v>
      </c>
      <c r="P57" s="346" t="s">
        <v>1181</v>
      </c>
      <c r="Q57" s="346" t="s">
        <v>2194</v>
      </c>
      <c r="R57" s="347">
        <v>45359</v>
      </c>
      <c r="S57" s="346">
        <v>1465.23</v>
      </c>
      <c r="T57" s="346" t="s">
        <v>144</v>
      </c>
      <c r="U57" s="345">
        <v>1758.28</v>
      </c>
      <c r="V57" s="348">
        <v>0</v>
      </c>
      <c r="W57" s="349" t="s">
        <v>151</v>
      </c>
      <c r="X57" s="349" t="s">
        <v>151</v>
      </c>
      <c r="Y57" s="349" t="s">
        <v>151</v>
      </c>
      <c r="Z57" s="350" t="s">
        <v>151</v>
      </c>
      <c r="AA57" s="350" t="s">
        <v>151</v>
      </c>
      <c r="AB57" s="350" t="s">
        <v>151</v>
      </c>
      <c r="AC57" s="80">
        <v>1758.28</v>
      </c>
      <c r="AD57" s="348" t="s">
        <v>151</v>
      </c>
      <c r="AE57" s="349" t="s">
        <v>151</v>
      </c>
      <c r="AF57" s="349" t="s">
        <v>151</v>
      </c>
      <c r="AG57" s="345" t="s">
        <v>151</v>
      </c>
      <c r="AH57" s="351" t="s">
        <v>151</v>
      </c>
    </row>
    <row r="58" spans="1:34" ht="15.75" customHeight="1" x14ac:dyDescent="0.25">
      <c r="A58" s="89" t="s">
        <v>2143</v>
      </c>
      <c r="B58" s="84" t="s">
        <v>151</v>
      </c>
      <c r="C58" s="343">
        <v>45156</v>
      </c>
      <c r="D58" s="345" t="s">
        <v>2194</v>
      </c>
      <c r="E58" s="345" t="s">
        <v>2460</v>
      </c>
      <c r="F58" s="346" t="s">
        <v>2366</v>
      </c>
      <c r="G58" s="346" t="s">
        <v>2367</v>
      </c>
      <c r="H58" s="346" t="s">
        <v>2368</v>
      </c>
      <c r="I58" s="346" t="s">
        <v>156</v>
      </c>
      <c r="J58" s="345" t="s">
        <v>2461</v>
      </c>
      <c r="K58" s="347">
        <v>45162</v>
      </c>
      <c r="L58" s="345" t="s">
        <v>158</v>
      </c>
      <c r="M58" s="345" t="s">
        <v>2462</v>
      </c>
      <c r="N58" s="346" t="s">
        <v>158</v>
      </c>
      <c r="O58" s="346" t="s">
        <v>2371</v>
      </c>
      <c r="P58" s="346" t="s">
        <v>158</v>
      </c>
      <c r="Q58" s="346" t="s">
        <v>2463</v>
      </c>
      <c r="R58" s="347">
        <v>45181</v>
      </c>
      <c r="S58" s="346">
        <v>1365</v>
      </c>
      <c r="T58" s="346" t="s">
        <v>249</v>
      </c>
      <c r="U58" s="345">
        <v>1277</v>
      </c>
      <c r="V58" s="348">
        <v>0</v>
      </c>
      <c r="W58" s="349" t="s">
        <v>151</v>
      </c>
      <c r="X58" s="349" t="s">
        <v>151</v>
      </c>
      <c r="Y58" s="349" t="s">
        <v>151</v>
      </c>
      <c r="Z58" s="350" t="s">
        <v>151</v>
      </c>
      <c r="AA58" s="350" t="s">
        <v>151</v>
      </c>
      <c r="AB58" s="350" t="s">
        <v>151</v>
      </c>
      <c r="AC58" s="80">
        <v>1277.5</v>
      </c>
      <c r="AD58" s="348" t="s">
        <v>151</v>
      </c>
      <c r="AE58" s="349" t="s">
        <v>151</v>
      </c>
      <c r="AF58" s="349" t="s">
        <v>151</v>
      </c>
      <c r="AG58" s="345" t="s">
        <v>151</v>
      </c>
      <c r="AH58" s="351" t="s">
        <v>151</v>
      </c>
    </row>
    <row r="59" spans="1:34" ht="15.75" customHeight="1" x14ac:dyDescent="0.25">
      <c r="A59" s="89" t="s">
        <v>2144</v>
      </c>
      <c r="B59" s="84" t="s">
        <v>151</v>
      </c>
      <c r="C59" s="343">
        <v>45331</v>
      </c>
      <c r="D59" s="345" t="s">
        <v>2194</v>
      </c>
      <c r="E59" s="345" t="s">
        <v>2464</v>
      </c>
      <c r="F59" s="346" t="s">
        <v>2231</v>
      </c>
      <c r="G59" s="346" t="s">
        <v>2465</v>
      </c>
      <c r="H59" s="346" t="s">
        <v>2466</v>
      </c>
      <c r="I59" s="346" t="s">
        <v>156</v>
      </c>
      <c r="J59" s="345" t="s">
        <v>2467</v>
      </c>
      <c r="K59" s="347">
        <v>45351</v>
      </c>
      <c r="L59" s="345" t="s">
        <v>191</v>
      </c>
      <c r="M59" s="345" t="s">
        <v>1272</v>
      </c>
      <c r="N59" s="346" t="s">
        <v>1181</v>
      </c>
      <c r="O59" s="346" t="s">
        <v>2194</v>
      </c>
      <c r="P59" s="346" t="s">
        <v>1181</v>
      </c>
      <c r="Q59" s="346" t="s">
        <v>2194</v>
      </c>
      <c r="R59" s="347">
        <v>45356</v>
      </c>
      <c r="S59" s="346">
        <v>1260</v>
      </c>
      <c r="T59" s="346" t="s">
        <v>249</v>
      </c>
      <c r="U59" s="345">
        <v>1193.28</v>
      </c>
      <c r="V59" s="348">
        <v>0</v>
      </c>
      <c r="W59" s="349" t="s">
        <v>151</v>
      </c>
      <c r="X59" s="349" t="s">
        <v>151</v>
      </c>
      <c r="Y59" s="349" t="s">
        <v>151</v>
      </c>
      <c r="Z59" s="350" t="s">
        <v>151</v>
      </c>
      <c r="AA59" s="350" t="s">
        <v>151</v>
      </c>
      <c r="AB59" s="350" t="s">
        <v>151</v>
      </c>
      <c r="AC59" s="80">
        <v>1193.28</v>
      </c>
      <c r="AD59" s="348" t="s">
        <v>151</v>
      </c>
      <c r="AE59" s="349" t="s">
        <v>151</v>
      </c>
      <c r="AF59" s="349" t="s">
        <v>151</v>
      </c>
      <c r="AG59" s="345" t="s">
        <v>151</v>
      </c>
      <c r="AH59" s="351" t="s">
        <v>151</v>
      </c>
    </row>
    <row r="60" spans="1:34" ht="15.75" customHeight="1" x14ac:dyDescent="0.25">
      <c r="A60" s="89" t="s">
        <v>2145</v>
      </c>
      <c r="B60" s="84" t="s">
        <v>151</v>
      </c>
      <c r="C60" s="343">
        <v>45215</v>
      </c>
      <c r="D60" s="345" t="s">
        <v>2194</v>
      </c>
      <c r="E60" s="345" t="s">
        <v>2468</v>
      </c>
      <c r="F60" s="346" t="s">
        <v>2231</v>
      </c>
      <c r="G60" s="346" t="s">
        <v>2469</v>
      </c>
      <c r="H60" s="346" t="s">
        <v>2470</v>
      </c>
      <c r="I60" s="346" t="s">
        <v>156</v>
      </c>
      <c r="J60" s="345" t="s">
        <v>2471</v>
      </c>
      <c r="K60" s="347">
        <v>45230</v>
      </c>
      <c r="L60" s="345" t="s">
        <v>255</v>
      </c>
      <c r="M60" s="345" t="s">
        <v>2472</v>
      </c>
      <c r="N60" s="346" t="s">
        <v>1181</v>
      </c>
      <c r="O60" s="346" t="s">
        <v>2194</v>
      </c>
      <c r="P60" s="346" t="s">
        <v>1181</v>
      </c>
      <c r="Q60" s="346" t="s">
        <v>2194</v>
      </c>
      <c r="R60" s="347">
        <v>45237</v>
      </c>
      <c r="S60" s="346">
        <v>3225</v>
      </c>
      <c r="T60" s="346" t="s">
        <v>249</v>
      </c>
      <c r="U60" s="345">
        <v>3177.08</v>
      </c>
      <c r="V60" s="348">
        <v>0</v>
      </c>
      <c r="W60" s="349" t="s">
        <v>151</v>
      </c>
      <c r="X60" s="349" t="s">
        <v>151</v>
      </c>
      <c r="Y60" s="349" t="s">
        <v>151</v>
      </c>
      <c r="Z60" s="350" t="s">
        <v>151</v>
      </c>
      <c r="AA60" s="350" t="s">
        <v>151</v>
      </c>
      <c r="AB60" s="350" t="s">
        <v>151</v>
      </c>
      <c r="AC60" s="80">
        <v>3177.08</v>
      </c>
      <c r="AD60" s="348" t="s">
        <v>151</v>
      </c>
      <c r="AE60" s="349" t="s">
        <v>151</v>
      </c>
      <c r="AF60" s="349" t="s">
        <v>151</v>
      </c>
      <c r="AG60" s="345" t="s">
        <v>151</v>
      </c>
      <c r="AH60" s="351" t="s">
        <v>151</v>
      </c>
    </row>
    <row r="61" spans="1:34" ht="15.75" customHeight="1" x14ac:dyDescent="0.25">
      <c r="A61" s="89" t="s">
        <v>2146</v>
      </c>
      <c r="B61" s="84" t="s">
        <v>151</v>
      </c>
      <c r="C61" s="343">
        <v>45119</v>
      </c>
      <c r="D61" s="345" t="s">
        <v>2194</v>
      </c>
      <c r="E61" s="345" t="s">
        <v>2473</v>
      </c>
      <c r="F61" s="346" t="s">
        <v>2279</v>
      </c>
      <c r="G61" s="346" t="s">
        <v>2474</v>
      </c>
      <c r="H61" s="346" t="s">
        <v>2475</v>
      </c>
      <c r="I61" s="346" t="s">
        <v>156</v>
      </c>
      <c r="J61" s="345" t="s">
        <v>2476</v>
      </c>
      <c r="K61" s="347">
        <v>45125</v>
      </c>
      <c r="L61" s="345" t="s">
        <v>198</v>
      </c>
      <c r="M61" s="345" t="s">
        <v>205</v>
      </c>
      <c r="N61" s="346" t="s">
        <v>1181</v>
      </c>
      <c r="O61" s="346" t="s">
        <v>2194</v>
      </c>
      <c r="P61" s="346" t="s">
        <v>1181</v>
      </c>
      <c r="Q61" s="346" t="s">
        <v>2194</v>
      </c>
      <c r="R61" s="347">
        <v>45146</v>
      </c>
      <c r="S61" s="346">
        <v>1734.74</v>
      </c>
      <c r="T61" s="346" t="s">
        <v>144</v>
      </c>
      <c r="U61" s="345">
        <v>2081.69</v>
      </c>
      <c r="V61" s="348">
        <v>0</v>
      </c>
      <c r="W61" s="349" t="s">
        <v>151</v>
      </c>
      <c r="X61" s="349" t="s">
        <v>151</v>
      </c>
      <c r="Y61" s="349" t="s">
        <v>151</v>
      </c>
      <c r="Z61" s="350" t="s">
        <v>151</v>
      </c>
      <c r="AA61" s="350" t="s">
        <v>151</v>
      </c>
      <c r="AB61" s="350" t="s">
        <v>151</v>
      </c>
      <c r="AC61" s="80">
        <v>2081.69</v>
      </c>
      <c r="AD61" s="348" t="s">
        <v>151</v>
      </c>
      <c r="AE61" s="349" t="s">
        <v>151</v>
      </c>
      <c r="AF61" s="349" t="s">
        <v>151</v>
      </c>
      <c r="AG61" s="345" t="s">
        <v>151</v>
      </c>
      <c r="AH61" s="351" t="s">
        <v>151</v>
      </c>
    </row>
    <row r="62" spans="1:34" ht="15.75" customHeight="1" x14ac:dyDescent="0.25">
      <c r="A62" s="89" t="s">
        <v>2147</v>
      </c>
      <c r="B62" s="84" t="s">
        <v>151</v>
      </c>
      <c r="C62" s="343">
        <v>45159</v>
      </c>
      <c r="D62" s="345" t="s">
        <v>2194</v>
      </c>
      <c r="E62" s="345" t="s">
        <v>2477</v>
      </c>
      <c r="F62" s="346" t="s">
        <v>2366</v>
      </c>
      <c r="G62" s="346" t="s">
        <v>2478</v>
      </c>
      <c r="H62" s="346" t="s">
        <v>2479</v>
      </c>
      <c r="I62" s="346" t="s">
        <v>156</v>
      </c>
      <c r="J62" s="345" t="s">
        <v>2480</v>
      </c>
      <c r="K62" s="347">
        <v>45169</v>
      </c>
      <c r="L62" s="345" t="s">
        <v>158</v>
      </c>
      <c r="M62" s="345" t="s">
        <v>2481</v>
      </c>
      <c r="N62" s="346" t="s">
        <v>1181</v>
      </c>
      <c r="O62" s="346" t="s">
        <v>2194</v>
      </c>
      <c r="P62" s="346" t="s">
        <v>1181</v>
      </c>
      <c r="Q62" s="346" t="s">
        <v>2194</v>
      </c>
      <c r="R62" s="347">
        <v>45174</v>
      </c>
      <c r="S62" s="346">
        <v>1560</v>
      </c>
      <c r="T62" s="346" t="s">
        <v>249</v>
      </c>
      <c r="U62" s="345">
        <v>1477.86</v>
      </c>
      <c r="V62" s="348">
        <v>0</v>
      </c>
      <c r="W62" s="349" t="s">
        <v>151</v>
      </c>
      <c r="X62" s="349" t="s">
        <v>151</v>
      </c>
      <c r="Y62" s="349" t="s">
        <v>151</v>
      </c>
      <c r="Z62" s="350" t="s">
        <v>151</v>
      </c>
      <c r="AA62" s="350" t="s">
        <v>151</v>
      </c>
      <c r="AB62" s="350" t="s">
        <v>151</v>
      </c>
      <c r="AC62" s="80">
        <v>1477.86</v>
      </c>
      <c r="AD62" s="348" t="s">
        <v>151</v>
      </c>
      <c r="AE62" s="349" t="s">
        <v>151</v>
      </c>
      <c r="AF62" s="349" t="s">
        <v>151</v>
      </c>
      <c r="AG62" s="345" t="s">
        <v>151</v>
      </c>
      <c r="AH62" s="351" t="s">
        <v>151</v>
      </c>
    </row>
    <row r="63" spans="1:34" ht="15.75" customHeight="1" x14ac:dyDescent="0.25">
      <c r="A63" s="89" t="s">
        <v>2148</v>
      </c>
      <c r="B63" s="84" t="s">
        <v>151</v>
      </c>
      <c r="C63" s="343">
        <v>45266</v>
      </c>
      <c r="D63" s="345" t="s">
        <v>2194</v>
      </c>
      <c r="E63" s="345" t="s">
        <v>2482</v>
      </c>
      <c r="F63" s="346" t="s">
        <v>2231</v>
      </c>
      <c r="G63" s="346" t="s">
        <v>2483</v>
      </c>
      <c r="H63" s="346" t="s">
        <v>2484</v>
      </c>
      <c r="I63" s="346" t="s">
        <v>156</v>
      </c>
      <c r="J63" s="345" t="s">
        <v>2485</v>
      </c>
      <c r="K63" s="347">
        <v>45295</v>
      </c>
      <c r="L63" s="345" t="s">
        <v>158</v>
      </c>
      <c r="M63" s="345" t="s">
        <v>2486</v>
      </c>
      <c r="N63" s="346" t="s">
        <v>1020</v>
      </c>
      <c r="O63" s="346" t="s">
        <v>2487</v>
      </c>
      <c r="P63" s="346" t="s">
        <v>1181</v>
      </c>
      <c r="Q63" s="346" t="s">
        <v>2194</v>
      </c>
      <c r="R63" s="347">
        <v>45293</v>
      </c>
      <c r="S63" s="346">
        <v>2720</v>
      </c>
      <c r="T63" s="346" t="s">
        <v>249</v>
      </c>
      <c r="U63" s="345">
        <v>2581.67</v>
      </c>
      <c r="V63" s="348">
        <v>0</v>
      </c>
      <c r="W63" s="349" t="s">
        <v>151</v>
      </c>
      <c r="X63" s="349" t="s">
        <v>151</v>
      </c>
      <c r="Y63" s="349" t="s">
        <v>151</v>
      </c>
      <c r="Z63" s="350" t="s">
        <v>151</v>
      </c>
      <c r="AA63" s="350" t="s">
        <v>151</v>
      </c>
      <c r="AB63" s="350" t="s">
        <v>151</v>
      </c>
      <c r="AC63" s="80">
        <v>2581.67</v>
      </c>
      <c r="AD63" s="348" t="s">
        <v>151</v>
      </c>
      <c r="AE63" s="349" t="s">
        <v>151</v>
      </c>
      <c r="AF63" s="349" t="s">
        <v>151</v>
      </c>
      <c r="AG63" s="345" t="s">
        <v>151</v>
      </c>
      <c r="AH63" s="351" t="s">
        <v>151</v>
      </c>
    </row>
    <row r="64" spans="1:34" ht="15.75" customHeight="1" x14ac:dyDescent="0.25">
      <c r="A64" s="89" t="s">
        <v>2149</v>
      </c>
      <c r="B64" s="84" t="s">
        <v>151</v>
      </c>
      <c r="C64" s="343">
        <v>45189</v>
      </c>
      <c r="D64" s="345" t="s">
        <v>2488</v>
      </c>
      <c r="E64" s="345" t="s">
        <v>2489</v>
      </c>
      <c r="F64" s="346" t="s">
        <v>2231</v>
      </c>
      <c r="G64" s="346" t="s">
        <v>2312</v>
      </c>
      <c r="H64" s="346" t="s">
        <v>2313</v>
      </c>
      <c r="I64" s="346" t="s">
        <v>156</v>
      </c>
      <c r="J64" s="345" t="s">
        <v>2490</v>
      </c>
      <c r="K64" s="347">
        <v>45243</v>
      </c>
      <c r="L64" s="345" t="s">
        <v>255</v>
      </c>
      <c r="M64" s="345" t="s">
        <v>2491</v>
      </c>
      <c r="N64" s="346" t="s">
        <v>247</v>
      </c>
      <c r="O64" s="346" t="s">
        <v>2492</v>
      </c>
      <c r="P64" s="346" t="s">
        <v>1181</v>
      </c>
      <c r="Q64" s="346" t="s">
        <v>2194</v>
      </c>
      <c r="R64" s="347">
        <v>45223</v>
      </c>
      <c r="S64" s="346">
        <v>2601.25</v>
      </c>
      <c r="T64" s="346" t="s">
        <v>249</v>
      </c>
      <c r="U64" s="345">
        <v>3121.5</v>
      </c>
      <c r="V64" s="348">
        <v>0</v>
      </c>
      <c r="W64" s="349" t="s">
        <v>151</v>
      </c>
      <c r="X64" s="349" t="s">
        <v>151</v>
      </c>
      <c r="Y64" s="349" t="s">
        <v>151</v>
      </c>
      <c r="Z64" s="350" t="s">
        <v>151</v>
      </c>
      <c r="AA64" s="350" t="s">
        <v>151</v>
      </c>
      <c r="AB64" s="350" t="s">
        <v>151</v>
      </c>
      <c r="AC64" s="80">
        <v>3121.5</v>
      </c>
      <c r="AD64" s="348" t="s">
        <v>151</v>
      </c>
      <c r="AE64" s="349" t="s">
        <v>151</v>
      </c>
      <c r="AF64" s="349" t="s">
        <v>151</v>
      </c>
      <c r="AG64" s="345" t="s">
        <v>151</v>
      </c>
      <c r="AH64" s="351" t="s">
        <v>151</v>
      </c>
    </row>
    <row r="65" spans="1:34" ht="15.75" customHeight="1" x14ac:dyDescent="0.25">
      <c r="A65" s="89" t="s">
        <v>2150</v>
      </c>
      <c r="B65" s="84" t="s">
        <v>151</v>
      </c>
      <c r="C65" s="343">
        <v>45180</v>
      </c>
      <c r="D65" s="345" t="s">
        <v>2493</v>
      </c>
      <c r="E65" s="345" t="s">
        <v>2494</v>
      </c>
      <c r="F65" s="346" t="s">
        <v>2380</v>
      </c>
      <c r="G65" s="346" t="s">
        <v>2495</v>
      </c>
      <c r="H65" s="346" t="s">
        <v>2496</v>
      </c>
      <c r="I65" s="346" t="s">
        <v>156</v>
      </c>
      <c r="J65" s="345" t="s">
        <v>2497</v>
      </c>
      <c r="K65" s="347">
        <v>45196</v>
      </c>
      <c r="L65" s="345" t="s">
        <v>255</v>
      </c>
      <c r="M65" s="345" t="s">
        <v>1067</v>
      </c>
      <c r="N65" s="346" t="s">
        <v>1181</v>
      </c>
      <c r="O65" s="346" t="s">
        <v>2194</v>
      </c>
      <c r="P65" s="346" t="s">
        <v>1181</v>
      </c>
      <c r="Q65" s="346" t="s">
        <v>2194</v>
      </c>
      <c r="R65" s="347">
        <v>45209</v>
      </c>
      <c r="S65" s="346">
        <v>1656.5</v>
      </c>
      <c r="T65" s="346" t="s">
        <v>144</v>
      </c>
      <c r="U65" s="345">
        <v>1987.8</v>
      </c>
      <c r="V65" s="348">
        <v>0</v>
      </c>
      <c r="W65" s="349" t="s">
        <v>151</v>
      </c>
      <c r="X65" s="349" t="s">
        <v>151</v>
      </c>
      <c r="Y65" s="349" t="s">
        <v>151</v>
      </c>
      <c r="Z65" s="350" t="s">
        <v>151</v>
      </c>
      <c r="AA65" s="350" t="s">
        <v>151</v>
      </c>
      <c r="AB65" s="350" t="s">
        <v>151</v>
      </c>
      <c r="AC65" s="80">
        <v>1987.8</v>
      </c>
      <c r="AD65" s="348" t="s">
        <v>151</v>
      </c>
      <c r="AE65" s="349" t="s">
        <v>151</v>
      </c>
      <c r="AF65" s="349" t="s">
        <v>151</v>
      </c>
      <c r="AG65" s="345" t="s">
        <v>151</v>
      </c>
      <c r="AH65" s="351" t="s">
        <v>151</v>
      </c>
    </row>
    <row r="66" spans="1:34" ht="15.75" customHeight="1" x14ac:dyDescent="0.25">
      <c r="A66" s="89" t="s">
        <v>2151</v>
      </c>
      <c r="B66" s="84" t="s">
        <v>151</v>
      </c>
      <c r="C66" s="343">
        <v>45246</v>
      </c>
      <c r="D66" s="345" t="s">
        <v>2194</v>
      </c>
      <c r="E66" s="345" t="s">
        <v>2498</v>
      </c>
      <c r="F66" s="346" t="s">
        <v>2366</v>
      </c>
      <c r="G66" s="346" t="s">
        <v>2367</v>
      </c>
      <c r="H66" s="346" t="s">
        <v>2368</v>
      </c>
      <c r="I66" s="346" t="s">
        <v>156</v>
      </c>
      <c r="J66" s="345" t="s">
        <v>2499</v>
      </c>
      <c r="K66" s="347">
        <v>45250</v>
      </c>
      <c r="L66" s="345" t="s">
        <v>158</v>
      </c>
      <c r="M66" s="345" t="s">
        <v>2462</v>
      </c>
      <c r="N66" s="346" t="s">
        <v>158</v>
      </c>
      <c r="O66" s="346" t="s">
        <v>2500</v>
      </c>
      <c r="P66" s="346" t="s">
        <v>158</v>
      </c>
      <c r="Q66" s="346" t="s">
        <v>2463</v>
      </c>
      <c r="R66" s="347">
        <v>45258</v>
      </c>
      <c r="S66" s="346">
        <v>1365</v>
      </c>
      <c r="T66" s="346" t="s">
        <v>249</v>
      </c>
      <c r="U66" s="345">
        <v>1348.92</v>
      </c>
      <c r="V66" s="348">
        <v>0</v>
      </c>
      <c r="W66" s="349" t="s">
        <v>151</v>
      </c>
      <c r="X66" s="349" t="s">
        <v>151</v>
      </c>
      <c r="Y66" s="349" t="s">
        <v>151</v>
      </c>
      <c r="Z66" s="350" t="s">
        <v>151</v>
      </c>
      <c r="AA66" s="350" t="s">
        <v>151</v>
      </c>
      <c r="AB66" s="350" t="s">
        <v>151</v>
      </c>
      <c r="AC66" s="80">
        <v>1348.92</v>
      </c>
      <c r="AD66" s="348" t="s">
        <v>151</v>
      </c>
      <c r="AE66" s="349" t="s">
        <v>151</v>
      </c>
      <c r="AF66" s="349" t="s">
        <v>151</v>
      </c>
      <c r="AG66" s="345" t="s">
        <v>151</v>
      </c>
      <c r="AH66" s="351" t="s">
        <v>151</v>
      </c>
    </row>
    <row r="67" spans="1:34" ht="15.75" customHeight="1" x14ac:dyDescent="0.25">
      <c r="A67" s="89" t="s">
        <v>2152</v>
      </c>
      <c r="B67" s="84" t="s">
        <v>151</v>
      </c>
      <c r="C67" s="343">
        <v>45289</v>
      </c>
      <c r="D67" s="345" t="s">
        <v>2194</v>
      </c>
      <c r="E67" s="345" t="s">
        <v>2501</v>
      </c>
      <c r="F67" s="346" t="s">
        <v>2366</v>
      </c>
      <c r="G67" s="346" t="s">
        <v>2449</v>
      </c>
      <c r="H67" s="346" t="s">
        <v>2406</v>
      </c>
      <c r="I67" s="346" t="s">
        <v>156</v>
      </c>
      <c r="J67" s="345" t="s">
        <v>2502</v>
      </c>
      <c r="K67" s="347">
        <v>45296</v>
      </c>
      <c r="L67" s="345" t="s">
        <v>158</v>
      </c>
      <c r="M67" s="345" t="s">
        <v>2481</v>
      </c>
      <c r="N67" s="346" t="s">
        <v>1181</v>
      </c>
      <c r="O67" s="346" t="s">
        <v>2194</v>
      </c>
      <c r="P67" s="346" t="s">
        <v>1181</v>
      </c>
      <c r="Q67" s="346" t="s">
        <v>2194</v>
      </c>
      <c r="R67" s="347">
        <v>45314</v>
      </c>
      <c r="S67" s="346">
        <v>1462.5</v>
      </c>
      <c r="T67" s="346" t="s">
        <v>249</v>
      </c>
      <c r="U67" s="345">
        <v>1377.55</v>
      </c>
      <c r="V67" s="348">
        <v>0</v>
      </c>
      <c r="W67" s="349" t="s">
        <v>151</v>
      </c>
      <c r="X67" s="349" t="s">
        <v>151</v>
      </c>
      <c r="Y67" s="349" t="s">
        <v>151</v>
      </c>
      <c r="Z67" s="350" t="s">
        <v>151</v>
      </c>
      <c r="AA67" s="350" t="s">
        <v>151</v>
      </c>
      <c r="AB67" s="350" t="s">
        <v>151</v>
      </c>
      <c r="AC67" s="80">
        <v>1377.55</v>
      </c>
      <c r="AD67" s="348" t="s">
        <v>151</v>
      </c>
      <c r="AE67" s="349" t="s">
        <v>151</v>
      </c>
      <c r="AF67" s="349" t="s">
        <v>151</v>
      </c>
      <c r="AG67" s="345" t="s">
        <v>151</v>
      </c>
      <c r="AH67" s="351" t="s">
        <v>151</v>
      </c>
    </row>
    <row r="68" spans="1:34" ht="15.75" customHeight="1" x14ac:dyDescent="0.25">
      <c r="A68" s="89" t="s">
        <v>2153</v>
      </c>
      <c r="B68" s="84" t="s">
        <v>151</v>
      </c>
      <c r="C68" s="343">
        <v>45368</v>
      </c>
      <c r="D68" s="345" t="s">
        <v>2503</v>
      </c>
      <c r="E68" s="345" t="s">
        <v>2504</v>
      </c>
      <c r="F68" s="346" t="s">
        <v>412</v>
      </c>
      <c r="G68" s="346" t="s">
        <v>2244</v>
      </c>
      <c r="H68" s="346" t="s">
        <v>2223</v>
      </c>
      <c r="I68" s="346" t="s">
        <v>156</v>
      </c>
      <c r="J68" s="345" t="s">
        <v>2505</v>
      </c>
      <c r="K68" s="347">
        <v>45379</v>
      </c>
      <c r="L68" s="345" t="s">
        <v>158</v>
      </c>
      <c r="M68" s="345" t="s">
        <v>821</v>
      </c>
      <c r="N68" s="346" t="s">
        <v>1181</v>
      </c>
      <c r="O68" s="346" t="s">
        <v>2194</v>
      </c>
      <c r="P68" s="346" t="s">
        <v>1181</v>
      </c>
      <c r="Q68" s="346" t="s">
        <v>2194</v>
      </c>
      <c r="R68" s="347">
        <v>45398</v>
      </c>
      <c r="S68" s="346">
        <v>1465.23</v>
      </c>
      <c r="T68" s="346" t="s">
        <v>144</v>
      </c>
      <c r="U68" s="345">
        <v>1758.28</v>
      </c>
      <c r="V68" s="348">
        <v>0</v>
      </c>
      <c r="W68" s="349" t="s">
        <v>151</v>
      </c>
      <c r="X68" s="349" t="s">
        <v>151</v>
      </c>
      <c r="Y68" s="349" t="s">
        <v>151</v>
      </c>
      <c r="Z68" s="350" t="s">
        <v>151</v>
      </c>
      <c r="AA68" s="350" t="s">
        <v>151</v>
      </c>
      <c r="AB68" s="350" t="s">
        <v>151</v>
      </c>
      <c r="AC68" s="80">
        <v>1758.28</v>
      </c>
      <c r="AD68" s="348" t="s">
        <v>151</v>
      </c>
      <c r="AE68" s="349" t="s">
        <v>151</v>
      </c>
      <c r="AF68" s="349" t="s">
        <v>151</v>
      </c>
      <c r="AG68" s="345" t="s">
        <v>151</v>
      </c>
      <c r="AH68" s="351" t="s">
        <v>151</v>
      </c>
    </row>
    <row r="69" spans="1:34" ht="15.75" customHeight="1" x14ac:dyDescent="0.25">
      <c r="A69" s="89" t="s">
        <v>2154</v>
      </c>
      <c r="B69" s="84" t="s">
        <v>151</v>
      </c>
      <c r="C69" s="343">
        <v>45224</v>
      </c>
      <c r="D69" s="345" t="s">
        <v>2194</v>
      </c>
      <c r="E69" s="345" t="s">
        <v>2506</v>
      </c>
      <c r="F69" s="346" t="s">
        <v>2279</v>
      </c>
      <c r="G69" s="346" t="s">
        <v>2445</v>
      </c>
      <c r="H69" s="346" t="s">
        <v>2446</v>
      </c>
      <c r="I69" s="346" t="s">
        <v>156</v>
      </c>
      <c r="J69" s="345" t="s">
        <v>2507</v>
      </c>
      <c r="K69" s="347">
        <v>45226</v>
      </c>
      <c r="L69" s="345" t="s">
        <v>158</v>
      </c>
      <c r="M69" s="345" t="s">
        <v>639</v>
      </c>
      <c r="N69" s="346" t="s">
        <v>1181</v>
      </c>
      <c r="O69" s="346" t="s">
        <v>2194</v>
      </c>
      <c r="P69" s="346" t="s">
        <v>1181</v>
      </c>
      <c r="Q69" s="346" t="s">
        <v>2194</v>
      </c>
      <c r="R69" s="347">
        <v>45258</v>
      </c>
      <c r="S69" s="346">
        <v>1989.08</v>
      </c>
      <c r="T69" s="346" t="s">
        <v>144</v>
      </c>
      <c r="U69" s="345">
        <v>2386.9</v>
      </c>
      <c r="V69" s="348">
        <v>0</v>
      </c>
      <c r="W69" s="349" t="s">
        <v>151</v>
      </c>
      <c r="X69" s="349" t="s">
        <v>151</v>
      </c>
      <c r="Y69" s="349" t="s">
        <v>151</v>
      </c>
      <c r="Z69" s="350" t="s">
        <v>151</v>
      </c>
      <c r="AA69" s="350" t="s">
        <v>151</v>
      </c>
      <c r="AB69" s="350" t="s">
        <v>151</v>
      </c>
      <c r="AC69" s="80">
        <v>2386.9</v>
      </c>
      <c r="AD69" s="348" t="s">
        <v>151</v>
      </c>
      <c r="AE69" s="349" t="s">
        <v>151</v>
      </c>
      <c r="AF69" s="349" t="s">
        <v>151</v>
      </c>
      <c r="AG69" s="345" t="s">
        <v>151</v>
      </c>
      <c r="AH69" s="351" t="s">
        <v>151</v>
      </c>
    </row>
    <row r="70" spans="1:34" ht="15.75" customHeight="1" x14ac:dyDescent="0.25">
      <c r="A70" s="89" t="s">
        <v>2155</v>
      </c>
      <c r="B70" s="84" t="s">
        <v>151</v>
      </c>
      <c r="C70" s="343">
        <v>45177</v>
      </c>
      <c r="D70" s="345" t="s">
        <v>2194</v>
      </c>
      <c r="E70" s="345" t="s">
        <v>2508</v>
      </c>
      <c r="F70" s="346" t="s">
        <v>2231</v>
      </c>
      <c r="G70" s="346" t="s">
        <v>2509</v>
      </c>
      <c r="H70" s="346" t="s">
        <v>2510</v>
      </c>
      <c r="I70" s="346" t="s">
        <v>156</v>
      </c>
      <c r="J70" s="345" t="s">
        <v>2511</v>
      </c>
      <c r="K70" s="347">
        <v>45194</v>
      </c>
      <c r="L70" s="345" t="s">
        <v>423</v>
      </c>
      <c r="M70" s="345" t="s">
        <v>2512</v>
      </c>
      <c r="N70" s="346" t="s">
        <v>365</v>
      </c>
      <c r="O70" s="346" t="s">
        <v>2513</v>
      </c>
      <c r="P70" s="346" t="s">
        <v>1086</v>
      </c>
      <c r="Q70" s="346" t="s">
        <v>2194</v>
      </c>
      <c r="R70" s="347">
        <v>45202</v>
      </c>
      <c r="S70" s="346">
        <v>3225</v>
      </c>
      <c r="T70" s="346" t="s">
        <v>249</v>
      </c>
      <c r="U70" s="345">
        <v>3055.19</v>
      </c>
      <c r="V70" s="348">
        <v>0</v>
      </c>
      <c r="W70" s="349" t="s">
        <v>151</v>
      </c>
      <c r="X70" s="349" t="s">
        <v>151</v>
      </c>
      <c r="Y70" s="349" t="s">
        <v>151</v>
      </c>
      <c r="Z70" s="350" t="s">
        <v>151</v>
      </c>
      <c r="AA70" s="350" t="s">
        <v>151</v>
      </c>
      <c r="AB70" s="350" t="s">
        <v>151</v>
      </c>
      <c r="AC70" s="80">
        <v>3055.19</v>
      </c>
      <c r="AD70" s="348" t="s">
        <v>151</v>
      </c>
      <c r="AE70" s="349" t="s">
        <v>151</v>
      </c>
      <c r="AF70" s="349" t="s">
        <v>151</v>
      </c>
      <c r="AG70" s="345" t="s">
        <v>151</v>
      </c>
      <c r="AH70" s="351" t="s">
        <v>151</v>
      </c>
    </row>
    <row r="71" spans="1:34" ht="15.75" customHeight="1" x14ac:dyDescent="0.25">
      <c r="A71" s="89" t="s">
        <v>2156</v>
      </c>
      <c r="B71" s="84" t="s">
        <v>151</v>
      </c>
      <c r="C71" s="343">
        <v>45089</v>
      </c>
      <c r="D71" s="345" t="s">
        <v>2194</v>
      </c>
      <c r="E71" s="345" t="s">
        <v>2514</v>
      </c>
      <c r="F71" s="346" t="s">
        <v>2231</v>
      </c>
      <c r="G71" s="346" t="s">
        <v>2515</v>
      </c>
      <c r="H71" s="346" t="s">
        <v>2292</v>
      </c>
      <c r="I71" s="346" t="s">
        <v>156</v>
      </c>
      <c r="J71" s="345" t="s">
        <v>2516</v>
      </c>
      <c r="K71" s="347">
        <v>45148</v>
      </c>
      <c r="L71" s="345" t="s">
        <v>158</v>
      </c>
      <c r="M71" s="345" t="s">
        <v>2517</v>
      </c>
      <c r="N71" s="346" t="s">
        <v>158</v>
      </c>
      <c r="O71" s="346" t="s">
        <v>2518</v>
      </c>
      <c r="P71" s="346" t="s">
        <v>158</v>
      </c>
      <c r="Q71" s="346" t="s">
        <v>2519</v>
      </c>
      <c r="R71" s="347">
        <v>45202</v>
      </c>
      <c r="S71" s="346">
        <v>1035</v>
      </c>
      <c r="T71" s="346" t="s">
        <v>249</v>
      </c>
      <c r="U71" s="345">
        <v>1002.26</v>
      </c>
      <c r="V71" s="348">
        <v>0</v>
      </c>
      <c r="W71" s="349" t="s">
        <v>151</v>
      </c>
      <c r="X71" s="349" t="s">
        <v>151</v>
      </c>
      <c r="Y71" s="349" t="s">
        <v>151</v>
      </c>
      <c r="Z71" s="350" t="s">
        <v>151</v>
      </c>
      <c r="AA71" s="350" t="s">
        <v>151</v>
      </c>
      <c r="AB71" s="350" t="s">
        <v>151</v>
      </c>
      <c r="AC71" s="80">
        <v>1002.26</v>
      </c>
      <c r="AD71" s="348" t="s">
        <v>151</v>
      </c>
      <c r="AE71" s="349" t="s">
        <v>151</v>
      </c>
      <c r="AF71" s="349" t="s">
        <v>151</v>
      </c>
      <c r="AG71" s="345" t="s">
        <v>151</v>
      </c>
      <c r="AH71" s="351" t="s">
        <v>151</v>
      </c>
    </row>
    <row r="72" spans="1:34" ht="15.75" customHeight="1" x14ac:dyDescent="0.25">
      <c r="A72" s="89" t="s">
        <v>2157</v>
      </c>
      <c r="B72" s="84" t="s">
        <v>151</v>
      </c>
      <c r="C72" s="343">
        <v>45169</v>
      </c>
      <c r="D72" s="345" t="s">
        <v>2520</v>
      </c>
      <c r="E72" s="345" t="s">
        <v>2521</v>
      </c>
      <c r="F72" s="346" t="s">
        <v>1054</v>
      </c>
      <c r="G72" s="346" t="s">
        <v>2522</v>
      </c>
      <c r="H72" s="346" t="s">
        <v>2523</v>
      </c>
      <c r="I72" s="346" t="s">
        <v>156</v>
      </c>
      <c r="J72" s="345" t="s">
        <v>2524</v>
      </c>
      <c r="K72" s="347">
        <v>45180</v>
      </c>
      <c r="L72" s="345" t="s">
        <v>198</v>
      </c>
      <c r="M72" s="345" t="s">
        <v>2525</v>
      </c>
      <c r="N72" s="346" t="s">
        <v>1086</v>
      </c>
      <c r="O72" s="346" t="s">
        <v>2194</v>
      </c>
      <c r="P72" s="346" t="s">
        <v>1086</v>
      </c>
      <c r="Q72" s="346" t="s">
        <v>2194</v>
      </c>
      <c r="R72" s="347">
        <v>45210</v>
      </c>
      <c r="S72" s="346">
        <v>1401.5</v>
      </c>
      <c r="T72" s="346" t="s">
        <v>144</v>
      </c>
      <c r="U72" s="345">
        <v>1681.8</v>
      </c>
      <c r="V72" s="348">
        <v>0</v>
      </c>
      <c r="W72" s="349" t="s">
        <v>151</v>
      </c>
      <c r="X72" s="349" t="s">
        <v>151</v>
      </c>
      <c r="Y72" s="349" t="s">
        <v>151</v>
      </c>
      <c r="Z72" s="350" t="s">
        <v>151</v>
      </c>
      <c r="AA72" s="350" t="s">
        <v>151</v>
      </c>
      <c r="AB72" s="350" t="s">
        <v>151</v>
      </c>
      <c r="AC72" s="80">
        <v>1681.8</v>
      </c>
      <c r="AD72" s="348" t="s">
        <v>151</v>
      </c>
      <c r="AE72" s="349" t="s">
        <v>151</v>
      </c>
      <c r="AF72" s="349" t="s">
        <v>151</v>
      </c>
      <c r="AG72" s="345" t="s">
        <v>151</v>
      </c>
      <c r="AH72" s="351" t="s">
        <v>151</v>
      </c>
    </row>
    <row r="73" spans="1:34" ht="15.75" customHeight="1" x14ac:dyDescent="0.25">
      <c r="A73" s="89" t="s">
        <v>2158</v>
      </c>
      <c r="B73" s="84" t="s">
        <v>151</v>
      </c>
      <c r="C73" s="343">
        <v>45226</v>
      </c>
      <c r="D73" s="345" t="s">
        <v>2194</v>
      </c>
      <c r="E73" s="345" t="s">
        <v>2526</v>
      </c>
      <c r="F73" s="346" t="s">
        <v>2366</v>
      </c>
      <c r="G73" s="346" t="s">
        <v>2367</v>
      </c>
      <c r="H73" s="346" t="s">
        <v>2368</v>
      </c>
      <c r="I73" s="346" t="s">
        <v>156</v>
      </c>
      <c r="J73" s="345" t="s">
        <v>2527</v>
      </c>
      <c r="K73" s="347">
        <v>45229</v>
      </c>
      <c r="L73" s="345" t="s">
        <v>158</v>
      </c>
      <c r="M73" s="345" t="s">
        <v>2462</v>
      </c>
      <c r="N73" s="346" t="s">
        <v>158</v>
      </c>
      <c r="O73" s="346" t="s">
        <v>2371</v>
      </c>
      <c r="P73" s="346" t="s">
        <v>158</v>
      </c>
      <c r="Q73" s="346" t="s">
        <v>2528</v>
      </c>
      <c r="R73" s="347">
        <v>45244</v>
      </c>
      <c r="S73" s="346">
        <v>1365</v>
      </c>
      <c r="T73" s="346" t="s">
        <v>249</v>
      </c>
      <c r="U73" s="345">
        <v>1344.72</v>
      </c>
      <c r="V73" s="348">
        <v>0</v>
      </c>
      <c r="W73" s="349" t="s">
        <v>151</v>
      </c>
      <c r="X73" s="349" t="s">
        <v>151</v>
      </c>
      <c r="Y73" s="349" t="s">
        <v>151</v>
      </c>
      <c r="Z73" s="350" t="s">
        <v>151</v>
      </c>
      <c r="AA73" s="350" t="s">
        <v>151</v>
      </c>
      <c r="AB73" s="350" t="s">
        <v>151</v>
      </c>
      <c r="AC73" s="80">
        <v>1344.72</v>
      </c>
      <c r="AD73" s="348" t="s">
        <v>151</v>
      </c>
      <c r="AE73" s="349" t="s">
        <v>151</v>
      </c>
      <c r="AF73" s="349" t="s">
        <v>151</v>
      </c>
      <c r="AG73" s="345" t="s">
        <v>151</v>
      </c>
      <c r="AH73" s="351" t="s">
        <v>151</v>
      </c>
    </row>
    <row r="74" spans="1:34" ht="15.75" customHeight="1" x14ac:dyDescent="0.25">
      <c r="A74" s="89" t="s">
        <v>2159</v>
      </c>
      <c r="B74" s="84" t="s">
        <v>151</v>
      </c>
      <c r="C74" s="343">
        <v>45262</v>
      </c>
      <c r="D74" s="345" t="s">
        <v>2194</v>
      </c>
      <c r="E74" s="345" t="s">
        <v>2529</v>
      </c>
      <c r="F74" s="346" t="s">
        <v>2366</v>
      </c>
      <c r="G74" s="346" t="s">
        <v>2405</v>
      </c>
      <c r="H74" s="346" t="s">
        <v>2406</v>
      </c>
      <c r="I74" s="346" t="s">
        <v>156</v>
      </c>
      <c r="J74" s="345" t="s">
        <v>2530</v>
      </c>
      <c r="K74" s="347">
        <v>45266</v>
      </c>
      <c r="L74" s="345" t="s">
        <v>158</v>
      </c>
      <c r="M74" s="345" t="s">
        <v>2462</v>
      </c>
      <c r="N74" s="346" t="s">
        <v>158</v>
      </c>
      <c r="O74" s="346" t="s">
        <v>2531</v>
      </c>
      <c r="P74" s="346" t="s">
        <v>158</v>
      </c>
      <c r="Q74" s="346" t="s">
        <v>2463</v>
      </c>
      <c r="R74" s="347">
        <v>45300</v>
      </c>
      <c r="S74" s="346">
        <v>1462.5</v>
      </c>
      <c r="T74" s="346" t="s">
        <v>249</v>
      </c>
      <c r="U74" s="345">
        <v>1387.8</v>
      </c>
      <c r="V74" s="348">
        <v>0</v>
      </c>
      <c r="W74" s="349" t="s">
        <v>151</v>
      </c>
      <c r="X74" s="349" t="s">
        <v>151</v>
      </c>
      <c r="Y74" s="349" t="s">
        <v>151</v>
      </c>
      <c r="Z74" s="350" t="s">
        <v>151</v>
      </c>
      <c r="AA74" s="350" t="s">
        <v>151</v>
      </c>
      <c r="AB74" s="350" t="s">
        <v>151</v>
      </c>
      <c r="AC74" s="80">
        <v>1388.12</v>
      </c>
      <c r="AD74" s="348" t="s">
        <v>151</v>
      </c>
      <c r="AE74" s="349" t="s">
        <v>151</v>
      </c>
      <c r="AF74" s="349" t="s">
        <v>151</v>
      </c>
      <c r="AG74" s="345" t="s">
        <v>151</v>
      </c>
      <c r="AH74" s="351" t="s">
        <v>151</v>
      </c>
    </row>
    <row r="75" spans="1:34" ht="15.75" customHeight="1" x14ac:dyDescent="0.25">
      <c r="A75" s="89" t="s">
        <v>2160</v>
      </c>
      <c r="B75" s="84" t="s">
        <v>151</v>
      </c>
      <c r="C75" s="343">
        <v>45221</v>
      </c>
      <c r="D75" s="345" t="s">
        <v>2532</v>
      </c>
      <c r="E75" s="345" t="s">
        <v>2533</v>
      </c>
      <c r="F75" s="346" t="s">
        <v>2380</v>
      </c>
      <c r="G75" s="346" t="s">
        <v>2534</v>
      </c>
      <c r="H75" s="346" t="s">
        <v>2535</v>
      </c>
      <c r="I75" s="346" t="s">
        <v>156</v>
      </c>
      <c r="J75" s="345" t="s">
        <v>2536</v>
      </c>
      <c r="K75" s="347">
        <v>45243</v>
      </c>
      <c r="L75" s="345" t="s">
        <v>255</v>
      </c>
      <c r="M75" s="345" t="s">
        <v>1067</v>
      </c>
      <c r="N75" s="346" t="s">
        <v>540</v>
      </c>
      <c r="O75" s="346" t="s">
        <v>2413</v>
      </c>
      <c r="P75" s="346" t="s">
        <v>1086</v>
      </c>
      <c r="Q75" s="346" t="s">
        <v>2194</v>
      </c>
      <c r="R75" s="347">
        <v>45251</v>
      </c>
      <c r="S75" s="346">
        <v>1521.5</v>
      </c>
      <c r="T75" s="346" t="s">
        <v>144</v>
      </c>
      <c r="U75" s="345">
        <v>1825.8</v>
      </c>
      <c r="V75" s="348">
        <v>0</v>
      </c>
      <c r="W75" s="349" t="s">
        <v>151</v>
      </c>
      <c r="X75" s="349" t="s">
        <v>151</v>
      </c>
      <c r="Y75" s="349" t="s">
        <v>151</v>
      </c>
      <c r="Z75" s="350" t="s">
        <v>151</v>
      </c>
      <c r="AA75" s="350" t="s">
        <v>151</v>
      </c>
      <c r="AB75" s="350" t="s">
        <v>151</v>
      </c>
      <c r="AC75" s="80">
        <v>912.9</v>
      </c>
      <c r="AD75" s="348" t="s">
        <v>151</v>
      </c>
      <c r="AE75" s="349" t="s">
        <v>151</v>
      </c>
      <c r="AF75" s="349" t="s">
        <v>151</v>
      </c>
      <c r="AG75" s="345" t="s">
        <v>151</v>
      </c>
      <c r="AH75" s="351" t="s">
        <v>151</v>
      </c>
    </row>
    <row r="76" spans="1:34" ht="15.75" customHeight="1" x14ac:dyDescent="0.25">
      <c r="A76" s="89" t="s">
        <v>2161</v>
      </c>
      <c r="B76" s="84" t="s">
        <v>151</v>
      </c>
      <c r="C76" s="343">
        <v>45226</v>
      </c>
      <c r="D76" s="345" t="s">
        <v>2537</v>
      </c>
      <c r="E76" s="345" t="s">
        <v>2538</v>
      </c>
      <c r="F76" s="346" t="s">
        <v>412</v>
      </c>
      <c r="G76" s="346" t="s">
        <v>2244</v>
      </c>
      <c r="H76" s="346" t="s">
        <v>2223</v>
      </c>
      <c r="I76" s="346" t="s">
        <v>156</v>
      </c>
      <c r="J76" s="345" t="s">
        <v>2539</v>
      </c>
      <c r="K76" s="347">
        <v>45235</v>
      </c>
      <c r="L76" s="345" t="s">
        <v>158</v>
      </c>
      <c r="M76" s="345" t="s">
        <v>290</v>
      </c>
      <c r="N76" s="346" t="s">
        <v>227</v>
      </c>
      <c r="O76" s="346" t="s">
        <v>2194</v>
      </c>
      <c r="P76" s="346" t="s">
        <v>1086</v>
      </c>
      <c r="Q76" s="346" t="s">
        <v>2194</v>
      </c>
      <c r="R76" s="347">
        <v>45251</v>
      </c>
      <c r="S76" s="346">
        <v>1436.5</v>
      </c>
      <c r="T76" s="346" t="s">
        <v>144</v>
      </c>
      <c r="U76" s="345">
        <v>1723.8</v>
      </c>
      <c r="V76" s="348">
        <v>0</v>
      </c>
      <c r="W76" s="349" t="s">
        <v>151</v>
      </c>
      <c r="X76" s="349" t="s">
        <v>151</v>
      </c>
      <c r="Y76" s="349" t="s">
        <v>151</v>
      </c>
      <c r="Z76" s="350" t="s">
        <v>151</v>
      </c>
      <c r="AA76" s="350" t="s">
        <v>151</v>
      </c>
      <c r="AB76" s="350" t="s">
        <v>151</v>
      </c>
      <c r="AC76" s="80">
        <v>1723.8</v>
      </c>
      <c r="AD76" s="348" t="s">
        <v>151</v>
      </c>
      <c r="AE76" s="349" t="s">
        <v>151</v>
      </c>
      <c r="AF76" s="349" t="s">
        <v>151</v>
      </c>
      <c r="AG76" s="345" t="s">
        <v>151</v>
      </c>
      <c r="AH76" s="351" t="s">
        <v>151</v>
      </c>
    </row>
    <row r="77" spans="1:34" ht="15.75" customHeight="1" x14ac:dyDescent="0.25">
      <c r="A77" s="89" t="s">
        <v>2162</v>
      </c>
      <c r="B77" s="84" t="s">
        <v>151</v>
      </c>
      <c r="C77" s="343">
        <v>45231</v>
      </c>
      <c r="D77" s="345" t="s">
        <v>2194</v>
      </c>
      <c r="E77" s="345" t="s">
        <v>2540</v>
      </c>
      <c r="F77" s="346" t="s">
        <v>2231</v>
      </c>
      <c r="G77" s="346" t="s">
        <v>2284</v>
      </c>
      <c r="H77" s="346" t="s">
        <v>2285</v>
      </c>
      <c r="I77" s="346" t="s">
        <v>156</v>
      </c>
      <c r="J77" s="345" t="s">
        <v>2541</v>
      </c>
      <c r="K77" s="347">
        <v>45268</v>
      </c>
      <c r="L77" s="345" t="s">
        <v>198</v>
      </c>
      <c r="M77" s="345" t="s">
        <v>2542</v>
      </c>
      <c r="N77" s="346" t="s">
        <v>1086</v>
      </c>
      <c r="O77" s="346" t="s">
        <v>2194</v>
      </c>
      <c r="P77" s="346" t="s">
        <v>1086</v>
      </c>
      <c r="Q77" s="346" t="s">
        <v>2194</v>
      </c>
      <c r="R77" s="347">
        <v>45251</v>
      </c>
      <c r="S77" s="346">
        <v>3225</v>
      </c>
      <c r="T77" s="346" t="s">
        <v>249</v>
      </c>
      <c r="U77" s="345">
        <v>3187.02</v>
      </c>
      <c r="V77" s="348">
        <v>0</v>
      </c>
      <c r="W77" s="349" t="s">
        <v>151</v>
      </c>
      <c r="X77" s="349" t="s">
        <v>151</v>
      </c>
      <c r="Y77" s="349" t="s">
        <v>151</v>
      </c>
      <c r="Z77" s="350" t="s">
        <v>151</v>
      </c>
      <c r="AA77" s="350" t="s">
        <v>151</v>
      </c>
      <c r="AB77" s="350" t="s">
        <v>151</v>
      </c>
      <c r="AC77" s="80">
        <v>3187.02</v>
      </c>
      <c r="AD77" s="348" t="s">
        <v>151</v>
      </c>
      <c r="AE77" s="349" t="s">
        <v>151</v>
      </c>
      <c r="AF77" s="349" t="s">
        <v>151</v>
      </c>
      <c r="AG77" s="345" t="s">
        <v>151</v>
      </c>
      <c r="AH77" s="351" t="s">
        <v>151</v>
      </c>
    </row>
    <row r="78" spans="1:34" ht="15.75" customHeight="1" x14ac:dyDescent="0.25">
      <c r="A78" s="89" t="s">
        <v>2163</v>
      </c>
      <c r="B78" s="84" t="s">
        <v>151</v>
      </c>
      <c r="C78" s="343">
        <v>45194</v>
      </c>
      <c r="D78" s="345" t="s">
        <v>2543</v>
      </c>
      <c r="E78" s="345" t="s">
        <v>2544</v>
      </c>
      <c r="F78" s="346" t="s">
        <v>412</v>
      </c>
      <c r="G78" s="346" t="s">
        <v>2227</v>
      </c>
      <c r="H78" s="346" t="s">
        <v>2228</v>
      </c>
      <c r="I78" s="346" t="s">
        <v>156</v>
      </c>
      <c r="J78" s="345" t="s">
        <v>2545</v>
      </c>
      <c r="K78" s="347">
        <v>45257</v>
      </c>
      <c r="L78" s="345" t="s">
        <v>198</v>
      </c>
      <c r="M78" s="345" t="s">
        <v>2546</v>
      </c>
      <c r="N78" s="346" t="s">
        <v>198</v>
      </c>
      <c r="O78" s="346" t="s">
        <v>2547</v>
      </c>
      <c r="P78" s="346" t="s">
        <v>1086</v>
      </c>
      <c r="Q78" s="346" t="s">
        <v>2194</v>
      </c>
      <c r="R78" s="347">
        <v>45265</v>
      </c>
      <c r="S78" s="346">
        <v>364.5</v>
      </c>
      <c r="T78" s="346" t="s">
        <v>144</v>
      </c>
      <c r="U78" s="345">
        <v>4375.8</v>
      </c>
      <c r="V78" s="348">
        <v>0</v>
      </c>
      <c r="W78" s="349" t="s">
        <v>151</v>
      </c>
      <c r="X78" s="349" t="s">
        <v>151</v>
      </c>
      <c r="Y78" s="349" t="s">
        <v>151</v>
      </c>
      <c r="Z78" s="350" t="s">
        <v>151</v>
      </c>
      <c r="AA78" s="350" t="s">
        <v>151</v>
      </c>
      <c r="AB78" s="350" t="s">
        <v>151</v>
      </c>
      <c r="AC78" s="80">
        <v>4375.8</v>
      </c>
      <c r="AD78" s="348" t="s">
        <v>151</v>
      </c>
      <c r="AE78" s="349" t="s">
        <v>151</v>
      </c>
      <c r="AF78" s="349" t="s">
        <v>151</v>
      </c>
      <c r="AG78" s="345" t="s">
        <v>151</v>
      </c>
      <c r="AH78" s="351" t="s">
        <v>151</v>
      </c>
    </row>
    <row r="79" spans="1:34" ht="15.75" customHeight="1" x14ac:dyDescent="0.25">
      <c r="A79" s="89" t="s">
        <v>2164</v>
      </c>
      <c r="B79" s="84" t="s">
        <v>1766</v>
      </c>
      <c r="C79" s="343">
        <v>45374</v>
      </c>
      <c r="D79" s="345" t="s">
        <v>2548</v>
      </c>
      <c r="E79" s="345" t="s">
        <v>2549</v>
      </c>
      <c r="F79" s="346" t="s">
        <v>412</v>
      </c>
      <c r="G79" s="346" t="s">
        <v>2550</v>
      </c>
      <c r="H79" s="346" t="s">
        <v>2551</v>
      </c>
      <c r="I79" s="346" t="s">
        <v>156</v>
      </c>
      <c r="J79" s="345" t="s">
        <v>2552</v>
      </c>
      <c r="K79" s="347">
        <v>45397</v>
      </c>
      <c r="L79" s="345" t="s">
        <v>158</v>
      </c>
      <c r="M79" s="345" t="s">
        <v>2553</v>
      </c>
      <c r="N79" s="346" t="s">
        <v>158</v>
      </c>
      <c r="O79" s="346" t="s">
        <v>2554</v>
      </c>
      <c r="P79" s="346" t="s">
        <v>158</v>
      </c>
      <c r="Q79" s="346" t="s">
        <v>1330</v>
      </c>
      <c r="R79" s="347">
        <v>45433</v>
      </c>
      <c r="S79" s="346">
        <v>1291.83</v>
      </c>
      <c r="T79" s="346" t="s">
        <v>144</v>
      </c>
      <c r="U79" s="345">
        <v>1550.2</v>
      </c>
      <c r="V79" s="348">
        <v>0</v>
      </c>
      <c r="W79" s="349" t="s">
        <v>1766</v>
      </c>
      <c r="X79" s="349" t="s">
        <v>1766</v>
      </c>
      <c r="Y79" s="349" t="s">
        <v>1766</v>
      </c>
      <c r="Z79" s="350" t="s">
        <v>1766</v>
      </c>
      <c r="AA79" s="350" t="s">
        <v>1766</v>
      </c>
      <c r="AB79" s="350" t="s">
        <v>1766</v>
      </c>
      <c r="AC79" s="80">
        <v>1550.2</v>
      </c>
      <c r="AD79" s="348" t="s">
        <v>1766</v>
      </c>
      <c r="AE79" s="349" t="s">
        <v>1766</v>
      </c>
      <c r="AF79" s="349" t="s">
        <v>1766</v>
      </c>
      <c r="AG79" s="345" t="s">
        <v>1766</v>
      </c>
      <c r="AH79" s="351" t="s">
        <v>1766</v>
      </c>
    </row>
    <row r="80" spans="1:34" ht="15.75" customHeight="1" x14ac:dyDescent="0.25">
      <c r="A80" s="89" t="s">
        <v>2165</v>
      </c>
      <c r="B80" s="84" t="s">
        <v>1766</v>
      </c>
      <c r="C80" s="343">
        <v>45343</v>
      </c>
      <c r="D80" s="345" t="s">
        <v>2194</v>
      </c>
      <c r="E80" s="345" t="s">
        <v>2555</v>
      </c>
      <c r="F80" s="346" t="s">
        <v>2253</v>
      </c>
      <c r="G80" s="346" t="s">
        <v>2556</v>
      </c>
      <c r="H80" s="346" t="s">
        <v>2557</v>
      </c>
      <c r="I80" s="346" t="s">
        <v>156</v>
      </c>
      <c r="J80" s="345" t="s">
        <v>2558</v>
      </c>
      <c r="K80" s="347">
        <v>45399</v>
      </c>
      <c r="L80" s="345" t="s">
        <v>198</v>
      </c>
      <c r="M80" s="345" t="s">
        <v>2559</v>
      </c>
      <c r="N80" s="346" t="s">
        <v>198</v>
      </c>
      <c r="O80" s="346" t="s">
        <v>2560</v>
      </c>
      <c r="P80" s="346" t="s">
        <v>1086</v>
      </c>
      <c r="Q80" s="346" t="s">
        <v>2194</v>
      </c>
      <c r="R80" s="347">
        <v>45419</v>
      </c>
      <c r="S80" s="346">
        <v>1600</v>
      </c>
      <c r="T80" s="346" t="s">
        <v>141</v>
      </c>
      <c r="U80" s="345">
        <v>1642.15</v>
      </c>
      <c r="V80" s="348">
        <v>0</v>
      </c>
      <c r="W80" s="349" t="s">
        <v>1766</v>
      </c>
      <c r="X80" s="349" t="s">
        <v>1766</v>
      </c>
      <c r="Y80" s="349" t="s">
        <v>1766</v>
      </c>
      <c r="Z80" s="350" t="s">
        <v>1766</v>
      </c>
      <c r="AA80" s="350" t="s">
        <v>1766</v>
      </c>
      <c r="AB80" s="350" t="s">
        <v>1766</v>
      </c>
      <c r="AC80" s="80">
        <v>1642.15</v>
      </c>
      <c r="AD80" s="348" t="s">
        <v>1766</v>
      </c>
      <c r="AE80" s="349" t="s">
        <v>1766</v>
      </c>
      <c r="AF80" s="349" t="s">
        <v>1766</v>
      </c>
      <c r="AG80" s="345" t="s">
        <v>1766</v>
      </c>
      <c r="AH80" s="351" t="s">
        <v>1766</v>
      </c>
    </row>
    <row r="81" spans="1:34" ht="15.75" customHeight="1" x14ac:dyDescent="0.25">
      <c r="A81" s="89" t="s">
        <v>2166</v>
      </c>
      <c r="B81" s="84" t="s">
        <v>151</v>
      </c>
      <c r="C81" s="343">
        <v>45289</v>
      </c>
      <c r="D81" s="345" t="s">
        <v>2194</v>
      </c>
      <c r="E81" s="345" t="s">
        <v>2561</v>
      </c>
      <c r="F81" s="346" t="s">
        <v>2366</v>
      </c>
      <c r="G81" s="346" t="s">
        <v>2367</v>
      </c>
      <c r="H81" s="346" t="s">
        <v>2368</v>
      </c>
      <c r="I81" s="346" t="s">
        <v>156</v>
      </c>
      <c r="J81" s="345" t="s">
        <v>2562</v>
      </c>
      <c r="K81" s="347">
        <v>45294</v>
      </c>
      <c r="L81" s="345" t="s">
        <v>158</v>
      </c>
      <c r="M81" s="345" t="s">
        <v>2462</v>
      </c>
      <c r="N81" s="346" t="s">
        <v>158</v>
      </c>
      <c r="O81" s="346" t="s">
        <v>2500</v>
      </c>
      <c r="P81" s="346" t="s">
        <v>158</v>
      </c>
      <c r="Q81" s="346" t="s">
        <v>2463</v>
      </c>
      <c r="R81" s="347">
        <v>45307</v>
      </c>
      <c r="S81" s="346">
        <v>1365</v>
      </c>
      <c r="T81" s="346" t="s">
        <v>249</v>
      </c>
      <c r="U81" s="345">
        <v>1295.58</v>
      </c>
      <c r="V81" s="348">
        <v>0</v>
      </c>
      <c r="W81" s="349" t="s">
        <v>151</v>
      </c>
      <c r="X81" s="349" t="s">
        <v>151</v>
      </c>
      <c r="Y81" s="349" t="s">
        <v>151</v>
      </c>
      <c r="Z81" s="350" t="s">
        <v>151</v>
      </c>
      <c r="AA81" s="350" t="s">
        <v>151</v>
      </c>
      <c r="AB81" s="350" t="s">
        <v>151</v>
      </c>
      <c r="AC81" s="80">
        <v>1295.58</v>
      </c>
      <c r="AD81" s="348" t="s">
        <v>151</v>
      </c>
      <c r="AE81" s="349" t="s">
        <v>151</v>
      </c>
      <c r="AF81" s="349" t="s">
        <v>151</v>
      </c>
      <c r="AG81" s="345" t="s">
        <v>151</v>
      </c>
      <c r="AH81" s="351" t="s">
        <v>151</v>
      </c>
    </row>
    <row r="82" spans="1:34" ht="15.75" customHeight="1" x14ac:dyDescent="0.25">
      <c r="A82" s="89" t="s">
        <v>2167</v>
      </c>
      <c r="B82" s="84" t="s">
        <v>151</v>
      </c>
      <c r="C82" s="343">
        <v>45378</v>
      </c>
      <c r="D82" s="345" t="s">
        <v>2194</v>
      </c>
      <c r="E82" s="345" t="s">
        <v>2563</v>
      </c>
      <c r="F82" s="346" t="s">
        <v>2366</v>
      </c>
      <c r="G82" s="346" t="s">
        <v>2449</v>
      </c>
      <c r="H82" s="346" t="s">
        <v>2406</v>
      </c>
      <c r="I82" s="346" t="s">
        <v>156</v>
      </c>
      <c r="J82" s="345" t="s">
        <v>2564</v>
      </c>
      <c r="K82" s="347">
        <v>45378</v>
      </c>
      <c r="L82" s="345" t="s">
        <v>158</v>
      </c>
      <c r="M82" s="345" t="s">
        <v>2371</v>
      </c>
      <c r="N82" s="346" t="s">
        <v>1086</v>
      </c>
      <c r="O82" s="346" t="s">
        <v>2194</v>
      </c>
      <c r="P82" s="346" t="s">
        <v>1086</v>
      </c>
      <c r="Q82" s="346" t="s">
        <v>2194</v>
      </c>
      <c r="R82" s="347">
        <v>45398</v>
      </c>
      <c r="S82" s="346">
        <v>1496.25</v>
      </c>
      <c r="T82" s="346" t="s">
        <v>249</v>
      </c>
      <c r="U82" s="345">
        <v>1421.05</v>
      </c>
      <c r="V82" s="348">
        <v>0</v>
      </c>
      <c r="W82" s="349" t="s">
        <v>151</v>
      </c>
      <c r="X82" s="349" t="s">
        <v>151</v>
      </c>
      <c r="Y82" s="349" t="s">
        <v>151</v>
      </c>
      <c r="Z82" s="350" t="s">
        <v>151</v>
      </c>
      <c r="AA82" s="350" t="s">
        <v>151</v>
      </c>
      <c r="AB82" s="350" t="s">
        <v>151</v>
      </c>
      <c r="AC82" s="80">
        <v>1421.05</v>
      </c>
      <c r="AD82" s="348" t="s">
        <v>151</v>
      </c>
      <c r="AE82" s="349" t="s">
        <v>151</v>
      </c>
      <c r="AF82" s="349" t="s">
        <v>151</v>
      </c>
      <c r="AG82" s="345" t="s">
        <v>151</v>
      </c>
      <c r="AH82" s="351" t="s">
        <v>151</v>
      </c>
    </row>
    <row r="83" spans="1:34" ht="15.75" customHeight="1" x14ac:dyDescent="0.25">
      <c r="A83" s="89" t="s">
        <v>2168</v>
      </c>
      <c r="B83" s="84" t="s">
        <v>151</v>
      </c>
      <c r="C83" s="343">
        <v>45243</v>
      </c>
      <c r="D83" s="345" t="s">
        <v>2194</v>
      </c>
      <c r="E83" s="345" t="s">
        <v>2565</v>
      </c>
      <c r="F83" s="346" t="s">
        <v>2279</v>
      </c>
      <c r="G83" s="346" t="s">
        <v>2566</v>
      </c>
      <c r="H83" s="346" t="s">
        <v>2567</v>
      </c>
      <c r="I83" s="346" t="s">
        <v>156</v>
      </c>
      <c r="J83" s="345" t="s">
        <v>2568</v>
      </c>
      <c r="K83" s="347">
        <v>45247</v>
      </c>
      <c r="L83" s="345" t="s">
        <v>158</v>
      </c>
      <c r="M83" s="345" t="s">
        <v>1617</v>
      </c>
      <c r="N83" s="346" t="s">
        <v>1086</v>
      </c>
      <c r="O83" s="346" t="s">
        <v>2194</v>
      </c>
      <c r="P83" s="346" t="s">
        <v>1086</v>
      </c>
      <c r="Q83" s="346" t="s">
        <v>2194</v>
      </c>
      <c r="R83" s="347">
        <v>45258</v>
      </c>
      <c r="S83" s="346">
        <v>1088.1199999999999</v>
      </c>
      <c r="T83" s="346" t="s">
        <v>144</v>
      </c>
      <c r="U83" s="345">
        <v>1305.74</v>
      </c>
      <c r="V83" s="348">
        <v>0</v>
      </c>
      <c r="W83" s="349" t="s">
        <v>151</v>
      </c>
      <c r="X83" s="349" t="s">
        <v>151</v>
      </c>
      <c r="Y83" s="349" t="s">
        <v>151</v>
      </c>
      <c r="Z83" s="350" t="s">
        <v>151</v>
      </c>
      <c r="AA83" s="350" t="s">
        <v>151</v>
      </c>
      <c r="AB83" s="350" t="s">
        <v>151</v>
      </c>
      <c r="AC83" s="80">
        <v>1305.74</v>
      </c>
      <c r="AD83" s="348" t="s">
        <v>151</v>
      </c>
      <c r="AE83" s="349" t="s">
        <v>151</v>
      </c>
      <c r="AF83" s="349" t="s">
        <v>151</v>
      </c>
      <c r="AG83" s="345" t="s">
        <v>151</v>
      </c>
      <c r="AH83" s="351" t="s">
        <v>151</v>
      </c>
    </row>
    <row r="84" spans="1:34" ht="15.75" customHeight="1" x14ac:dyDescent="0.25">
      <c r="A84" s="89" t="s">
        <v>2169</v>
      </c>
      <c r="B84" s="84" t="s">
        <v>151</v>
      </c>
      <c r="C84" s="343">
        <v>45275</v>
      </c>
      <c r="D84" s="345" t="s">
        <v>2194</v>
      </c>
      <c r="E84" s="345" t="s">
        <v>2569</v>
      </c>
      <c r="F84" s="346" t="s">
        <v>2366</v>
      </c>
      <c r="G84" s="346" t="s">
        <v>2478</v>
      </c>
      <c r="H84" s="346" t="s">
        <v>2479</v>
      </c>
      <c r="I84" s="346" t="s">
        <v>156</v>
      </c>
      <c r="J84" s="345" t="s">
        <v>2570</v>
      </c>
      <c r="K84" s="347">
        <v>45299</v>
      </c>
      <c r="L84" s="345" t="s">
        <v>158</v>
      </c>
      <c r="M84" s="345" t="s">
        <v>2571</v>
      </c>
      <c r="N84" s="346" t="s">
        <v>1086</v>
      </c>
      <c r="O84" s="346" t="s">
        <v>2194</v>
      </c>
      <c r="P84" s="346" t="s">
        <v>1086</v>
      </c>
      <c r="Q84" s="346" t="s">
        <v>2194</v>
      </c>
      <c r="R84" s="347">
        <v>45314</v>
      </c>
      <c r="S84" s="346">
        <v>1950</v>
      </c>
      <c r="T84" s="346" t="s">
        <v>249</v>
      </c>
      <c r="U84" s="345">
        <v>1836.73</v>
      </c>
      <c r="V84" s="348">
        <v>0</v>
      </c>
      <c r="W84" s="349" t="s">
        <v>151</v>
      </c>
      <c r="X84" s="349" t="s">
        <v>151</v>
      </c>
      <c r="Y84" s="349" t="s">
        <v>151</v>
      </c>
      <c r="Z84" s="350" t="s">
        <v>151</v>
      </c>
      <c r="AA84" s="350" t="s">
        <v>151</v>
      </c>
      <c r="AB84" s="350" t="s">
        <v>151</v>
      </c>
      <c r="AC84" s="80">
        <v>1836.73</v>
      </c>
      <c r="AD84" s="348" t="s">
        <v>151</v>
      </c>
      <c r="AE84" s="349" t="s">
        <v>151</v>
      </c>
      <c r="AF84" s="349" t="s">
        <v>151</v>
      </c>
      <c r="AG84" s="345" t="s">
        <v>151</v>
      </c>
      <c r="AH84" s="351" t="s">
        <v>151</v>
      </c>
    </row>
    <row r="85" spans="1:34" ht="15.75" customHeight="1" x14ac:dyDescent="0.25">
      <c r="A85" s="89" t="s">
        <v>2170</v>
      </c>
      <c r="B85" s="84" t="s">
        <v>151</v>
      </c>
      <c r="C85" s="343">
        <v>45320</v>
      </c>
      <c r="D85" s="345" t="s">
        <v>2194</v>
      </c>
      <c r="E85" s="345" t="s">
        <v>2572</v>
      </c>
      <c r="F85" s="346" t="s">
        <v>2231</v>
      </c>
      <c r="G85" s="346" t="s">
        <v>2573</v>
      </c>
      <c r="H85" s="346" t="s">
        <v>2574</v>
      </c>
      <c r="I85" s="346" t="s">
        <v>156</v>
      </c>
      <c r="J85" s="345" t="s">
        <v>2575</v>
      </c>
      <c r="K85" s="347">
        <v>45337</v>
      </c>
      <c r="L85" s="345" t="s">
        <v>158</v>
      </c>
      <c r="M85" s="345" t="s">
        <v>2576</v>
      </c>
      <c r="N85" s="346" t="s">
        <v>158</v>
      </c>
      <c r="O85" s="346" t="s">
        <v>2577</v>
      </c>
      <c r="P85" s="346" t="s">
        <v>2194</v>
      </c>
      <c r="Q85" s="346" t="s">
        <v>2194</v>
      </c>
      <c r="R85" s="347">
        <v>45335</v>
      </c>
      <c r="S85" s="346">
        <v>2125</v>
      </c>
      <c r="T85" s="346" t="s">
        <v>249</v>
      </c>
      <c r="U85" s="345">
        <v>2001.56</v>
      </c>
      <c r="V85" s="348">
        <v>0</v>
      </c>
      <c r="W85" s="349" t="s">
        <v>151</v>
      </c>
      <c r="X85" s="349" t="s">
        <v>151</v>
      </c>
      <c r="Y85" s="349" t="s">
        <v>151</v>
      </c>
      <c r="Z85" s="350" t="s">
        <v>151</v>
      </c>
      <c r="AA85" s="350" t="s">
        <v>151</v>
      </c>
      <c r="AB85" s="350" t="s">
        <v>151</v>
      </c>
      <c r="AC85" s="80">
        <v>2001.56</v>
      </c>
      <c r="AD85" s="348" t="s">
        <v>151</v>
      </c>
      <c r="AE85" s="349" t="s">
        <v>151</v>
      </c>
      <c r="AF85" s="349" t="s">
        <v>151</v>
      </c>
      <c r="AG85" s="345" t="s">
        <v>151</v>
      </c>
      <c r="AH85" s="351" t="s">
        <v>151</v>
      </c>
    </row>
    <row r="86" spans="1:34" ht="15.75" customHeight="1" x14ac:dyDescent="0.25">
      <c r="A86" s="89" t="s">
        <v>2171</v>
      </c>
      <c r="B86" s="84" t="s">
        <v>151</v>
      </c>
      <c r="C86" s="343">
        <v>45244</v>
      </c>
      <c r="D86" s="345" t="s">
        <v>2194</v>
      </c>
      <c r="E86" s="345" t="s">
        <v>2578</v>
      </c>
      <c r="F86" s="346" t="s">
        <v>412</v>
      </c>
      <c r="G86" s="346" t="s">
        <v>2401</v>
      </c>
      <c r="H86" s="346" t="s">
        <v>2402</v>
      </c>
      <c r="I86" s="346" t="s">
        <v>156</v>
      </c>
      <c r="J86" s="345" t="s">
        <v>2579</v>
      </c>
      <c r="K86" s="347">
        <v>45257</v>
      </c>
      <c r="L86" s="345" t="s">
        <v>198</v>
      </c>
      <c r="M86" s="345" t="s">
        <v>2580</v>
      </c>
      <c r="N86" s="346" t="s">
        <v>1086</v>
      </c>
      <c r="O86" s="346" t="s">
        <v>2194</v>
      </c>
      <c r="P86" s="346" t="s">
        <v>1086</v>
      </c>
      <c r="Q86" s="346" t="s">
        <v>2194</v>
      </c>
      <c r="R86" s="347">
        <v>45272</v>
      </c>
      <c r="S86" s="346">
        <v>1946.5</v>
      </c>
      <c r="T86" s="346" t="s">
        <v>144</v>
      </c>
      <c r="U86" s="345">
        <v>2335.8000000000002</v>
      </c>
      <c r="V86" s="348">
        <v>0</v>
      </c>
      <c r="W86" s="349" t="s">
        <v>151</v>
      </c>
      <c r="X86" s="349" t="s">
        <v>151</v>
      </c>
      <c r="Y86" s="349" t="s">
        <v>151</v>
      </c>
      <c r="Z86" s="350" t="s">
        <v>151</v>
      </c>
      <c r="AA86" s="350" t="s">
        <v>151</v>
      </c>
      <c r="AB86" s="350" t="s">
        <v>151</v>
      </c>
      <c r="AC86" s="80">
        <v>2335.8000000000002</v>
      </c>
      <c r="AD86" s="348" t="s">
        <v>151</v>
      </c>
      <c r="AE86" s="349" t="s">
        <v>151</v>
      </c>
      <c r="AF86" s="349" t="s">
        <v>151</v>
      </c>
      <c r="AG86" s="345" t="s">
        <v>151</v>
      </c>
      <c r="AH86" s="351" t="s">
        <v>151</v>
      </c>
    </row>
    <row r="87" spans="1:34" ht="15.75" customHeight="1" x14ac:dyDescent="0.25">
      <c r="A87" s="89" t="s">
        <v>2172</v>
      </c>
      <c r="B87" s="84" t="s">
        <v>151</v>
      </c>
      <c r="C87" s="343">
        <v>45216</v>
      </c>
      <c r="D87" s="345" t="s">
        <v>2194</v>
      </c>
      <c r="E87" s="345" t="s">
        <v>2581</v>
      </c>
      <c r="F87" s="346" t="s">
        <v>2253</v>
      </c>
      <c r="G87" s="346" t="s">
        <v>2582</v>
      </c>
      <c r="H87" s="346" t="s">
        <v>2583</v>
      </c>
      <c r="I87" s="346" t="s">
        <v>156</v>
      </c>
      <c r="J87" s="345" t="s">
        <v>2584</v>
      </c>
      <c r="K87" s="347">
        <v>45265</v>
      </c>
      <c r="L87" s="345" t="s">
        <v>198</v>
      </c>
      <c r="M87" s="345" t="s">
        <v>2585</v>
      </c>
      <c r="N87" s="346" t="s">
        <v>158</v>
      </c>
      <c r="O87" s="346" t="s">
        <v>2586</v>
      </c>
      <c r="P87" s="346" t="s">
        <v>1086</v>
      </c>
      <c r="Q87" s="346" t="s">
        <v>2194</v>
      </c>
      <c r="R87" s="347">
        <v>45293</v>
      </c>
      <c r="S87" s="346">
        <v>2511</v>
      </c>
      <c r="T87" s="346" t="s">
        <v>141</v>
      </c>
      <c r="U87" s="345">
        <v>2599.8200000000002</v>
      </c>
      <c r="V87" s="348">
        <v>0</v>
      </c>
      <c r="W87" s="349" t="s">
        <v>151</v>
      </c>
      <c r="X87" s="349" t="s">
        <v>151</v>
      </c>
      <c r="Y87" s="349" t="s">
        <v>151</v>
      </c>
      <c r="Z87" s="350" t="s">
        <v>151</v>
      </c>
      <c r="AA87" s="350" t="s">
        <v>151</v>
      </c>
      <c r="AB87" s="350" t="s">
        <v>151</v>
      </c>
      <c r="AC87" s="80">
        <v>2599.8200000000002</v>
      </c>
      <c r="AD87" s="348" t="s">
        <v>151</v>
      </c>
      <c r="AE87" s="349" t="s">
        <v>151</v>
      </c>
      <c r="AF87" s="349" t="s">
        <v>151</v>
      </c>
      <c r="AG87" s="345" t="s">
        <v>151</v>
      </c>
      <c r="AH87" s="351" t="s">
        <v>151</v>
      </c>
    </row>
    <row r="88" spans="1:34" ht="15.75" customHeight="1" x14ac:dyDescent="0.25">
      <c r="A88" s="89" t="s">
        <v>2173</v>
      </c>
      <c r="B88" s="84" t="s">
        <v>151</v>
      </c>
      <c r="C88" s="343">
        <v>45243</v>
      </c>
      <c r="D88" s="345" t="s">
        <v>2194</v>
      </c>
      <c r="E88" s="345" t="s">
        <v>2587</v>
      </c>
      <c r="F88" s="346" t="s">
        <v>1605</v>
      </c>
      <c r="G88" s="346" t="s">
        <v>2396</v>
      </c>
      <c r="H88" s="346" t="s">
        <v>2397</v>
      </c>
      <c r="I88" s="346" t="s">
        <v>156</v>
      </c>
      <c r="J88" s="345" t="s">
        <v>2588</v>
      </c>
      <c r="K88" s="347">
        <v>45351</v>
      </c>
      <c r="L88" s="345" t="s">
        <v>158</v>
      </c>
      <c r="M88" s="345" t="s">
        <v>2399</v>
      </c>
      <c r="N88" s="346" t="s">
        <v>158</v>
      </c>
      <c r="O88" s="346" t="s">
        <v>1173</v>
      </c>
      <c r="P88" s="346" t="s">
        <v>158</v>
      </c>
      <c r="Q88" s="346" t="s">
        <v>832</v>
      </c>
      <c r="R88" s="347">
        <v>45328</v>
      </c>
      <c r="S88" s="346">
        <v>1215</v>
      </c>
      <c r="T88" s="346" t="s">
        <v>249</v>
      </c>
      <c r="U88" s="345">
        <v>1153.21</v>
      </c>
      <c r="V88" s="348">
        <v>0</v>
      </c>
      <c r="W88" s="349" t="s">
        <v>151</v>
      </c>
      <c r="X88" s="349" t="s">
        <v>151</v>
      </c>
      <c r="Y88" s="349" t="s">
        <v>151</v>
      </c>
      <c r="Z88" s="350" t="s">
        <v>151</v>
      </c>
      <c r="AA88" s="350" t="s">
        <v>151</v>
      </c>
      <c r="AB88" s="350" t="s">
        <v>151</v>
      </c>
      <c r="AC88" s="80">
        <v>1153.21</v>
      </c>
      <c r="AD88" s="348" t="s">
        <v>151</v>
      </c>
      <c r="AE88" s="349" t="s">
        <v>151</v>
      </c>
      <c r="AF88" s="349" t="s">
        <v>151</v>
      </c>
      <c r="AG88" s="345" t="s">
        <v>151</v>
      </c>
      <c r="AH88" s="351" t="s">
        <v>151</v>
      </c>
    </row>
    <row r="89" spans="1:34" ht="15.75" customHeight="1" x14ac:dyDescent="0.25">
      <c r="A89" s="89" t="s">
        <v>2174</v>
      </c>
      <c r="B89" s="84" t="s">
        <v>151</v>
      </c>
      <c r="C89" s="343">
        <v>45265</v>
      </c>
      <c r="D89" s="345" t="s">
        <v>2589</v>
      </c>
      <c r="E89" s="345" t="s">
        <v>2590</v>
      </c>
      <c r="F89" s="346" t="s">
        <v>412</v>
      </c>
      <c r="G89" s="346" t="s">
        <v>2244</v>
      </c>
      <c r="H89" s="346" t="s">
        <v>2223</v>
      </c>
      <c r="I89" s="346" t="s">
        <v>156</v>
      </c>
      <c r="J89" s="345" t="s">
        <v>2591</v>
      </c>
      <c r="K89" s="347">
        <v>45274</v>
      </c>
      <c r="L89" s="345" t="s">
        <v>158</v>
      </c>
      <c r="M89" s="345" t="s">
        <v>2592</v>
      </c>
      <c r="N89" s="346" t="s">
        <v>1086</v>
      </c>
      <c r="O89" s="346" t="s">
        <v>2194</v>
      </c>
      <c r="P89" s="346" t="s">
        <v>1086</v>
      </c>
      <c r="Q89" s="346" t="s">
        <v>2194</v>
      </c>
      <c r="R89" s="347">
        <v>45300</v>
      </c>
      <c r="S89" s="346">
        <v>1436.5</v>
      </c>
      <c r="T89" s="346" t="s">
        <v>144</v>
      </c>
      <c r="U89" s="345">
        <v>1733.8</v>
      </c>
      <c r="V89" s="348">
        <v>0</v>
      </c>
      <c r="W89" s="349" t="s">
        <v>151</v>
      </c>
      <c r="X89" s="349" t="s">
        <v>151</v>
      </c>
      <c r="Y89" s="349" t="s">
        <v>151</v>
      </c>
      <c r="Z89" s="350" t="s">
        <v>151</v>
      </c>
      <c r="AA89" s="350" t="s">
        <v>151</v>
      </c>
      <c r="AB89" s="350" t="s">
        <v>151</v>
      </c>
      <c r="AC89" s="80">
        <v>1723.8</v>
      </c>
      <c r="AD89" s="348" t="s">
        <v>151</v>
      </c>
      <c r="AE89" s="349" t="s">
        <v>151</v>
      </c>
      <c r="AF89" s="349" t="s">
        <v>151</v>
      </c>
      <c r="AG89" s="345" t="s">
        <v>151</v>
      </c>
      <c r="AH89" s="351" t="s">
        <v>151</v>
      </c>
    </row>
    <row r="90" spans="1:34" ht="15.75" customHeight="1" x14ac:dyDescent="0.25">
      <c r="A90" s="89" t="s">
        <v>2175</v>
      </c>
      <c r="B90" s="84" t="s">
        <v>151</v>
      </c>
      <c r="C90" s="343">
        <v>45279</v>
      </c>
      <c r="D90" s="345" t="s">
        <v>2194</v>
      </c>
      <c r="E90" s="345" t="s">
        <v>2593</v>
      </c>
      <c r="F90" s="346" t="s">
        <v>153</v>
      </c>
      <c r="G90" s="346" t="s">
        <v>2594</v>
      </c>
      <c r="H90" s="346" t="s">
        <v>2595</v>
      </c>
      <c r="I90" s="346" t="s">
        <v>156</v>
      </c>
      <c r="J90" s="345" t="s">
        <v>2596</v>
      </c>
      <c r="K90" s="347">
        <v>45281</v>
      </c>
      <c r="L90" s="345" t="s">
        <v>255</v>
      </c>
      <c r="M90" s="345" t="s">
        <v>587</v>
      </c>
      <c r="N90" s="346" t="s">
        <v>227</v>
      </c>
      <c r="O90" s="346" t="s">
        <v>2194</v>
      </c>
      <c r="P90" s="346" t="s">
        <v>1086</v>
      </c>
      <c r="Q90" s="346" t="s">
        <v>2194</v>
      </c>
      <c r="R90" s="347">
        <v>45308</v>
      </c>
      <c r="S90" s="346">
        <v>969</v>
      </c>
      <c r="T90" s="346" t="s">
        <v>144</v>
      </c>
      <c r="U90" s="345">
        <v>1162.8</v>
      </c>
      <c r="V90" s="348">
        <v>0</v>
      </c>
      <c r="W90" s="349" t="s">
        <v>151</v>
      </c>
      <c r="X90" s="349" t="s">
        <v>151</v>
      </c>
      <c r="Y90" s="349" t="s">
        <v>151</v>
      </c>
      <c r="Z90" s="350" t="s">
        <v>151</v>
      </c>
      <c r="AA90" s="350" t="s">
        <v>151</v>
      </c>
      <c r="AB90" s="350" t="s">
        <v>151</v>
      </c>
      <c r="AC90" s="80">
        <v>1162.8</v>
      </c>
      <c r="AD90" s="348" t="s">
        <v>151</v>
      </c>
      <c r="AE90" s="349" t="s">
        <v>151</v>
      </c>
      <c r="AF90" s="349" t="s">
        <v>151</v>
      </c>
      <c r="AG90" s="345" t="s">
        <v>151</v>
      </c>
      <c r="AH90" s="351" t="s">
        <v>151</v>
      </c>
    </row>
    <row r="91" spans="1:34" ht="15.75" customHeight="1" x14ac:dyDescent="0.25">
      <c r="A91" s="89" t="s">
        <v>2176</v>
      </c>
      <c r="B91" s="84" t="s">
        <v>151</v>
      </c>
      <c r="C91" s="343">
        <v>45281</v>
      </c>
      <c r="D91" s="345" t="s">
        <v>2194</v>
      </c>
      <c r="E91" s="345" t="s">
        <v>2597</v>
      </c>
      <c r="F91" s="346" t="s">
        <v>1605</v>
      </c>
      <c r="G91" s="346" t="s">
        <v>2396</v>
      </c>
      <c r="H91" s="346" t="s">
        <v>2598</v>
      </c>
      <c r="I91" s="346" t="s">
        <v>156</v>
      </c>
      <c r="J91" s="345" t="s">
        <v>2599</v>
      </c>
      <c r="K91" s="347">
        <v>45372</v>
      </c>
      <c r="L91" s="345" t="s">
        <v>158</v>
      </c>
      <c r="M91" s="345" t="s">
        <v>1096</v>
      </c>
      <c r="N91" s="346" t="s">
        <v>158</v>
      </c>
      <c r="O91" s="346" t="s">
        <v>2600</v>
      </c>
      <c r="P91" s="346" t="s">
        <v>158</v>
      </c>
      <c r="Q91" s="346" t="s">
        <v>2601</v>
      </c>
      <c r="R91" s="347">
        <v>45321</v>
      </c>
      <c r="S91" s="346">
        <v>2395</v>
      </c>
      <c r="T91" s="346" t="s">
        <v>249</v>
      </c>
      <c r="U91" s="345">
        <v>2255.89</v>
      </c>
      <c r="V91" s="348">
        <v>0</v>
      </c>
      <c r="W91" s="349" t="s">
        <v>151</v>
      </c>
      <c r="X91" s="349" t="s">
        <v>151</v>
      </c>
      <c r="Y91" s="349" t="s">
        <v>151</v>
      </c>
      <c r="Z91" s="350" t="s">
        <v>151</v>
      </c>
      <c r="AA91" s="350" t="s">
        <v>151</v>
      </c>
      <c r="AB91" s="350" t="s">
        <v>151</v>
      </c>
      <c r="AC91" s="80">
        <v>2255.89</v>
      </c>
      <c r="AD91" s="348" t="s">
        <v>151</v>
      </c>
      <c r="AE91" s="349" t="s">
        <v>151</v>
      </c>
      <c r="AF91" s="349" t="s">
        <v>151</v>
      </c>
      <c r="AG91" s="345" t="s">
        <v>151</v>
      </c>
      <c r="AH91" s="351" t="s">
        <v>151</v>
      </c>
    </row>
    <row r="92" spans="1:34" ht="15.75" customHeight="1" x14ac:dyDescent="0.25">
      <c r="A92" s="89" t="s">
        <v>2177</v>
      </c>
      <c r="B92" s="84" t="s">
        <v>151</v>
      </c>
      <c r="C92" s="343">
        <v>45370</v>
      </c>
      <c r="D92" s="345" t="s">
        <v>2194</v>
      </c>
      <c r="E92" s="345" t="s">
        <v>2602</v>
      </c>
      <c r="F92" s="346" t="s">
        <v>2380</v>
      </c>
      <c r="G92" s="346" t="s">
        <v>2603</v>
      </c>
      <c r="H92" s="346" t="s">
        <v>2604</v>
      </c>
      <c r="I92" s="346" t="s">
        <v>156</v>
      </c>
      <c r="J92" s="345" t="s">
        <v>2605</v>
      </c>
      <c r="K92" s="347">
        <v>45393</v>
      </c>
      <c r="L92" s="345" t="s">
        <v>158</v>
      </c>
      <c r="M92" s="345" t="s">
        <v>2576</v>
      </c>
      <c r="N92" s="346" t="s">
        <v>1086</v>
      </c>
      <c r="O92" s="346" t="s">
        <v>2194</v>
      </c>
      <c r="P92" s="346" t="s">
        <v>1086</v>
      </c>
      <c r="Q92" s="346" t="s">
        <v>2194</v>
      </c>
      <c r="R92" s="347">
        <v>45405</v>
      </c>
      <c r="S92" s="346">
        <v>1361.19</v>
      </c>
      <c r="T92" s="346" t="s">
        <v>144</v>
      </c>
      <c r="U92" s="345">
        <v>1633.43</v>
      </c>
      <c r="V92" s="348">
        <v>0</v>
      </c>
      <c r="W92" s="349" t="s">
        <v>151</v>
      </c>
      <c r="X92" s="349" t="s">
        <v>151</v>
      </c>
      <c r="Y92" s="349" t="s">
        <v>151</v>
      </c>
      <c r="Z92" s="350" t="s">
        <v>151</v>
      </c>
      <c r="AA92" s="350" t="s">
        <v>151</v>
      </c>
      <c r="AB92" s="350" t="s">
        <v>151</v>
      </c>
      <c r="AC92" s="80">
        <v>1633.43</v>
      </c>
      <c r="AD92" s="348" t="s">
        <v>151</v>
      </c>
      <c r="AE92" s="349" t="s">
        <v>151</v>
      </c>
      <c r="AF92" s="349" t="s">
        <v>151</v>
      </c>
      <c r="AG92" s="345" t="s">
        <v>151</v>
      </c>
      <c r="AH92" s="351" t="s">
        <v>151</v>
      </c>
    </row>
    <row r="93" spans="1:34" ht="15.75" customHeight="1" x14ac:dyDescent="0.25">
      <c r="A93" s="89" t="s">
        <v>2178</v>
      </c>
      <c r="B93" s="84" t="s">
        <v>151</v>
      </c>
      <c r="C93" s="343">
        <v>45225</v>
      </c>
      <c r="D93" s="345" t="s">
        <v>2606</v>
      </c>
      <c r="E93" s="345" t="s">
        <v>2607</v>
      </c>
      <c r="F93" s="346" t="s">
        <v>2231</v>
      </c>
      <c r="G93" s="346" t="s">
        <v>2608</v>
      </c>
      <c r="H93" s="346" t="s">
        <v>2609</v>
      </c>
      <c r="I93" s="346" t="s">
        <v>156</v>
      </c>
      <c r="J93" s="345" t="s">
        <v>2610</v>
      </c>
      <c r="K93" s="347">
        <v>45245</v>
      </c>
      <c r="L93" s="345" t="s">
        <v>247</v>
      </c>
      <c r="M93" s="345" t="s">
        <v>2611</v>
      </c>
      <c r="N93" s="346" t="s">
        <v>2194</v>
      </c>
      <c r="O93" s="346" t="s">
        <v>2194</v>
      </c>
      <c r="P93" s="346" t="s">
        <v>2194</v>
      </c>
      <c r="Q93" s="346" t="s">
        <v>2194</v>
      </c>
      <c r="R93" s="347">
        <v>45370</v>
      </c>
      <c r="S93" s="346">
        <v>3295</v>
      </c>
      <c r="T93" s="346" t="s">
        <v>249</v>
      </c>
      <c r="U93" s="345">
        <v>3246.04</v>
      </c>
      <c r="V93" s="348">
        <v>0</v>
      </c>
      <c r="W93" s="349" t="s">
        <v>151</v>
      </c>
      <c r="X93" s="349" t="s">
        <v>151</v>
      </c>
      <c r="Y93" s="349" t="s">
        <v>151</v>
      </c>
      <c r="Z93" s="350" t="s">
        <v>151</v>
      </c>
      <c r="AA93" s="350" t="s">
        <v>151</v>
      </c>
      <c r="AB93" s="350" t="s">
        <v>151</v>
      </c>
      <c r="AC93" s="80">
        <v>3246.04</v>
      </c>
      <c r="AD93" s="348" t="s">
        <v>151</v>
      </c>
      <c r="AE93" s="349" t="s">
        <v>151</v>
      </c>
      <c r="AF93" s="349" t="s">
        <v>151</v>
      </c>
      <c r="AG93" s="345" t="s">
        <v>151</v>
      </c>
      <c r="AH93" s="351" t="s">
        <v>151</v>
      </c>
    </row>
    <row r="94" spans="1:34" ht="15.75" customHeight="1" x14ac:dyDescent="0.25">
      <c r="A94" s="89" t="s">
        <v>2179</v>
      </c>
      <c r="B94" s="84" t="s">
        <v>2212</v>
      </c>
      <c r="C94" s="343">
        <v>0</v>
      </c>
      <c r="D94" s="345" t="s">
        <v>2194</v>
      </c>
      <c r="E94" s="345" t="s">
        <v>2194</v>
      </c>
      <c r="F94" s="346" t="s">
        <v>2612</v>
      </c>
      <c r="G94" s="346" t="s">
        <v>2613</v>
      </c>
      <c r="H94" s="346" t="s">
        <v>2614</v>
      </c>
      <c r="I94" s="346" t="s">
        <v>156</v>
      </c>
      <c r="J94" s="345" t="s">
        <v>2615</v>
      </c>
      <c r="K94" s="347">
        <v>0</v>
      </c>
      <c r="L94" s="345" t="s">
        <v>158</v>
      </c>
      <c r="M94" s="345" t="s">
        <v>530</v>
      </c>
      <c r="N94" s="346" t="s">
        <v>1086</v>
      </c>
      <c r="O94" s="346" t="s">
        <v>2194</v>
      </c>
      <c r="P94" s="346" t="s">
        <v>1086</v>
      </c>
      <c r="Q94" s="346" t="s">
        <v>2194</v>
      </c>
      <c r="R94" s="347">
        <v>45370</v>
      </c>
      <c r="S94" s="346">
        <v>1795</v>
      </c>
      <c r="T94" s="346" t="s">
        <v>249</v>
      </c>
      <c r="U94" s="345">
        <v>1732.75</v>
      </c>
      <c r="V94" s="348">
        <v>0</v>
      </c>
      <c r="W94" s="349" t="s">
        <v>2212</v>
      </c>
      <c r="X94" s="349" t="s">
        <v>2212</v>
      </c>
      <c r="Y94" s="349" t="s">
        <v>2212</v>
      </c>
      <c r="Z94" s="350" t="s">
        <v>2212</v>
      </c>
      <c r="AA94" s="350" t="s">
        <v>2212</v>
      </c>
      <c r="AB94" s="350" t="s">
        <v>2212</v>
      </c>
      <c r="AC94" s="80">
        <v>1732.75</v>
      </c>
      <c r="AD94" s="348" t="s">
        <v>2212</v>
      </c>
      <c r="AE94" s="349" t="s">
        <v>2212</v>
      </c>
      <c r="AF94" s="349" t="s">
        <v>2212</v>
      </c>
      <c r="AG94" s="345" t="s">
        <v>2212</v>
      </c>
      <c r="AH94" s="351" t="s">
        <v>2212</v>
      </c>
    </row>
    <row r="95" spans="1:34" ht="15.75" customHeight="1" x14ac:dyDescent="0.25">
      <c r="A95" s="89" t="s">
        <v>2180</v>
      </c>
      <c r="B95" s="84" t="s">
        <v>151</v>
      </c>
      <c r="C95" s="343">
        <v>45303</v>
      </c>
      <c r="D95" s="345" t="s">
        <v>2616</v>
      </c>
      <c r="E95" s="345" t="s">
        <v>2617</v>
      </c>
      <c r="F95" s="346" t="s">
        <v>412</v>
      </c>
      <c r="G95" s="346" t="s">
        <v>2618</v>
      </c>
      <c r="H95" s="346" t="s">
        <v>2619</v>
      </c>
      <c r="I95" s="346" t="s">
        <v>156</v>
      </c>
      <c r="J95" s="345" t="s">
        <v>2620</v>
      </c>
      <c r="K95" s="347">
        <v>45316</v>
      </c>
      <c r="L95" s="345" t="s">
        <v>255</v>
      </c>
      <c r="M95" s="345" t="s">
        <v>2621</v>
      </c>
      <c r="N95" s="346" t="s">
        <v>2622</v>
      </c>
      <c r="O95" s="346" t="s">
        <v>2623</v>
      </c>
      <c r="P95" s="346" t="s">
        <v>1060</v>
      </c>
      <c r="Q95" s="346" t="s">
        <v>2624</v>
      </c>
      <c r="R95" s="347">
        <v>45342</v>
      </c>
      <c r="S95" s="346">
        <v>1551.93</v>
      </c>
      <c r="T95" s="346" t="s">
        <v>144</v>
      </c>
      <c r="U95" s="345">
        <v>1862.31</v>
      </c>
      <c r="V95" s="348">
        <v>0</v>
      </c>
      <c r="W95" s="349" t="s">
        <v>151</v>
      </c>
      <c r="X95" s="349" t="s">
        <v>151</v>
      </c>
      <c r="Y95" s="349" t="s">
        <v>151</v>
      </c>
      <c r="Z95" s="350" t="s">
        <v>151</v>
      </c>
      <c r="AA95" s="350" t="s">
        <v>151</v>
      </c>
      <c r="AB95" s="350" t="s">
        <v>151</v>
      </c>
      <c r="AC95" s="80">
        <v>1241.54</v>
      </c>
      <c r="AD95" s="348" t="s">
        <v>151</v>
      </c>
      <c r="AE95" s="349" t="s">
        <v>151</v>
      </c>
      <c r="AF95" s="349" t="s">
        <v>151</v>
      </c>
      <c r="AG95" s="345" t="s">
        <v>151</v>
      </c>
      <c r="AH95" s="351" t="s">
        <v>151</v>
      </c>
    </row>
    <row r="96" spans="1:34" ht="15.75" customHeight="1" x14ac:dyDescent="0.25">
      <c r="A96" s="89" t="s">
        <v>2181</v>
      </c>
      <c r="B96" s="84" t="s">
        <v>151</v>
      </c>
      <c r="C96" s="343">
        <v>45311</v>
      </c>
      <c r="D96" s="345" t="s">
        <v>2194</v>
      </c>
      <c r="E96" s="345" t="s">
        <v>2625</v>
      </c>
      <c r="F96" s="346" t="s">
        <v>2626</v>
      </c>
      <c r="G96" s="346" t="s">
        <v>2556</v>
      </c>
      <c r="H96" s="346" t="s">
        <v>2557</v>
      </c>
      <c r="I96" s="346" t="s">
        <v>156</v>
      </c>
      <c r="J96" s="345" t="s">
        <v>2627</v>
      </c>
      <c r="K96" s="347">
        <v>45386</v>
      </c>
      <c r="L96" s="345" t="s">
        <v>198</v>
      </c>
      <c r="M96" s="345" t="s">
        <v>2628</v>
      </c>
      <c r="N96" s="346" t="s">
        <v>1086</v>
      </c>
      <c r="O96" s="346" t="s">
        <v>2194</v>
      </c>
      <c r="P96" s="346" t="s">
        <v>1086</v>
      </c>
      <c r="Q96" s="346" t="s">
        <v>2194</v>
      </c>
      <c r="R96" s="347">
        <v>45412</v>
      </c>
      <c r="S96" s="346">
        <v>1600</v>
      </c>
      <c r="T96" s="346" t="s">
        <v>141</v>
      </c>
      <c r="U96" s="345">
        <v>1642.15</v>
      </c>
      <c r="V96" s="348">
        <v>0</v>
      </c>
      <c r="W96" s="349" t="s">
        <v>151</v>
      </c>
      <c r="X96" s="349" t="s">
        <v>151</v>
      </c>
      <c r="Y96" s="349" t="s">
        <v>151</v>
      </c>
      <c r="Z96" s="350" t="s">
        <v>151</v>
      </c>
      <c r="AA96" s="350" t="s">
        <v>151</v>
      </c>
      <c r="AB96" s="350" t="s">
        <v>151</v>
      </c>
      <c r="AC96" s="80">
        <v>1642.15</v>
      </c>
      <c r="AD96" s="348" t="s">
        <v>151</v>
      </c>
      <c r="AE96" s="349" t="s">
        <v>151</v>
      </c>
      <c r="AF96" s="349" t="s">
        <v>151</v>
      </c>
      <c r="AG96" s="345" t="s">
        <v>151</v>
      </c>
      <c r="AH96" s="351" t="s">
        <v>151</v>
      </c>
    </row>
    <row r="97" spans="1:34" ht="15.75" customHeight="1" x14ac:dyDescent="0.25">
      <c r="A97" s="89" t="s">
        <v>2182</v>
      </c>
      <c r="B97" s="84" t="s">
        <v>151</v>
      </c>
      <c r="C97" s="343">
        <v>45321</v>
      </c>
      <c r="D97" s="345" t="s">
        <v>2194</v>
      </c>
      <c r="E97" s="345" t="s">
        <v>2629</v>
      </c>
      <c r="F97" s="346" t="s">
        <v>2279</v>
      </c>
      <c r="G97" s="346" t="s">
        <v>2630</v>
      </c>
      <c r="H97" s="346" t="s">
        <v>2353</v>
      </c>
      <c r="I97" s="346" t="s">
        <v>156</v>
      </c>
      <c r="J97" s="345" t="s">
        <v>2631</v>
      </c>
      <c r="K97" s="347">
        <v>45328</v>
      </c>
      <c r="L97" s="345" t="s">
        <v>158</v>
      </c>
      <c r="M97" s="345" t="s">
        <v>2632</v>
      </c>
      <c r="N97" s="346" t="s">
        <v>1086</v>
      </c>
      <c r="O97" s="346" t="s">
        <v>2194</v>
      </c>
      <c r="P97" s="346" t="s">
        <v>1086</v>
      </c>
      <c r="Q97" s="346" t="s">
        <v>2194</v>
      </c>
      <c r="R97" s="347">
        <v>45335</v>
      </c>
      <c r="S97" s="346">
        <v>2132.33</v>
      </c>
      <c r="T97" s="346" t="s">
        <v>144</v>
      </c>
      <c r="U97" s="345">
        <v>2558.8000000000002</v>
      </c>
      <c r="V97" s="348">
        <v>0</v>
      </c>
      <c r="W97" s="349" t="s">
        <v>151</v>
      </c>
      <c r="X97" s="349" t="s">
        <v>151</v>
      </c>
      <c r="Y97" s="349" t="s">
        <v>151</v>
      </c>
      <c r="Z97" s="350" t="s">
        <v>151</v>
      </c>
      <c r="AA97" s="350" t="s">
        <v>151</v>
      </c>
      <c r="AB97" s="350" t="s">
        <v>151</v>
      </c>
      <c r="AC97" s="80">
        <v>2558.8000000000002</v>
      </c>
      <c r="AD97" s="348" t="s">
        <v>151</v>
      </c>
      <c r="AE97" s="349" t="s">
        <v>151</v>
      </c>
      <c r="AF97" s="349" t="s">
        <v>151</v>
      </c>
      <c r="AG97" s="345" t="s">
        <v>151</v>
      </c>
      <c r="AH97" s="351" t="s">
        <v>151</v>
      </c>
    </row>
    <row r="98" spans="1:34" ht="15.75" customHeight="1" x14ac:dyDescent="0.25">
      <c r="A98" s="89" t="s">
        <v>2183</v>
      </c>
      <c r="B98" s="84" t="s">
        <v>151</v>
      </c>
      <c r="C98" s="343">
        <v>45314</v>
      </c>
      <c r="D98" s="345" t="s">
        <v>2194</v>
      </c>
      <c r="E98" s="345" t="s">
        <v>2633</v>
      </c>
      <c r="F98" s="346" t="s">
        <v>1054</v>
      </c>
      <c r="G98" s="346" t="s">
        <v>2634</v>
      </c>
      <c r="H98" s="346" t="s">
        <v>2402</v>
      </c>
      <c r="I98" s="346" t="s">
        <v>156</v>
      </c>
      <c r="J98" s="345" t="s">
        <v>2635</v>
      </c>
      <c r="K98" s="347">
        <v>45334</v>
      </c>
      <c r="L98" s="345" t="s">
        <v>198</v>
      </c>
      <c r="M98" s="345" t="s">
        <v>2636</v>
      </c>
      <c r="N98" s="346" t="s">
        <v>1086</v>
      </c>
      <c r="O98" s="346" t="s">
        <v>2194</v>
      </c>
      <c r="P98" s="346" t="s">
        <v>1086</v>
      </c>
      <c r="Q98" s="346" t="s">
        <v>2194</v>
      </c>
      <c r="R98" s="347">
        <v>45405</v>
      </c>
      <c r="S98" s="346">
        <v>2116.5</v>
      </c>
      <c r="T98" s="346" t="s">
        <v>144</v>
      </c>
      <c r="U98" s="345">
        <v>2539.8000000000002</v>
      </c>
      <c r="V98" s="348">
        <v>0</v>
      </c>
      <c r="W98" s="349" t="s">
        <v>151</v>
      </c>
      <c r="X98" s="349" t="s">
        <v>151</v>
      </c>
      <c r="Y98" s="349" t="s">
        <v>151</v>
      </c>
      <c r="Z98" s="350" t="s">
        <v>151</v>
      </c>
      <c r="AA98" s="350" t="s">
        <v>151</v>
      </c>
      <c r="AB98" s="350" t="s">
        <v>151</v>
      </c>
      <c r="AC98" s="80">
        <v>2539.8000000000002</v>
      </c>
      <c r="AD98" s="348" t="s">
        <v>151</v>
      </c>
      <c r="AE98" s="349" t="s">
        <v>151</v>
      </c>
      <c r="AF98" s="349" t="s">
        <v>151</v>
      </c>
      <c r="AG98" s="345" t="s">
        <v>151</v>
      </c>
      <c r="AH98" s="351" t="s">
        <v>151</v>
      </c>
    </row>
    <row r="99" spans="1:34" ht="15.75" customHeight="1" x14ac:dyDescent="0.25">
      <c r="A99" s="89" t="s">
        <v>2184</v>
      </c>
      <c r="B99" s="84" t="s">
        <v>151</v>
      </c>
      <c r="C99" s="343">
        <v>45313</v>
      </c>
      <c r="D99" s="345" t="s">
        <v>2637</v>
      </c>
      <c r="E99" s="345" t="s">
        <v>2638</v>
      </c>
      <c r="F99" s="346" t="s">
        <v>2639</v>
      </c>
      <c r="G99" s="346" t="s">
        <v>2640</v>
      </c>
      <c r="H99" s="346" t="s">
        <v>2641</v>
      </c>
      <c r="I99" s="346" t="s">
        <v>156</v>
      </c>
      <c r="J99" s="345" t="s">
        <v>2642</v>
      </c>
      <c r="K99" s="347">
        <v>45345</v>
      </c>
      <c r="L99" s="345" t="s">
        <v>198</v>
      </c>
      <c r="M99" s="345" t="s">
        <v>199</v>
      </c>
      <c r="N99" s="346" t="s">
        <v>1086</v>
      </c>
      <c r="O99" s="346" t="s">
        <v>2194</v>
      </c>
      <c r="P99" s="346" t="s">
        <v>1086</v>
      </c>
      <c r="Q99" s="346" t="s">
        <v>2194</v>
      </c>
      <c r="R99" s="347">
        <v>45377</v>
      </c>
      <c r="S99" s="346">
        <v>1250</v>
      </c>
      <c r="T99" s="346" t="s">
        <v>141</v>
      </c>
      <c r="U99" s="345">
        <v>1067.0999999999999</v>
      </c>
      <c r="V99" s="348">
        <v>0</v>
      </c>
      <c r="W99" s="349" t="s">
        <v>151</v>
      </c>
      <c r="X99" s="349" t="s">
        <v>151</v>
      </c>
      <c r="Y99" s="349" t="s">
        <v>151</v>
      </c>
      <c r="Z99" s="350" t="s">
        <v>151</v>
      </c>
      <c r="AA99" s="350" t="s">
        <v>151</v>
      </c>
      <c r="AB99" s="350" t="s">
        <v>151</v>
      </c>
      <c r="AC99" s="80">
        <v>1280.4000000000001</v>
      </c>
      <c r="AD99" s="348" t="s">
        <v>151</v>
      </c>
      <c r="AE99" s="349" t="s">
        <v>151</v>
      </c>
      <c r="AF99" s="349" t="s">
        <v>151</v>
      </c>
      <c r="AG99" s="345" t="s">
        <v>151</v>
      </c>
      <c r="AH99" s="351" t="s">
        <v>151</v>
      </c>
    </row>
    <row r="100" spans="1:34" ht="15.75" customHeight="1" x14ac:dyDescent="0.25">
      <c r="A100" s="89" t="s">
        <v>2185</v>
      </c>
      <c r="B100" s="84" t="s">
        <v>151</v>
      </c>
      <c r="C100" s="343">
        <v>45334</v>
      </c>
      <c r="D100" s="345" t="s">
        <v>2194</v>
      </c>
      <c r="E100" s="345" t="s">
        <v>2643</v>
      </c>
      <c r="F100" s="346" t="s">
        <v>2366</v>
      </c>
      <c r="G100" s="346" t="s">
        <v>2367</v>
      </c>
      <c r="H100" s="346" t="s">
        <v>2368</v>
      </c>
      <c r="I100" s="346" t="s">
        <v>156</v>
      </c>
      <c r="J100" s="345" t="s">
        <v>2644</v>
      </c>
      <c r="K100" s="347">
        <v>45338</v>
      </c>
      <c r="L100" s="345" t="s">
        <v>158</v>
      </c>
      <c r="M100" s="345" t="s">
        <v>2462</v>
      </c>
      <c r="N100" s="346" t="s">
        <v>158</v>
      </c>
      <c r="O100" s="346" t="s">
        <v>2531</v>
      </c>
      <c r="P100" s="346" t="s">
        <v>158</v>
      </c>
      <c r="Q100" s="346" t="s">
        <v>2463</v>
      </c>
      <c r="R100" s="347">
        <v>45344</v>
      </c>
      <c r="S100" s="346">
        <v>1396.5</v>
      </c>
      <c r="T100" s="346" t="s">
        <v>249</v>
      </c>
      <c r="U100" s="345">
        <v>1322.54</v>
      </c>
      <c r="V100" s="348">
        <v>0</v>
      </c>
      <c r="W100" s="349" t="s">
        <v>151</v>
      </c>
      <c r="X100" s="349" t="s">
        <v>151</v>
      </c>
      <c r="Y100" s="349" t="s">
        <v>151</v>
      </c>
      <c r="Z100" s="350" t="s">
        <v>151</v>
      </c>
      <c r="AA100" s="350" t="s">
        <v>151</v>
      </c>
      <c r="AB100" s="350" t="s">
        <v>151</v>
      </c>
      <c r="AC100" s="80">
        <v>1322.54</v>
      </c>
      <c r="AD100" s="348" t="s">
        <v>151</v>
      </c>
      <c r="AE100" s="349" t="s">
        <v>151</v>
      </c>
      <c r="AF100" s="349" t="s">
        <v>151</v>
      </c>
      <c r="AG100" s="345" t="s">
        <v>151</v>
      </c>
      <c r="AH100" s="351" t="s">
        <v>151</v>
      </c>
    </row>
    <row r="101" spans="1:34" ht="15.75" customHeight="1" x14ac:dyDescent="0.25">
      <c r="A101" s="89" t="s">
        <v>2186</v>
      </c>
      <c r="B101" s="84" t="s">
        <v>151</v>
      </c>
      <c r="C101" s="343">
        <v>45364</v>
      </c>
      <c r="D101" s="345" t="s">
        <v>2645</v>
      </c>
      <c r="E101" s="345" t="s">
        <v>2646</v>
      </c>
      <c r="F101" s="346" t="s">
        <v>2647</v>
      </c>
      <c r="G101" s="346" t="s">
        <v>2648</v>
      </c>
      <c r="H101" s="346" t="s">
        <v>2649</v>
      </c>
      <c r="I101" s="346" t="s">
        <v>156</v>
      </c>
      <c r="J101" s="345" t="s">
        <v>2650</v>
      </c>
      <c r="K101" s="347">
        <v>45372</v>
      </c>
      <c r="L101" s="345" t="s">
        <v>255</v>
      </c>
      <c r="M101" s="345" t="s">
        <v>2651</v>
      </c>
      <c r="N101" s="346" t="s">
        <v>365</v>
      </c>
      <c r="O101" s="346" t="s">
        <v>2652</v>
      </c>
      <c r="P101" s="346" t="s">
        <v>1086</v>
      </c>
      <c r="Q101" s="346" t="s">
        <v>2194</v>
      </c>
      <c r="R101" s="347">
        <v>45419</v>
      </c>
      <c r="S101" s="346">
        <v>4800</v>
      </c>
      <c r="T101" s="346" t="s">
        <v>249</v>
      </c>
      <c r="U101" s="345">
        <v>4558.76</v>
      </c>
      <c r="V101" s="348">
        <v>0</v>
      </c>
      <c r="W101" s="349" t="s">
        <v>151</v>
      </c>
      <c r="X101" s="349" t="s">
        <v>151</v>
      </c>
      <c r="Y101" s="349" t="s">
        <v>151</v>
      </c>
      <c r="Z101" s="350" t="s">
        <v>151</v>
      </c>
      <c r="AA101" s="350" t="s">
        <v>151</v>
      </c>
      <c r="AB101" s="350" t="s">
        <v>151</v>
      </c>
      <c r="AC101" s="80">
        <v>4558.76</v>
      </c>
      <c r="AD101" s="348" t="s">
        <v>151</v>
      </c>
      <c r="AE101" s="349" t="s">
        <v>151</v>
      </c>
      <c r="AF101" s="349" t="s">
        <v>151</v>
      </c>
      <c r="AG101" s="345" t="s">
        <v>151</v>
      </c>
      <c r="AH101" s="351" t="s">
        <v>151</v>
      </c>
    </row>
    <row r="102" spans="1:34" ht="15.75" customHeight="1" x14ac:dyDescent="0.25">
      <c r="A102" s="89" t="s">
        <v>2187</v>
      </c>
      <c r="B102" s="84" t="s">
        <v>151</v>
      </c>
      <c r="C102" s="343">
        <v>45345</v>
      </c>
      <c r="D102" s="345" t="s">
        <v>2653</v>
      </c>
      <c r="E102" s="345" t="s">
        <v>2654</v>
      </c>
      <c r="F102" s="346" t="s">
        <v>138</v>
      </c>
      <c r="G102" s="346" t="s">
        <v>2655</v>
      </c>
      <c r="H102" s="346" t="s">
        <v>2440</v>
      </c>
      <c r="I102" s="346" t="s">
        <v>156</v>
      </c>
      <c r="J102" s="345" t="s">
        <v>2656</v>
      </c>
      <c r="K102" s="347">
        <v>45352</v>
      </c>
      <c r="L102" s="345" t="s">
        <v>247</v>
      </c>
      <c r="M102" s="345" t="s">
        <v>2657</v>
      </c>
      <c r="N102" s="346" t="s">
        <v>1086</v>
      </c>
      <c r="O102" s="346" t="s">
        <v>2194</v>
      </c>
      <c r="P102" s="346" t="s">
        <v>1086</v>
      </c>
      <c r="Q102" s="346" t="s">
        <v>2194</v>
      </c>
      <c r="R102" s="347">
        <v>45370</v>
      </c>
      <c r="S102" s="346">
        <v>2420</v>
      </c>
      <c r="T102" s="346" t="s">
        <v>249</v>
      </c>
      <c r="U102" s="345">
        <v>2291.84</v>
      </c>
      <c r="V102" s="348">
        <v>0</v>
      </c>
      <c r="W102" s="349" t="s">
        <v>151</v>
      </c>
      <c r="X102" s="349" t="s">
        <v>151</v>
      </c>
      <c r="Y102" s="349" t="s">
        <v>151</v>
      </c>
      <c r="Z102" s="350" t="s">
        <v>151</v>
      </c>
      <c r="AA102" s="350" t="s">
        <v>151</v>
      </c>
      <c r="AB102" s="350" t="s">
        <v>151</v>
      </c>
      <c r="AC102" s="80">
        <v>2291.84</v>
      </c>
      <c r="AD102" s="348" t="s">
        <v>151</v>
      </c>
      <c r="AE102" s="349" t="s">
        <v>151</v>
      </c>
      <c r="AF102" s="349" t="s">
        <v>151</v>
      </c>
      <c r="AG102" s="345" t="s">
        <v>151</v>
      </c>
      <c r="AH102" s="351" t="s">
        <v>151</v>
      </c>
    </row>
    <row r="103" spans="1:34" ht="15.75" customHeight="1" x14ac:dyDescent="0.25">
      <c r="A103" s="89" t="s">
        <v>2188</v>
      </c>
      <c r="B103" s="84" t="s">
        <v>151</v>
      </c>
      <c r="C103" s="343">
        <v>45355</v>
      </c>
      <c r="D103" s="345" t="s">
        <v>2194</v>
      </c>
      <c r="E103" s="345" t="s">
        <v>2658</v>
      </c>
      <c r="F103" s="346" t="s">
        <v>2279</v>
      </c>
      <c r="G103" s="346" t="s">
        <v>2659</v>
      </c>
      <c r="H103" s="346" t="s">
        <v>2660</v>
      </c>
      <c r="I103" s="346" t="s">
        <v>156</v>
      </c>
      <c r="J103" s="345" t="s">
        <v>2661</v>
      </c>
      <c r="K103" s="347">
        <v>45366</v>
      </c>
      <c r="L103" s="345" t="s">
        <v>158</v>
      </c>
      <c r="M103" s="345" t="s">
        <v>639</v>
      </c>
      <c r="N103" s="346" t="s">
        <v>1086</v>
      </c>
      <c r="O103" s="346" t="s">
        <v>2194</v>
      </c>
      <c r="P103" s="346" t="s">
        <v>1086</v>
      </c>
      <c r="Q103" s="346" t="s">
        <v>2194</v>
      </c>
      <c r="R103" s="347">
        <v>45370</v>
      </c>
      <c r="S103" s="346">
        <v>965.6</v>
      </c>
      <c r="T103" s="346" t="s">
        <v>141</v>
      </c>
      <c r="U103" s="345">
        <v>1158.72</v>
      </c>
      <c r="V103" s="348">
        <v>0</v>
      </c>
      <c r="W103" s="349" t="s">
        <v>151</v>
      </c>
      <c r="X103" s="349" t="s">
        <v>151</v>
      </c>
      <c r="Y103" s="349" t="s">
        <v>151</v>
      </c>
      <c r="Z103" s="350" t="s">
        <v>151</v>
      </c>
      <c r="AA103" s="350" t="s">
        <v>151</v>
      </c>
      <c r="AB103" s="350" t="s">
        <v>151</v>
      </c>
      <c r="AC103" s="80">
        <v>1158.72</v>
      </c>
      <c r="AD103" s="348" t="s">
        <v>151</v>
      </c>
      <c r="AE103" s="349" t="s">
        <v>151</v>
      </c>
      <c r="AF103" s="349" t="s">
        <v>151</v>
      </c>
      <c r="AG103" s="345" t="s">
        <v>151</v>
      </c>
      <c r="AH103" s="351" t="s">
        <v>151</v>
      </c>
    </row>
    <row r="104" spans="1:34" ht="15.75" customHeight="1" x14ac:dyDescent="0.25">
      <c r="A104" s="89" t="s">
        <v>2189</v>
      </c>
      <c r="B104" s="84" t="s">
        <v>151</v>
      </c>
      <c r="C104" s="343">
        <v>45362</v>
      </c>
      <c r="D104" s="345" t="s">
        <v>2194</v>
      </c>
      <c r="E104" s="345" t="s">
        <v>2662</v>
      </c>
      <c r="F104" s="346" t="s">
        <v>2366</v>
      </c>
      <c r="G104" s="346" t="s">
        <v>2367</v>
      </c>
      <c r="H104" s="346" t="s">
        <v>2368</v>
      </c>
      <c r="I104" s="346" t="s">
        <v>156</v>
      </c>
      <c r="J104" s="345" t="s">
        <v>2663</v>
      </c>
      <c r="K104" s="347">
        <v>45362</v>
      </c>
      <c r="L104" s="345" t="s">
        <v>158</v>
      </c>
      <c r="M104" s="345" t="s">
        <v>2462</v>
      </c>
      <c r="N104" s="346" t="s">
        <v>158</v>
      </c>
      <c r="O104" s="346" t="s">
        <v>2371</v>
      </c>
      <c r="P104" s="346" t="s">
        <v>158</v>
      </c>
      <c r="Q104" s="346" t="s">
        <v>2528</v>
      </c>
      <c r="R104" s="347">
        <v>45363</v>
      </c>
      <c r="S104" s="346">
        <v>1596</v>
      </c>
      <c r="T104" s="346" t="s">
        <v>249</v>
      </c>
      <c r="U104" s="345">
        <v>1515.79</v>
      </c>
      <c r="V104" s="348">
        <v>0</v>
      </c>
      <c r="W104" s="349" t="s">
        <v>151</v>
      </c>
      <c r="X104" s="349" t="s">
        <v>151</v>
      </c>
      <c r="Y104" s="349" t="s">
        <v>151</v>
      </c>
      <c r="Z104" s="350" t="s">
        <v>151</v>
      </c>
      <c r="AA104" s="350" t="s">
        <v>151</v>
      </c>
      <c r="AB104" s="350" t="s">
        <v>151</v>
      </c>
      <c r="AC104" s="80">
        <v>1515.79</v>
      </c>
      <c r="AD104" s="348" t="s">
        <v>151</v>
      </c>
      <c r="AE104" s="349" t="s">
        <v>151</v>
      </c>
      <c r="AF104" s="349" t="s">
        <v>151</v>
      </c>
      <c r="AG104" s="345" t="s">
        <v>151</v>
      </c>
      <c r="AH104" s="351" t="s">
        <v>151</v>
      </c>
    </row>
    <row r="105" spans="1:34" ht="15.75" customHeight="1" x14ac:dyDescent="0.25">
      <c r="A105" s="89" t="s">
        <v>2190</v>
      </c>
      <c r="B105" s="84" t="s">
        <v>1766</v>
      </c>
      <c r="C105" s="343">
        <v>45165</v>
      </c>
      <c r="D105" s="345" t="s">
        <v>2664</v>
      </c>
      <c r="E105" s="345" t="s">
        <v>2665</v>
      </c>
      <c r="F105" s="346" t="s">
        <v>412</v>
      </c>
      <c r="G105" s="346" t="s">
        <v>2227</v>
      </c>
      <c r="H105" s="346" t="s">
        <v>2666</v>
      </c>
      <c r="I105" s="346" t="s">
        <v>156</v>
      </c>
      <c r="J105" s="345" t="s">
        <v>2667</v>
      </c>
      <c r="K105" s="347">
        <v>45432</v>
      </c>
      <c r="L105" s="345" t="s">
        <v>198</v>
      </c>
      <c r="M105" s="345" t="s">
        <v>2668</v>
      </c>
      <c r="N105" s="346" t="s">
        <v>1086</v>
      </c>
      <c r="O105" s="346" t="s">
        <v>2194</v>
      </c>
      <c r="P105" s="346" t="s">
        <v>1086</v>
      </c>
      <c r="Q105" s="346" t="s">
        <v>2194</v>
      </c>
      <c r="R105" s="347">
        <v>45440</v>
      </c>
      <c r="S105" s="346">
        <v>5090</v>
      </c>
      <c r="T105" s="346" t="s">
        <v>144</v>
      </c>
      <c r="U105" s="345">
        <v>6108</v>
      </c>
      <c r="V105" s="348">
        <v>0</v>
      </c>
      <c r="W105" s="349" t="s">
        <v>1766</v>
      </c>
      <c r="X105" s="349" t="s">
        <v>1766</v>
      </c>
      <c r="Y105" s="349" t="s">
        <v>1766</v>
      </c>
      <c r="Z105" s="350" t="s">
        <v>1766</v>
      </c>
      <c r="AA105" s="350" t="s">
        <v>1766</v>
      </c>
      <c r="AB105" s="350" t="s">
        <v>1766</v>
      </c>
      <c r="AC105" s="80">
        <v>6108</v>
      </c>
      <c r="AD105" s="348" t="s">
        <v>1766</v>
      </c>
      <c r="AE105" s="349" t="s">
        <v>1766</v>
      </c>
      <c r="AF105" s="349" t="s">
        <v>1766</v>
      </c>
      <c r="AG105" s="345" t="s">
        <v>1766</v>
      </c>
      <c r="AH105" s="351" t="s">
        <v>1766</v>
      </c>
    </row>
    <row r="106" spans="1:34" ht="15.75" customHeight="1" x14ac:dyDescent="0.25">
      <c r="A106" s="89" t="s">
        <v>2191</v>
      </c>
      <c r="B106" s="84" t="s">
        <v>151</v>
      </c>
      <c r="C106" s="343">
        <v>45357</v>
      </c>
      <c r="D106" s="345" t="s">
        <v>2194</v>
      </c>
      <c r="E106" s="345" t="s">
        <v>2669</v>
      </c>
      <c r="F106" s="346" t="s">
        <v>2670</v>
      </c>
      <c r="G106" s="346" t="s">
        <v>2671</v>
      </c>
      <c r="H106" s="346" t="s">
        <v>2672</v>
      </c>
      <c r="I106" s="346" t="s">
        <v>156</v>
      </c>
      <c r="J106" s="345" t="s">
        <v>2673</v>
      </c>
      <c r="K106" s="347">
        <v>45397</v>
      </c>
      <c r="L106" s="345" t="s">
        <v>158</v>
      </c>
      <c r="M106" s="345" t="s">
        <v>1617</v>
      </c>
      <c r="N106" s="346" t="s">
        <v>158</v>
      </c>
      <c r="O106" s="346" t="s">
        <v>2674</v>
      </c>
      <c r="P106" s="346" t="s">
        <v>158</v>
      </c>
      <c r="Q106" s="346" t="s">
        <v>2675</v>
      </c>
      <c r="R106" s="347">
        <v>45362</v>
      </c>
      <c r="S106" s="346">
        <v>2500</v>
      </c>
      <c r="T106" s="346" t="s">
        <v>141</v>
      </c>
      <c r="U106" s="345">
        <v>2568.2800000000002</v>
      </c>
      <c r="V106" s="348">
        <v>0</v>
      </c>
      <c r="W106" s="349" t="s">
        <v>151</v>
      </c>
      <c r="X106" s="349" t="s">
        <v>151</v>
      </c>
      <c r="Y106" s="349" t="s">
        <v>151</v>
      </c>
      <c r="Z106" s="350" t="s">
        <v>151</v>
      </c>
      <c r="AA106" s="350" t="s">
        <v>151</v>
      </c>
      <c r="AB106" s="350" t="s">
        <v>151</v>
      </c>
      <c r="AC106" s="80">
        <v>2568.2800000000002</v>
      </c>
      <c r="AD106" s="348" t="s">
        <v>151</v>
      </c>
      <c r="AE106" s="349" t="s">
        <v>151</v>
      </c>
      <c r="AF106" s="349" t="s">
        <v>151</v>
      </c>
      <c r="AG106" s="345" t="s">
        <v>151</v>
      </c>
      <c r="AH106" s="351" t="s">
        <v>151</v>
      </c>
    </row>
    <row r="107" spans="1:34" ht="15.75" customHeight="1" x14ac:dyDescent="0.25">
      <c r="A107" s="89" t="s">
        <v>2192</v>
      </c>
      <c r="B107" s="84" t="s">
        <v>151</v>
      </c>
      <c r="C107" s="343">
        <v>45364</v>
      </c>
      <c r="D107" s="345" t="s">
        <v>2676</v>
      </c>
      <c r="E107" s="345" t="s">
        <v>2677</v>
      </c>
      <c r="F107" s="346" t="s">
        <v>412</v>
      </c>
      <c r="G107" s="346" t="s">
        <v>2227</v>
      </c>
      <c r="H107" s="346" t="s">
        <v>2228</v>
      </c>
      <c r="I107" s="346" t="s">
        <v>156</v>
      </c>
      <c r="J107" s="345" t="s">
        <v>2678</v>
      </c>
      <c r="K107" s="347">
        <v>45372</v>
      </c>
      <c r="L107" s="345" t="s">
        <v>158</v>
      </c>
      <c r="M107" s="345" t="s">
        <v>1188</v>
      </c>
      <c r="N107" s="346" t="s">
        <v>158</v>
      </c>
      <c r="O107" s="346" t="s">
        <v>2679</v>
      </c>
      <c r="P107" s="346" t="s">
        <v>1086</v>
      </c>
      <c r="Q107" s="346" t="s">
        <v>2194</v>
      </c>
      <c r="R107" s="347">
        <v>45405</v>
      </c>
      <c r="S107" s="346">
        <v>3719.43</v>
      </c>
      <c r="T107" s="346" t="s">
        <v>144</v>
      </c>
      <c r="U107" s="345">
        <v>4463.3100000000004</v>
      </c>
      <c r="V107" s="348">
        <v>0</v>
      </c>
      <c r="W107" s="349" t="s">
        <v>151</v>
      </c>
      <c r="X107" s="349" t="s">
        <v>151</v>
      </c>
      <c r="Y107" s="349" t="s">
        <v>151</v>
      </c>
      <c r="Z107" s="350" t="s">
        <v>151</v>
      </c>
      <c r="AA107" s="350" t="s">
        <v>151</v>
      </c>
      <c r="AB107" s="350" t="s">
        <v>151</v>
      </c>
      <c r="AC107" s="80">
        <v>4463.3100000000004</v>
      </c>
      <c r="AD107" s="348" t="s">
        <v>151</v>
      </c>
      <c r="AE107" s="349" t="s">
        <v>151</v>
      </c>
      <c r="AF107" s="349" t="s">
        <v>151</v>
      </c>
      <c r="AG107" s="345" t="s">
        <v>151</v>
      </c>
      <c r="AH107" s="351" t="s">
        <v>151</v>
      </c>
    </row>
    <row r="108" spans="1:34" ht="15.75" customHeight="1" x14ac:dyDescent="0.25">
      <c r="A108" s="89" t="s">
        <v>2193</v>
      </c>
      <c r="B108" s="84" t="s">
        <v>1766</v>
      </c>
      <c r="C108" s="343">
        <v>45378</v>
      </c>
      <c r="D108" s="345" t="s">
        <v>2680</v>
      </c>
      <c r="E108" s="345" t="s">
        <v>2681</v>
      </c>
      <c r="F108" s="346" t="s">
        <v>2682</v>
      </c>
      <c r="G108" s="346" t="s">
        <v>2244</v>
      </c>
      <c r="H108" s="346" t="s">
        <v>2223</v>
      </c>
      <c r="I108" s="346" t="s">
        <v>156</v>
      </c>
      <c r="J108" s="345" t="s">
        <v>2683</v>
      </c>
      <c r="K108" s="347">
        <v>45380</v>
      </c>
      <c r="L108" s="345" t="s">
        <v>158</v>
      </c>
      <c r="M108" s="345" t="s">
        <v>2684</v>
      </c>
      <c r="N108" s="346" t="s">
        <v>158</v>
      </c>
      <c r="O108" s="346" t="s">
        <v>385</v>
      </c>
      <c r="P108" s="346" t="s">
        <v>158</v>
      </c>
      <c r="Q108" s="346" t="s">
        <v>769</v>
      </c>
      <c r="R108" s="347">
        <v>45433</v>
      </c>
      <c r="S108" s="346">
        <v>1465.23</v>
      </c>
      <c r="T108" s="346" t="s">
        <v>144</v>
      </c>
      <c r="U108" s="345">
        <v>1758.28</v>
      </c>
      <c r="V108" s="348">
        <v>0</v>
      </c>
      <c r="W108" s="349" t="s">
        <v>1766</v>
      </c>
      <c r="X108" s="349" t="s">
        <v>1766</v>
      </c>
      <c r="Y108" s="349" t="s">
        <v>1766</v>
      </c>
      <c r="Z108" s="350" t="s">
        <v>1766</v>
      </c>
      <c r="AA108" s="350" t="s">
        <v>1766</v>
      </c>
      <c r="AB108" s="350" t="s">
        <v>1766</v>
      </c>
      <c r="AC108" s="80">
        <v>1758.28</v>
      </c>
      <c r="AD108" s="348" t="s">
        <v>1766</v>
      </c>
      <c r="AE108" s="349" t="s">
        <v>1766</v>
      </c>
      <c r="AF108" s="349" t="s">
        <v>1766</v>
      </c>
      <c r="AG108" s="345" t="s">
        <v>1766</v>
      </c>
      <c r="AH108" s="351" t="s">
        <v>1766</v>
      </c>
    </row>
  </sheetData>
  <mergeCells count="5">
    <mergeCell ref="F3:I3"/>
    <mergeCell ref="V3:X3"/>
    <mergeCell ref="K1:L2"/>
    <mergeCell ref="M1:N2"/>
    <mergeCell ref="O1:P2"/>
  </mergeCells>
  <phoneticPr fontId="41" type="noConversion"/>
  <dataValidations count="2">
    <dataValidation type="decimal" operator="lessThanOrEqual" allowBlank="1" showInputMessage="1" showErrorMessage="1" errorTitle="Value must be a number" error="Value must be a number.  If unknown, leave blank." sqref="S5:S108 U5:V108 Z5:AD108" xr:uid="{00000000-0002-0000-0200-000000000000}">
      <formula1>9999999</formula1>
    </dataValidation>
    <dataValidation type="list" allowBlank="1" showErrorMessage="1" errorTitle="Invalid entry" error="Please select from the drop-down list" sqref="AG5:AG108" xr:uid="{00000000-0002-0000-0200-000001000000}">
      <formula1>"CC BY,CC BY-SA,CC BY-NC,CC BY-ND,CC BY-NC-ND,CC0,Unknown"</formula1>
    </dataValidation>
  </dataValidations>
  <pageMargins left="0.70866141732283472" right="0.70866141732283472" top="0.74803149606299213" bottom="0.74803149606299213" header="0.31496062992125984" footer="0.31496062992125984"/>
  <pageSetup paperSize="8" fitToWidth="0" orientation="landscape" cellComments="asDisplayed" r:id="rId1"/>
  <colBreaks count="3" manualBreakCount="3">
    <brk id="11" min="2" max="28" man="1"/>
    <brk id="21" min="2" max="28" man="1"/>
    <brk id="37" max="1048575" man="1"/>
  </colBreaks>
  <legacy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ErrorMessage="1" errorTitle="Invalid entry" error="Please pick a value from the drop-down list." xr:uid="{00000000-0002-0000-0200-000002000000}">
          <x14:formula1>
            <xm:f>'Constrained values'!$A$2:$A$31</xm:f>
          </x14:formula1>
          <xm:sqref>I5:I108</xm:sqref>
        </x14:dataValidation>
        <x14:dataValidation type="list" allowBlank="1" showErrorMessage="1" errorTitle="Invalid entry" error="Please pick a value from the drop-down list." xr:uid="{00000000-0002-0000-0200-000003000000}">
          <x14:formula1>
            <xm:f>'Constrained values'!$E$2:$E$19</xm:f>
          </x14:formula1>
          <xm:sqref>L5:L108 P5:P108 N5:N108</xm:sqref>
        </x14:dataValidation>
        <x14:dataValidation type="list" operator="lessThanOrEqual" allowBlank="1" showInputMessage="1" showErrorMessage="1" errorTitle="Value must be a number" error="Value must be a number.  If unknown, leave blank." xr:uid="{A22B0A7D-5D4A-44F0-A1DC-A88593BABA39}">
          <x14:formula1>
            <xm:f>'Constrained values'!$C$2:$C$7</xm:f>
          </x14:formula1>
          <xm:sqref>W5:Y108</xm:sqref>
        </x14:dataValidation>
        <x14:dataValidation type="list" operator="lessThanOrEqual" allowBlank="1" showInputMessage="1" showErrorMessage="1" errorTitle="Value must be a number" error="Value must be a number.  If unknown, leave blank." xr:uid="{F34C43E7-B93F-409B-B477-77E2B955A401}">
          <x14:formula1>
            <xm:f>'Constrained values'!$K$2:$K$96</xm:f>
          </x14:formula1>
          <xm:sqref>AF5:AF108</xm:sqref>
        </x14:dataValidation>
        <x14:dataValidation type="list" operator="lessThanOrEqual" allowBlank="1" showInputMessage="1" showErrorMessage="1" errorTitle="Value must be a number" error="Value must be a number.  If unknown, leave blank." xr:uid="{7FC2C6BE-3712-4218-836E-AE188D61C120}">
          <x14:formula1>
            <xm:f>'Constrained values'!$G$2:$G$18</xm:f>
          </x14:formula1>
          <xm:sqref>AE5:AE108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588CF-729E-42D6-AD10-221ABDF39B9F}">
  <dimension ref="A1:AD269"/>
  <sheetViews>
    <sheetView topLeftCell="A139" workbookViewId="0"/>
  </sheetViews>
  <sheetFormatPr defaultColWidth="13.36328125" defaultRowHeight="25" customHeight="1" x14ac:dyDescent="0.25"/>
  <sheetData>
    <row r="1" spans="1:30" s="338" customFormat="1" ht="25" customHeight="1" x14ac:dyDescent="0.3">
      <c r="A1" s="338" t="s">
        <v>130</v>
      </c>
      <c r="B1" s="338" t="s">
        <v>147</v>
      </c>
      <c r="C1" s="338" t="s">
        <v>57</v>
      </c>
      <c r="D1" s="338" t="s">
        <v>60</v>
      </c>
      <c r="E1" s="338" t="s">
        <v>62</v>
      </c>
      <c r="F1" s="338" t="s">
        <v>63</v>
      </c>
      <c r="G1" s="338" t="s">
        <v>65</v>
      </c>
      <c r="H1" s="338" t="s">
        <v>67</v>
      </c>
      <c r="I1" s="338" t="s">
        <v>69</v>
      </c>
      <c r="J1" s="338" t="s">
        <v>71</v>
      </c>
      <c r="K1" s="338" t="s">
        <v>73</v>
      </c>
      <c r="L1" s="338" t="s">
        <v>76</v>
      </c>
      <c r="M1" s="338" t="s">
        <v>78</v>
      </c>
      <c r="N1" s="338" t="s">
        <v>80</v>
      </c>
      <c r="O1" s="338" t="s">
        <v>82</v>
      </c>
      <c r="P1" s="338" t="s">
        <v>84</v>
      </c>
      <c r="Q1" s="338" t="s">
        <v>86</v>
      </c>
      <c r="R1" s="338" t="s">
        <v>148</v>
      </c>
      <c r="S1" s="338" t="s">
        <v>97</v>
      </c>
      <c r="T1" s="338" t="s">
        <v>99</v>
      </c>
      <c r="U1" s="338" t="s">
        <v>101</v>
      </c>
      <c r="V1" s="338" t="s">
        <v>103</v>
      </c>
      <c r="W1" s="338" t="s">
        <v>88</v>
      </c>
      <c r="X1" s="338" t="s">
        <v>90</v>
      </c>
      <c r="Y1" s="338" t="s">
        <v>92</v>
      </c>
      <c r="Z1" s="338" t="s">
        <v>132</v>
      </c>
      <c r="AA1" s="338" t="s">
        <v>133</v>
      </c>
      <c r="AB1" s="338" t="s">
        <v>149</v>
      </c>
      <c r="AC1" s="338" t="s">
        <v>120</v>
      </c>
      <c r="AD1" s="338" t="s">
        <v>122</v>
      </c>
    </row>
    <row r="2" spans="1:30" ht="25" customHeight="1" x14ac:dyDescent="0.35">
      <c r="A2" s="322" t="s">
        <v>150</v>
      </c>
      <c r="B2" s="322" t="s">
        <v>151</v>
      </c>
      <c r="C2" s="323">
        <v>45260</v>
      </c>
      <c r="D2" s="322"/>
      <c r="E2" s="322" t="s">
        <v>152</v>
      </c>
      <c r="F2" s="322" t="s">
        <v>153</v>
      </c>
      <c r="G2" s="322" t="s">
        <v>154</v>
      </c>
      <c r="H2" s="322" t="s">
        <v>155</v>
      </c>
      <c r="I2" s="322" t="s">
        <v>156</v>
      </c>
      <c r="J2" s="322" t="s">
        <v>157</v>
      </c>
      <c r="K2" s="323">
        <v>45268</v>
      </c>
      <c r="L2" s="322" t="s">
        <v>158</v>
      </c>
      <c r="M2" s="322" t="s">
        <v>159</v>
      </c>
      <c r="N2" s="322"/>
      <c r="O2" s="322"/>
      <c r="P2" s="322"/>
      <c r="Q2" s="322"/>
      <c r="R2" s="323">
        <v>45268</v>
      </c>
      <c r="S2" s="325">
        <v>2940</v>
      </c>
      <c r="T2" s="322" t="s">
        <v>144</v>
      </c>
      <c r="U2" s="324">
        <v>0</v>
      </c>
      <c r="V2" s="324">
        <v>0</v>
      </c>
      <c r="W2" s="322" t="s">
        <v>160</v>
      </c>
      <c r="X2" s="322"/>
      <c r="Y2" s="322"/>
      <c r="Z2" s="324">
        <v>0</v>
      </c>
      <c r="AA2" s="324"/>
      <c r="AB2" s="322" t="s">
        <v>161</v>
      </c>
      <c r="AC2" s="322" t="s">
        <v>143</v>
      </c>
      <c r="AD2" s="322"/>
    </row>
    <row r="3" spans="1:30" ht="25" customHeight="1" x14ac:dyDescent="0.35">
      <c r="A3" s="322" t="s">
        <v>162</v>
      </c>
      <c r="B3" s="322" t="s">
        <v>151</v>
      </c>
      <c r="C3" s="323">
        <v>45073</v>
      </c>
      <c r="D3" s="322"/>
      <c r="E3" s="322" t="s">
        <v>163</v>
      </c>
      <c r="F3" s="322" t="s">
        <v>153</v>
      </c>
      <c r="G3" s="322" t="s">
        <v>164</v>
      </c>
      <c r="H3" s="322" t="s">
        <v>165</v>
      </c>
      <c r="I3" s="322" t="s">
        <v>156</v>
      </c>
      <c r="J3" s="322" t="s">
        <v>166</v>
      </c>
      <c r="K3" s="323">
        <v>45083</v>
      </c>
      <c r="L3" s="322" t="s">
        <v>158</v>
      </c>
      <c r="M3" s="322"/>
      <c r="N3" s="322"/>
      <c r="O3" s="322"/>
      <c r="P3" s="322"/>
      <c r="Q3" s="322"/>
      <c r="R3" s="323">
        <v>45083</v>
      </c>
      <c r="S3" s="322">
        <v>2720</v>
      </c>
      <c r="T3" s="322" t="s">
        <v>144</v>
      </c>
      <c r="U3" s="324">
        <v>0</v>
      </c>
      <c r="V3" s="324">
        <v>0</v>
      </c>
      <c r="W3" s="322" t="s">
        <v>160</v>
      </c>
      <c r="X3" s="322"/>
      <c r="Y3" s="322"/>
      <c r="Z3" s="324">
        <v>0</v>
      </c>
      <c r="AA3" s="324"/>
      <c r="AB3" s="322" t="s">
        <v>161</v>
      </c>
      <c r="AC3" s="322" t="s">
        <v>143</v>
      </c>
      <c r="AD3" s="322"/>
    </row>
    <row r="4" spans="1:30" ht="25" customHeight="1" x14ac:dyDescent="0.35">
      <c r="A4" s="322" t="s">
        <v>167</v>
      </c>
      <c r="B4" s="322" t="s">
        <v>151</v>
      </c>
      <c r="C4" s="323">
        <v>45120</v>
      </c>
      <c r="D4" s="322"/>
      <c r="E4" s="322" t="s">
        <v>168</v>
      </c>
      <c r="F4" s="322" t="s">
        <v>153</v>
      </c>
      <c r="G4" s="322" t="s">
        <v>169</v>
      </c>
      <c r="H4" s="322" t="s">
        <v>170</v>
      </c>
      <c r="I4" s="322" t="s">
        <v>156</v>
      </c>
      <c r="J4" s="322" t="s">
        <v>171</v>
      </c>
      <c r="K4" s="323">
        <v>45139</v>
      </c>
      <c r="L4" s="322" t="s">
        <v>158</v>
      </c>
      <c r="M4" s="322" t="s">
        <v>172</v>
      </c>
      <c r="N4" s="322"/>
      <c r="O4" s="322"/>
      <c r="P4" s="322"/>
      <c r="Q4" s="322"/>
      <c r="R4" s="323">
        <v>45140</v>
      </c>
      <c r="S4" s="325">
        <v>3140</v>
      </c>
      <c r="T4" s="322" t="s">
        <v>144</v>
      </c>
      <c r="U4" s="324">
        <v>0</v>
      </c>
      <c r="V4" s="324">
        <v>0</v>
      </c>
      <c r="W4" s="322" t="s">
        <v>160</v>
      </c>
      <c r="X4" s="322"/>
      <c r="Y4" s="322"/>
      <c r="Z4" s="324">
        <v>0</v>
      </c>
      <c r="AA4" s="324"/>
      <c r="AB4" s="322" t="s">
        <v>161</v>
      </c>
      <c r="AC4" s="322" t="s">
        <v>143</v>
      </c>
      <c r="AD4" s="322"/>
    </row>
    <row r="5" spans="1:30" ht="25" customHeight="1" x14ac:dyDescent="0.35">
      <c r="A5" s="322" t="s">
        <v>173</v>
      </c>
      <c r="B5" s="322" t="s">
        <v>151</v>
      </c>
      <c r="C5" s="323">
        <v>45152</v>
      </c>
      <c r="D5" s="322"/>
      <c r="E5" s="322" t="s">
        <v>174</v>
      </c>
      <c r="F5" s="322" t="s">
        <v>153</v>
      </c>
      <c r="G5" s="322" t="s">
        <v>175</v>
      </c>
      <c r="H5" s="322" t="s">
        <v>176</v>
      </c>
      <c r="I5" s="322" t="s">
        <v>156</v>
      </c>
      <c r="J5" s="322" t="s">
        <v>177</v>
      </c>
      <c r="K5" s="323">
        <v>45160</v>
      </c>
      <c r="L5" s="322" t="s">
        <v>158</v>
      </c>
      <c r="M5" s="322" t="s">
        <v>178</v>
      </c>
      <c r="N5" s="322"/>
      <c r="O5" s="322"/>
      <c r="P5" s="322"/>
      <c r="Q5" s="322"/>
      <c r="R5" s="323">
        <v>45161</v>
      </c>
      <c r="S5" s="325">
        <v>3390</v>
      </c>
      <c r="T5" s="322" t="s">
        <v>144</v>
      </c>
      <c r="U5" s="324">
        <v>0</v>
      </c>
      <c r="V5" s="324">
        <v>0</v>
      </c>
      <c r="W5" s="322" t="s">
        <v>160</v>
      </c>
      <c r="X5" s="322"/>
      <c r="Y5" s="322"/>
      <c r="Z5" s="324">
        <v>0</v>
      </c>
      <c r="AA5" s="324"/>
      <c r="AB5" s="322" t="s">
        <v>161</v>
      </c>
      <c r="AC5" s="322" t="s">
        <v>143</v>
      </c>
      <c r="AD5" s="322"/>
    </row>
    <row r="6" spans="1:30" ht="25" customHeight="1" x14ac:dyDescent="0.35">
      <c r="A6" s="322" t="s">
        <v>179</v>
      </c>
      <c r="B6" s="322" t="s">
        <v>151</v>
      </c>
      <c r="C6" s="323">
        <v>45201</v>
      </c>
      <c r="D6" s="322">
        <v>37802372</v>
      </c>
      <c r="E6" s="322" t="s">
        <v>180</v>
      </c>
      <c r="F6" s="322" t="s">
        <v>153</v>
      </c>
      <c r="G6" s="322" t="s">
        <v>181</v>
      </c>
      <c r="H6" s="322" t="s">
        <v>182</v>
      </c>
      <c r="I6" s="322" t="s">
        <v>156</v>
      </c>
      <c r="J6" s="322" t="s">
        <v>183</v>
      </c>
      <c r="K6" s="323">
        <v>45204</v>
      </c>
      <c r="L6" s="322" t="s">
        <v>158</v>
      </c>
      <c r="M6" s="322" t="s">
        <v>184</v>
      </c>
      <c r="N6" s="322" t="s">
        <v>158</v>
      </c>
      <c r="O6" s="322" t="s">
        <v>185</v>
      </c>
      <c r="P6" s="322"/>
      <c r="Q6" s="322"/>
      <c r="R6" s="323">
        <v>45210</v>
      </c>
      <c r="S6" s="325">
        <v>2760</v>
      </c>
      <c r="T6" s="322" t="s">
        <v>144</v>
      </c>
      <c r="U6" s="324">
        <v>0</v>
      </c>
      <c r="V6" s="324">
        <v>0</v>
      </c>
      <c r="W6" s="322" t="s">
        <v>160</v>
      </c>
      <c r="X6" s="322" t="s">
        <v>160</v>
      </c>
      <c r="Y6" s="322"/>
      <c r="Z6" s="324">
        <v>0</v>
      </c>
      <c r="AA6" s="324"/>
      <c r="AB6" s="322" t="s">
        <v>161</v>
      </c>
      <c r="AC6" s="322" t="s">
        <v>143</v>
      </c>
      <c r="AD6" s="322"/>
    </row>
    <row r="7" spans="1:30" ht="25" customHeight="1" x14ac:dyDescent="0.35">
      <c r="A7" s="322" t="s">
        <v>186</v>
      </c>
      <c r="B7" s="322" t="s">
        <v>151</v>
      </c>
      <c r="C7" s="323">
        <v>45100</v>
      </c>
      <c r="D7" s="322"/>
      <c r="E7" s="322" t="s">
        <v>187</v>
      </c>
      <c r="F7" s="322" t="s">
        <v>153</v>
      </c>
      <c r="G7" s="322" t="s">
        <v>188</v>
      </c>
      <c r="H7" s="322" t="s">
        <v>189</v>
      </c>
      <c r="I7" s="322" t="s">
        <v>156</v>
      </c>
      <c r="J7" s="322" t="s">
        <v>190</v>
      </c>
      <c r="K7" s="323">
        <v>45101</v>
      </c>
      <c r="L7" s="322" t="s">
        <v>191</v>
      </c>
      <c r="M7" s="322" t="s">
        <v>192</v>
      </c>
      <c r="N7" s="322"/>
      <c r="O7" s="322"/>
      <c r="P7" s="322"/>
      <c r="Q7" s="322"/>
      <c r="R7" s="323">
        <v>45104</v>
      </c>
      <c r="S7" s="322">
        <v>2750</v>
      </c>
      <c r="T7" s="322" t="s">
        <v>144</v>
      </c>
      <c r="U7" s="324">
        <v>0</v>
      </c>
      <c r="V7" s="324">
        <v>0</v>
      </c>
      <c r="W7" s="322" t="s">
        <v>160</v>
      </c>
      <c r="X7" s="322"/>
      <c r="Y7" s="322"/>
      <c r="Z7" s="324">
        <v>0</v>
      </c>
      <c r="AA7" s="324"/>
      <c r="AB7" s="322" t="s">
        <v>161</v>
      </c>
      <c r="AC7" s="322" t="s">
        <v>143</v>
      </c>
      <c r="AD7" s="322"/>
    </row>
    <row r="8" spans="1:30" ht="25" customHeight="1" x14ac:dyDescent="0.35">
      <c r="A8" s="322" t="s">
        <v>193</v>
      </c>
      <c r="B8" s="322" t="s">
        <v>151</v>
      </c>
      <c r="C8" s="323">
        <v>45237</v>
      </c>
      <c r="D8" s="322"/>
      <c r="E8" s="322" t="s">
        <v>194</v>
      </c>
      <c r="F8" s="322" t="s">
        <v>153</v>
      </c>
      <c r="G8" s="322" t="s">
        <v>195</v>
      </c>
      <c r="H8" s="322" t="s">
        <v>196</v>
      </c>
      <c r="I8" s="322" t="s">
        <v>156</v>
      </c>
      <c r="J8" s="322" t="s">
        <v>197</v>
      </c>
      <c r="K8" s="323">
        <v>45239</v>
      </c>
      <c r="L8" s="322" t="s">
        <v>198</v>
      </c>
      <c r="M8" s="322" t="s">
        <v>199</v>
      </c>
      <c r="N8" s="322"/>
      <c r="O8" s="322"/>
      <c r="P8" s="322"/>
      <c r="Q8" s="322"/>
      <c r="R8" s="323">
        <v>45239</v>
      </c>
      <c r="S8" s="325">
        <v>2630</v>
      </c>
      <c r="T8" s="322" t="s">
        <v>144</v>
      </c>
      <c r="U8" s="324">
        <v>0</v>
      </c>
      <c r="V8" s="324">
        <v>0</v>
      </c>
      <c r="W8" s="322" t="s">
        <v>160</v>
      </c>
      <c r="X8" s="322"/>
      <c r="Y8" s="322"/>
      <c r="Z8" s="324">
        <v>0</v>
      </c>
      <c r="AA8" s="324"/>
      <c r="AB8" s="322" t="s">
        <v>161</v>
      </c>
      <c r="AC8" s="322" t="s">
        <v>143</v>
      </c>
      <c r="AD8" s="322"/>
    </row>
    <row r="9" spans="1:30" ht="25" customHeight="1" x14ac:dyDescent="0.35">
      <c r="A9" s="322" t="s">
        <v>200</v>
      </c>
      <c r="B9" s="322" t="s">
        <v>151</v>
      </c>
      <c r="C9" s="323">
        <v>45059</v>
      </c>
      <c r="D9" s="322"/>
      <c r="E9" s="322" t="s">
        <v>201</v>
      </c>
      <c r="F9" s="322" t="s">
        <v>153</v>
      </c>
      <c r="G9" s="322" t="s">
        <v>202</v>
      </c>
      <c r="H9" s="322" t="s">
        <v>203</v>
      </c>
      <c r="I9" s="322" t="s">
        <v>156</v>
      </c>
      <c r="J9" s="322" t="s">
        <v>204</v>
      </c>
      <c r="K9" s="323">
        <v>45066</v>
      </c>
      <c r="L9" s="322" t="s">
        <v>198</v>
      </c>
      <c r="M9" s="322" t="s">
        <v>205</v>
      </c>
      <c r="N9" s="322" t="s">
        <v>198</v>
      </c>
      <c r="O9" s="322" t="s">
        <v>206</v>
      </c>
      <c r="P9" s="322"/>
      <c r="Q9" s="322"/>
      <c r="R9" s="323">
        <v>45076</v>
      </c>
      <c r="S9" s="335">
        <v>3550</v>
      </c>
      <c r="T9" s="322" t="s">
        <v>144</v>
      </c>
      <c r="U9" s="324">
        <v>0</v>
      </c>
      <c r="V9" s="324">
        <v>0</v>
      </c>
      <c r="W9" s="322" t="s">
        <v>160</v>
      </c>
      <c r="X9" s="322" t="s">
        <v>160</v>
      </c>
      <c r="Y9" s="322"/>
      <c r="Z9" s="324">
        <v>0</v>
      </c>
      <c r="AA9" s="324"/>
      <c r="AB9" s="322" t="s">
        <v>207</v>
      </c>
      <c r="AC9" s="322" t="s">
        <v>143</v>
      </c>
      <c r="AD9" s="322"/>
    </row>
    <row r="10" spans="1:30" ht="25" customHeight="1" x14ac:dyDescent="0.35">
      <c r="A10" s="322" t="s">
        <v>208</v>
      </c>
      <c r="B10" s="322" t="s">
        <v>151</v>
      </c>
      <c r="C10" s="323">
        <v>45069</v>
      </c>
      <c r="D10" s="322"/>
      <c r="E10" s="322" t="s">
        <v>209</v>
      </c>
      <c r="F10" s="322" t="s">
        <v>153</v>
      </c>
      <c r="G10" s="322" t="s">
        <v>210</v>
      </c>
      <c r="H10" s="322" t="s">
        <v>211</v>
      </c>
      <c r="I10" s="322" t="s">
        <v>156</v>
      </c>
      <c r="J10" s="322" t="s">
        <v>212</v>
      </c>
      <c r="K10" s="323">
        <v>45083</v>
      </c>
      <c r="L10" s="322" t="s">
        <v>158</v>
      </c>
      <c r="M10" s="322" t="s">
        <v>213</v>
      </c>
      <c r="N10" s="322" t="s">
        <v>158</v>
      </c>
      <c r="O10" s="322" t="s">
        <v>214</v>
      </c>
      <c r="P10" s="322"/>
      <c r="Q10" s="322"/>
      <c r="R10" s="323">
        <v>45096</v>
      </c>
      <c r="S10" s="322">
        <v>2790</v>
      </c>
      <c r="T10" s="322" t="s">
        <v>144</v>
      </c>
      <c r="U10" s="324">
        <v>0</v>
      </c>
      <c r="V10" s="324">
        <v>0</v>
      </c>
      <c r="W10" s="322" t="s">
        <v>160</v>
      </c>
      <c r="X10" s="322" t="s">
        <v>160</v>
      </c>
      <c r="Y10" s="322"/>
      <c r="Z10" s="324">
        <v>0</v>
      </c>
      <c r="AA10" s="324"/>
      <c r="AB10" s="322" t="s">
        <v>161</v>
      </c>
      <c r="AC10" s="322" t="s">
        <v>143</v>
      </c>
      <c r="AD10" s="322"/>
    </row>
    <row r="11" spans="1:30" ht="25" customHeight="1" x14ac:dyDescent="0.35">
      <c r="A11" s="322" t="s">
        <v>215</v>
      </c>
      <c r="B11" s="322" t="s">
        <v>151</v>
      </c>
      <c r="C11" s="323">
        <v>45035</v>
      </c>
      <c r="D11" s="322"/>
      <c r="E11" s="322" t="s">
        <v>216</v>
      </c>
      <c r="F11" s="322" t="s">
        <v>153</v>
      </c>
      <c r="G11" s="322" t="s">
        <v>217</v>
      </c>
      <c r="H11" s="322" t="s">
        <v>218</v>
      </c>
      <c r="I11" s="322" t="s">
        <v>156</v>
      </c>
      <c r="J11" s="322" t="s">
        <v>219</v>
      </c>
      <c r="K11" s="323">
        <v>45041</v>
      </c>
      <c r="L11" s="322" t="s">
        <v>158</v>
      </c>
      <c r="M11" s="322" t="s">
        <v>220</v>
      </c>
      <c r="N11" s="322"/>
      <c r="O11" s="322"/>
      <c r="P11" s="322"/>
      <c r="Q11" s="322"/>
      <c r="R11" s="323">
        <v>45037</v>
      </c>
      <c r="S11" s="335">
        <v>3100</v>
      </c>
      <c r="T11" s="322" t="s">
        <v>144</v>
      </c>
      <c r="U11" s="324">
        <v>0</v>
      </c>
      <c r="V11" s="324">
        <v>0</v>
      </c>
      <c r="W11" s="322" t="s">
        <v>160</v>
      </c>
      <c r="X11" s="322"/>
      <c r="Y11" s="322"/>
      <c r="Z11" s="324">
        <v>0</v>
      </c>
      <c r="AA11" s="324"/>
      <c r="AB11" s="322" t="s">
        <v>161</v>
      </c>
      <c r="AC11" s="322" t="s">
        <v>143</v>
      </c>
      <c r="AD11" s="322"/>
    </row>
    <row r="12" spans="1:30" ht="25" customHeight="1" x14ac:dyDescent="0.35">
      <c r="A12" s="322" t="s">
        <v>221</v>
      </c>
      <c r="B12" s="322" t="s">
        <v>151</v>
      </c>
      <c r="C12" s="323">
        <v>45035</v>
      </c>
      <c r="D12" s="322"/>
      <c r="E12" s="322" t="s">
        <v>222</v>
      </c>
      <c r="F12" s="322" t="s">
        <v>153</v>
      </c>
      <c r="G12" s="322" t="s">
        <v>223</v>
      </c>
      <c r="H12" s="322" t="s">
        <v>224</v>
      </c>
      <c r="I12" s="322" t="s">
        <v>156</v>
      </c>
      <c r="J12" s="322" t="s">
        <v>225</v>
      </c>
      <c r="K12" s="323">
        <v>45041</v>
      </c>
      <c r="L12" s="322" t="s">
        <v>198</v>
      </c>
      <c r="M12" s="322" t="s">
        <v>226</v>
      </c>
      <c r="N12" s="322"/>
      <c r="O12" s="322"/>
      <c r="P12" s="322"/>
      <c r="Q12" s="322"/>
      <c r="R12" s="323">
        <v>45049</v>
      </c>
      <c r="S12" s="325">
        <v>2950</v>
      </c>
      <c r="T12" s="322" t="s">
        <v>144</v>
      </c>
      <c r="U12" s="324">
        <v>0</v>
      </c>
      <c r="V12" s="324">
        <v>0</v>
      </c>
      <c r="W12" s="322" t="s">
        <v>160</v>
      </c>
      <c r="X12" s="322" t="s">
        <v>227</v>
      </c>
      <c r="Y12" s="322"/>
      <c r="Z12" s="324">
        <v>0</v>
      </c>
      <c r="AA12" s="324"/>
      <c r="AB12" s="322" t="s">
        <v>228</v>
      </c>
      <c r="AC12" s="322" t="s">
        <v>143</v>
      </c>
      <c r="AD12" s="322"/>
    </row>
    <row r="13" spans="1:30" ht="25" customHeight="1" x14ac:dyDescent="0.35">
      <c r="A13" s="322" t="s">
        <v>229</v>
      </c>
      <c r="B13" s="322" t="s">
        <v>151</v>
      </c>
      <c r="C13" s="323">
        <v>45247</v>
      </c>
      <c r="D13" s="322"/>
      <c r="E13" s="322" t="s">
        <v>230</v>
      </c>
      <c r="F13" s="322" t="s">
        <v>153</v>
      </c>
      <c r="G13" s="322" t="s">
        <v>231</v>
      </c>
      <c r="H13" s="322" t="s">
        <v>232</v>
      </c>
      <c r="I13" s="322" t="s">
        <v>156</v>
      </c>
      <c r="J13" s="322" t="s">
        <v>233</v>
      </c>
      <c r="K13" s="323">
        <v>45260</v>
      </c>
      <c r="L13" s="322" t="s">
        <v>191</v>
      </c>
      <c r="M13" s="322" t="s">
        <v>234</v>
      </c>
      <c r="N13" s="322"/>
      <c r="O13" s="322"/>
      <c r="P13" s="322"/>
      <c r="Q13" s="322"/>
      <c r="R13" s="323">
        <v>45261</v>
      </c>
      <c r="S13" s="325">
        <v>4260</v>
      </c>
      <c r="T13" s="322" t="s">
        <v>144</v>
      </c>
      <c r="U13" s="324">
        <v>0</v>
      </c>
      <c r="V13" s="324">
        <v>0</v>
      </c>
      <c r="W13" s="322" t="s">
        <v>160</v>
      </c>
      <c r="X13" s="322"/>
      <c r="Y13" s="322"/>
      <c r="Z13" s="324">
        <v>0</v>
      </c>
      <c r="AA13" s="324"/>
      <c r="AB13" s="322" t="s">
        <v>161</v>
      </c>
      <c r="AC13" s="322" t="s">
        <v>143</v>
      </c>
      <c r="AD13" s="322"/>
    </row>
    <row r="14" spans="1:30" ht="25" customHeight="1" x14ac:dyDescent="0.35">
      <c r="A14" s="322" t="s">
        <v>235</v>
      </c>
      <c r="B14" s="322" t="s">
        <v>151</v>
      </c>
      <c r="C14" s="323">
        <v>45107</v>
      </c>
      <c r="D14" s="322"/>
      <c r="E14" s="322" t="s">
        <v>236</v>
      </c>
      <c r="F14" s="322" t="s">
        <v>153</v>
      </c>
      <c r="G14" s="322" t="s">
        <v>237</v>
      </c>
      <c r="H14" s="322" t="s">
        <v>238</v>
      </c>
      <c r="I14" s="322" t="s">
        <v>156</v>
      </c>
      <c r="J14" s="322" t="s">
        <v>239</v>
      </c>
      <c r="K14" s="323">
        <v>45108</v>
      </c>
      <c r="L14" s="322" t="s">
        <v>158</v>
      </c>
      <c r="M14" s="322" t="s">
        <v>220</v>
      </c>
      <c r="N14" s="322" t="s">
        <v>158</v>
      </c>
      <c r="O14" s="322" t="s">
        <v>240</v>
      </c>
      <c r="P14" s="322" t="s">
        <v>158</v>
      </c>
      <c r="Q14" s="322" t="s">
        <v>241</v>
      </c>
      <c r="R14" s="323">
        <v>45110</v>
      </c>
      <c r="S14" s="335">
        <v>2230</v>
      </c>
      <c r="T14" s="322" t="s">
        <v>144</v>
      </c>
      <c r="U14" s="324">
        <v>0</v>
      </c>
      <c r="V14" s="324">
        <v>0</v>
      </c>
      <c r="W14" s="322" t="s">
        <v>160</v>
      </c>
      <c r="X14" s="322" t="s">
        <v>160</v>
      </c>
      <c r="Y14" s="322" t="s">
        <v>160</v>
      </c>
      <c r="Z14" s="324">
        <v>0</v>
      </c>
      <c r="AA14" s="324"/>
      <c r="AB14" s="322" t="s">
        <v>161</v>
      </c>
      <c r="AC14" s="322" t="s">
        <v>143</v>
      </c>
      <c r="AD14" s="322"/>
    </row>
    <row r="15" spans="1:30" ht="25" customHeight="1" x14ac:dyDescent="0.35">
      <c r="A15" s="322" t="s">
        <v>242</v>
      </c>
      <c r="B15" s="322" t="s">
        <v>151</v>
      </c>
      <c r="C15" s="323">
        <v>45360</v>
      </c>
      <c r="D15" s="322"/>
      <c r="E15" s="322" t="s">
        <v>243</v>
      </c>
      <c r="F15" s="322" t="s">
        <v>153</v>
      </c>
      <c r="G15" s="322" t="s">
        <v>244</v>
      </c>
      <c r="H15" s="322" t="s">
        <v>245</v>
      </c>
      <c r="I15" s="322" t="s">
        <v>156</v>
      </c>
      <c r="J15" s="322" t="s">
        <v>246</v>
      </c>
      <c r="K15" s="323">
        <v>45372</v>
      </c>
      <c r="L15" s="322" t="s">
        <v>247</v>
      </c>
      <c r="M15" s="322" t="s">
        <v>248</v>
      </c>
      <c r="N15" s="322"/>
      <c r="O15" s="322"/>
      <c r="P15" s="322"/>
      <c r="Q15" s="322"/>
      <c r="R15" s="323">
        <v>45373</v>
      </c>
      <c r="S15" s="322">
        <v>3540</v>
      </c>
      <c r="T15" s="322" t="s">
        <v>249</v>
      </c>
      <c r="U15" s="324">
        <v>2780.51</v>
      </c>
      <c r="V15" s="324">
        <v>0</v>
      </c>
      <c r="W15" s="322" t="s">
        <v>160</v>
      </c>
      <c r="X15" s="322"/>
      <c r="Y15" s="322"/>
      <c r="Z15" s="324">
        <v>0</v>
      </c>
      <c r="AA15" s="324"/>
      <c r="AB15" s="322" t="s">
        <v>207</v>
      </c>
      <c r="AC15" s="322" t="s">
        <v>143</v>
      </c>
      <c r="AD15" s="322"/>
    </row>
    <row r="16" spans="1:30" ht="25" customHeight="1" x14ac:dyDescent="0.35">
      <c r="A16" s="322" t="s">
        <v>250</v>
      </c>
      <c r="B16" s="322" t="s">
        <v>151</v>
      </c>
      <c r="C16" s="323">
        <v>45149</v>
      </c>
      <c r="D16" s="322">
        <v>37597311</v>
      </c>
      <c r="E16" s="322" t="s">
        <v>251</v>
      </c>
      <c r="F16" s="322" t="s">
        <v>153</v>
      </c>
      <c r="G16" s="322" t="s">
        <v>252</v>
      </c>
      <c r="H16" s="322" t="s">
        <v>253</v>
      </c>
      <c r="I16" s="322" t="s">
        <v>156</v>
      </c>
      <c r="J16" s="322" t="s">
        <v>254</v>
      </c>
      <c r="K16" s="323">
        <v>45150</v>
      </c>
      <c r="L16" s="322" t="s">
        <v>255</v>
      </c>
      <c r="M16" s="322" t="s">
        <v>256</v>
      </c>
      <c r="N16" s="322"/>
      <c r="O16" s="322"/>
      <c r="P16" s="322"/>
      <c r="Q16" s="322"/>
      <c r="R16" s="323">
        <v>45153</v>
      </c>
      <c r="S16" s="325">
        <v>2590</v>
      </c>
      <c r="T16" s="322" t="s">
        <v>144</v>
      </c>
      <c r="U16" s="324">
        <v>0</v>
      </c>
      <c r="V16" s="324">
        <v>0</v>
      </c>
      <c r="W16" s="322" t="s">
        <v>160</v>
      </c>
      <c r="X16" s="322"/>
      <c r="Y16" s="322"/>
      <c r="Z16" s="324">
        <v>0</v>
      </c>
      <c r="AA16" s="324"/>
      <c r="AB16" s="322" t="s">
        <v>161</v>
      </c>
      <c r="AC16" s="322" t="s">
        <v>143</v>
      </c>
      <c r="AD16" s="322"/>
    </row>
    <row r="17" spans="1:30" ht="25" customHeight="1" x14ac:dyDescent="0.35">
      <c r="A17" s="322" t="s">
        <v>257</v>
      </c>
      <c r="B17" s="322" t="s">
        <v>151</v>
      </c>
      <c r="C17" s="323">
        <v>45301</v>
      </c>
      <c r="D17" s="322"/>
      <c r="E17" s="322" t="s">
        <v>258</v>
      </c>
      <c r="F17" s="322" t="s">
        <v>153</v>
      </c>
      <c r="G17" s="322" t="s">
        <v>259</v>
      </c>
      <c r="H17" s="322" t="s">
        <v>260</v>
      </c>
      <c r="I17" s="322" t="s">
        <v>156</v>
      </c>
      <c r="J17" s="322" t="s">
        <v>261</v>
      </c>
      <c r="K17" s="323">
        <v>45323</v>
      </c>
      <c r="L17" s="322" t="s">
        <v>198</v>
      </c>
      <c r="M17" s="322" t="s">
        <v>262</v>
      </c>
      <c r="N17" s="322" t="s">
        <v>247</v>
      </c>
      <c r="O17" s="322" t="s">
        <v>263</v>
      </c>
      <c r="P17" s="322" t="s">
        <v>247</v>
      </c>
      <c r="Q17" s="322" t="s">
        <v>264</v>
      </c>
      <c r="R17" s="323">
        <v>45327</v>
      </c>
      <c r="S17" s="325">
        <v>1950</v>
      </c>
      <c r="T17" s="322" t="s">
        <v>144</v>
      </c>
      <c r="U17" s="324">
        <v>0</v>
      </c>
      <c r="V17" s="324">
        <v>0</v>
      </c>
      <c r="W17" s="322" t="s">
        <v>160</v>
      </c>
      <c r="X17" s="322"/>
      <c r="Y17" s="322"/>
      <c r="Z17" s="324">
        <v>0</v>
      </c>
      <c r="AA17" s="324"/>
      <c r="AB17" s="322" t="s">
        <v>161</v>
      </c>
      <c r="AC17" s="322" t="s">
        <v>143</v>
      </c>
      <c r="AD17" s="322"/>
    </row>
    <row r="18" spans="1:30" ht="25" customHeight="1" x14ac:dyDescent="0.35">
      <c r="A18" s="322" t="s">
        <v>265</v>
      </c>
      <c r="B18" s="322" t="s">
        <v>151</v>
      </c>
      <c r="C18" s="323">
        <v>45141</v>
      </c>
      <c r="D18" s="322"/>
      <c r="E18" s="322" t="s">
        <v>266</v>
      </c>
      <c r="F18" s="322" t="s">
        <v>153</v>
      </c>
      <c r="G18" s="322" t="s">
        <v>267</v>
      </c>
      <c r="H18" s="322" t="s">
        <v>268</v>
      </c>
      <c r="I18" s="322" t="s">
        <v>156</v>
      </c>
      <c r="J18" s="322" t="s">
        <v>269</v>
      </c>
      <c r="K18" s="323">
        <v>45145</v>
      </c>
      <c r="L18" s="322" t="s">
        <v>198</v>
      </c>
      <c r="M18" s="322" t="s">
        <v>270</v>
      </c>
      <c r="N18" s="322" t="s">
        <v>198</v>
      </c>
      <c r="O18" s="322" t="s">
        <v>271</v>
      </c>
      <c r="P18" s="322"/>
      <c r="Q18" s="322"/>
      <c r="R18" s="323">
        <v>45153</v>
      </c>
      <c r="S18" s="325">
        <v>2680</v>
      </c>
      <c r="T18" s="322" t="s">
        <v>144</v>
      </c>
      <c r="U18" s="324">
        <v>0</v>
      </c>
      <c r="V18" s="324">
        <v>0</v>
      </c>
      <c r="W18" s="322" t="s">
        <v>160</v>
      </c>
      <c r="X18" s="322" t="s">
        <v>160</v>
      </c>
      <c r="Y18" s="322"/>
      <c r="Z18" s="324">
        <v>0</v>
      </c>
      <c r="AA18" s="324"/>
      <c r="AB18" s="322" t="s">
        <v>161</v>
      </c>
      <c r="AC18" s="322" t="s">
        <v>143</v>
      </c>
      <c r="AD18" s="322"/>
    </row>
    <row r="19" spans="1:30" ht="25" customHeight="1" x14ac:dyDescent="0.35">
      <c r="A19" s="322" t="s">
        <v>272</v>
      </c>
      <c r="B19" s="322" t="s">
        <v>151</v>
      </c>
      <c r="C19" s="323">
        <v>45118</v>
      </c>
      <c r="D19" s="322"/>
      <c r="E19" s="322" t="s">
        <v>273</v>
      </c>
      <c r="F19" s="322" t="s">
        <v>153</v>
      </c>
      <c r="G19" s="322" t="s">
        <v>274</v>
      </c>
      <c r="H19" s="322" t="s">
        <v>275</v>
      </c>
      <c r="I19" s="322" t="s">
        <v>156</v>
      </c>
      <c r="J19" s="322" t="s">
        <v>276</v>
      </c>
      <c r="K19" s="323">
        <v>45128</v>
      </c>
      <c r="L19" s="322" t="s">
        <v>158</v>
      </c>
      <c r="M19" s="322" t="s">
        <v>277</v>
      </c>
      <c r="N19" s="322" t="s">
        <v>158</v>
      </c>
      <c r="O19" s="322" t="s">
        <v>278</v>
      </c>
      <c r="P19" s="322"/>
      <c r="Q19" s="322"/>
      <c r="R19" s="323">
        <v>45131</v>
      </c>
      <c r="S19" s="322">
        <v>2790</v>
      </c>
      <c r="T19" s="322" t="s">
        <v>144</v>
      </c>
      <c r="U19" s="324">
        <v>0</v>
      </c>
      <c r="V19" s="324">
        <v>0</v>
      </c>
      <c r="W19" s="322" t="s">
        <v>160</v>
      </c>
      <c r="X19" s="322" t="s">
        <v>160</v>
      </c>
      <c r="Y19" s="322"/>
      <c r="Z19" s="324">
        <v>0</v>
      </c>
      <c r="AA19" s="324"/>
      <c r="AB19" s="322" t="s">
        <v>161</v>
      </c>
      <c r="AC19" s="322" t="s">
        <v>143</v>
      </c>
      <c r="AD19" s="322"/>
    </row>
    <row r="20" spans="1:30" ht="25" customHeight="1" x14ac:dyDescent="0.35">
      <c r="A20" s="322" t="s">
        <v>279</v>
      </c>
      <c r="B20" s="322" t="s">
        <v>151</v>
      </c>
      <c r="C20" s="323">
        <v>45310</v>
      </c>
      <c r="D20" s="322"/>
      <c r="E20" s="322" t="s">
        <v>280</v>
      </c>
      <c r="F20" s="322" t="s">
        <v>153</v>
      </c>
      <c r="G20" s="322" t="s">
        <v>281</v>
      </c>
      <c r="H20" s="322" t="s">
        <v>282</v>
      </c>
      <c r="I20" s="322" t="s">
        <v>156</v>
      </c>
      <c r="J20" s="322" t="s">
        <v>283</v>
      </c>
      <c r="K20" s="323">
        <v>45322</v>
      </c>
      <c r="L20" s="322" t="s">
        <v>158</v>
      </c>
      <c r="M20" s="322" t="s">
        <v>284</v>
      </c>
      <c r="N20" s="322"/>
      <c r="O20" s="322"/>
      <c r="P20" s="322"/>
      <c r="Q20" s="322"/>
      <c r="R20" s="323">
        <v>45316</v>
      </c>
      <c r="S20" s="325">
        <v>2750</v>
      </c>
      <c r="T20" s="322" t="s">
        <v>144</v>
      </c>
      <c r="U20" s="324">
        <v>0</v>
      </c>
      <c r="V20" s="324">
        <v>0</v>
      </c>
      <c r="W20" s="322" t="s">
        <v>160</v>
      </c>
      <c r="X20" s="322"/>
      <c r="Y20" s="322"/>
      <c r="Z20" s="324">
        <v>0</v>
      </c>
      <c r="AA20" s="324"/>
      <c r="AB20" s="322" t="s">
        <v>161</v>
      </c>
      <c r="AC20" s="322" t="s">
        <v>143</v>
      </c>
      <c r="AD20" s="322"/>
    </row>
    <row r="21" spans="1:30" ht="25" customHeight="1" x14ac:dyDescent="0.35">
      <c r="A21" s="322" t="s">
        <v>285</v>
      </c>
      <c r="B21" s="322" t="s">
        <v>151</v>
      </c>
      <c r="C21" s="323">
        <v>45169</v>
      </c>
      <c r="D21" s="322"/>
      <c r="E21" s="322" t="s">
        <v>286</v>
      </c>
      <c r="F21" s="322" t="s">
        <v>153</v>
      </c>
      <c r="G21" s="322" t="s">
        <v>287</v>
      </c>
      <c r="H21" s="322" t="s">
        <v>288</v>
      </c>
      <c r="I21" s="322" t="s">
        <v>156</v>
      </c>
      <c r="J21" s="322" t="s">
        <v>289</v>
      </c>
      <c r="K21" s="323">
        <v>45170</v>
      </c>
      <c r="L21" s="322" t="s">
        <v>158</v>
      </c>
      <c r="M21" s="322" t="s">
        <v>290</v>
      </c>
      <c r="N21" s="322"/>
      <c r="O21" s="322"/>
      <c r="P21" s="322"/>
      <c r="Q21" s="322"/>
      <c r="R21" s="323">
        <v>45173</v>
      </c>
      <c r="S21" s="325">
        <v>3100</v>
      </c>
      <c r="T21" s="322" t="s">
        <v>144</v>
      </c>
      <c r="U21" s="324">
        <v>0</v>
      </c>
      <c r="V21" s="324">
        <v>0</v>
      </c>
      <c r="W21" s="322" t="s">
        <v>160</v>
      </c>
      <c r="X21" s="322"/>
      <c r="Y21" s="322"/>
      <c r="Z21" s="324">
        <v>0</v>
      </c>
      <c r="AA21" s="324"/>
      <c r="AB21" s="322" t="s">
        <v>161</v>
      </c>
      <c r="AC21" s="322" t="s">
        <v>143</v>
      </c>
      <c r="AD21" s="322"/>
    </row>
    <row r="22" spans="1:30" ht="25" customHeight="1" x14ac:dyDescent="0.35">
      <c r="A22" s="322" t="s">
        <v>291</v>
      </c>
      <c r="B22" s="322" t="s">
        <v>151</v>
      </c>
      <c r="C22" s="323">
        <v>45322</v>
      </c>
      <c r="D22" s="322"/>
      <c r="E22" s="322" t="s">
        <v>292</v>
      </c>
      <c r="F22" s="322" t="s">
        <v>153</v>
      </c>
      <c r="G22" s="322" t="s">
        <v>293</v>
      </c>
      <c r="H22" s="322" t="s">
        <v>294</v>
      </c>
      <c r="I22" s="322" t="s">
        <v>156</v>
      </c>
      <c r="J22" s="322" t="s">
        <v>295</v>
      </c>
      <c r="K22" s="323">
        <v>45337</v>
      </c>
      <c r="L22" s="322" t="s">
        <v>255</v>
      </c>
      <c r="M22" s="322" t="s">
        <v>296</v>
      </c>
      <c r="N22" s="322" t="s">
        <v>158</v>
      </c>
      <c r="O22" s="322" t="s">
        <v>297</v>
      </c>
      <c r="P22" s="322"/>
      <c r="Q22" s="322"/>
      <c r="R22" s="323">
        <v>45327</v>
      </c>
      <c r="S22" s="322">
        <v>2800</v>
      </c>
      <c r="T22" s="322" t="s">
        <v>144</v>
      </c>
      <c r="U22" s="324">
        <v>0</v>
      </c>
      <c r="V22" s="324">
        <v>0</v>
      </c>
      <c r="W22" s="322" t="s">
        <v>160</v>
      </c>
      <c r="X22" s="322" t="s">
        <v>160</v>
      </c>
      <c r="Y22" s="322"/>
      <c r="Z22" s="324">
        <v>0</v>
      </c>
      <c r="AA22" s="324"/>
      <c r="AB22" s="322" t="s">
        <v>161</v>
      </c>
      <c r="AC22" s="322" t="s">
        <v>143</v>
      </c>
      <c r="AD22" s="322"/>
    </row>
    <row r="23" spans="1:30" ht="25" customHeight="1" x14ac:dyDescent="0.35">
      <c r="A23" s="322" t="s">
        <v>298</v>
      </c>
      <c r="B23" s="322" t="s">
        <v>151</v>
      </c>
      <c r="C23" s="323">
        <v>45377</v>
      </c>
      <c r="D23" s="322"/>
      <c r="E23" s="322" t="s">
        <v>299</v>
      </c>
      <c r="F23" s="322" t="s">
        <v>153</v>
      </c>
      <c r="G23" s="322" t="s">
        <v>300</v>
      </c>
      <c r="H23" s="322" t="s">
        <v>301</v>
      </c>
      <c r="I23" s="322" t="s">
        <v>156</v>
      </c>
      <c r="J23" s="322" t="s">
        <v>302</v>
      </c>
      <c r="K23" s="323">
        <v>45387</v>
      </c>
      <c r="L23" s="322" t="s">
        <v>247</v>
      </c>
      <c r="M23" s="322" t="s">
        <v>303</v>
      </c>
      <c r="N23" s="322" t="s">
        <v>247</v>
      </c>
      <c r="O23" s="322" t="s">
        <v>304</v>
      </c>
      <c r="P23" s="322" t="s">
        <v>158</v>
      </c>
      <c r="Q23" s="322" t="s">
        <v>305</v>
      </c>
      <c r="R23" s="323">
        <v>45390</v>
      </c>
      <c r="S23" s="325">
        <v>4520</v>
      </c>
      <c r="T23" s="322" t="s">
        <v>249</v>
      </c>
      <c r="U23" s="324">
        <v>0</v>
      </c>
      <c r="V23" s="324">
        <v>0</v>
      </c>
      <c r="W23" s="322" t="s">
        <v>160</v>
      </c>
      <c r="X23" s="322" t="s">
        <v>160</v>
      </c>
      <c r="Y23" s="322" t="s">
        <v>160</v>
      </c>
      <c r="Z23" s="324">
        <v>0</v>
      </c>
      <c r="AA23" s="324"/>
      <c r="AB23" s="322" t="s">
        <v>207</v>
      </c>
      <c r="AC23" s="322" t="s">
        <v>143</v>
      </c>
      <c r="AD23" s="322"/>
    </row>
    <row r="24" spans="1:30" ht="25" customHeight="1" x14ac:dyDescent="0.35">
      <c r="A24" s="322" t="s">
        <v>306</v>
      </c>
      <c r="B24" s="322" t="s">
        <v>151</v>
      </c>
      <c r="C24" s="323">
        <v>45212</v>
      </c>
      <c r="D24" s="322"/>
      <c r="E24" s="322" t="s">
        <v>307</v>
      </c>
      <c r="F24" s="322" t="s">
        <v>153</v>
      </c>
      <c r="G24" s="322" t="s">
        <v>308</v>
      </c>
      <c r="H24" s="322" t="s">
        <v>309</v>
      </c>
      <c r="I24" s="322" t="s">
        <v>156</v>
      </c>
      <c r="J24" s="322" t="s">
        <v>310</v>
      </c>
      <c r="K24" s="323">
        <v>45288</v>
      </c>
      <c r="L24" s="322" t="s">
        <v>198</v>
      </c>
      <c r="M24" s="322" t="s">
        <v>205</v>
      </c>
      <c r="N24" s="322"/>
      <c r="O24" s="322"/>
      <c r="P24" s="322"/>
      <c r="Q24" s="322"/>
      <c r="R24" s="323">
        <v>45258</v>
      </c>
      <c r="S24" s="325">
        <v>5630</v>
      </c>
      <c r="T24" s="322" t="s">
        <v>144</v>
      </c>
      <c r="U24" s="324">
        <v>0</v>
      </c>
      <c r="V24" s="324">
        <v>0</v>
      </c>
      <c r="W24" s="322" t="s">
        <v>160</v>
      </c>
      <c r="X24" s="322"/>
      <c r="Y24" s="322"/>
      <c r="Z24" s="324">
        <v>0</v>
      </c>
      <c r="AA24" s="324"/>
      <c r="AB24" s="322" t="s">
        <v>161</v>
      </c>
      <c r="AC24" s="322" t="s">
        <v>143</v>
      </c>
      <c r="AD24" s="322"/>
    </row>
    <row r="25" spans="1:30" ht="25" customHeight="1" x14ac:dyDescent="0.35">
      <c r="A25" s="322" t="s">
        <v>311</v>
      </c>
      <c r="B25" s="322" t="s">
        <v>151</v>
      </c>
      <c r="C25" s="323">
        <v>45363</v>
      </c>
      <c r="D25" s="322"/>
      <c r="E25" s="322" t="s">
        <v>312</v>
      </c>
      <c r="F25" s="322" t="s">
        <v>153</v>
      </c>
      <c r="G25" s="322" t="s">
        <v>313</v>
      </c>
      <c r="H25" s="322" t="s">
        <v>314</v>
      </c>
      <c r="I25" s="322" t="s">
        <v>156</v>
      </c>
      <c r="J25" s="322" t="s">
        <v>315</v>
      </c>
      <c r="K25" s="323">
        <v>45366</v>
      </c>
      <c r="L25" s="322" t="s">
        <v>158</v>
      </c>
      <c r="M25" s="322" t="s">
        <v>316</v>
      </c>
      <c r="N25" s="322"/>
      <c r="O25" s="322"/>
      <c r="P25" s="322"/>
      <c r="Q25" s="322"/>
      <c r="R25" s="323">
        <v>45366</v>
      </c>
      <c r="S25" s="322">
        <v>2320</v>
      </c>
      <c r="T25" s="322" t="s">
        <v>144</v>
      </c>
      <c r="U25" s="324">
        <v>0</v>
      </c>
      <c r="V25" s="324">
        <v>0</v>
      </c>
      <c r="W25" s="322" t="s">
        <v>160</v>
      </c>
      <c r="X25" s="322"/>
      <c r="Y25" s="322"/>
      <c r="Z25" s="324">
        <v>0</v>
      </c>
      <c r="AA25" s="324"/>
      <c r="AB25" s="322" t="s">
        <v>161</v>
      </c>
      <c r="AC25" s="322" t="s">
        <v>143</v>
      </c>
      <c r="AD25" s="322"/>
    </row>
    <row r="26" spans="1:30" ht="25" customHeight="1" x14ac:dyDescent="0.35">
      <c r="A26" s="322" t="s">
        <v>317</v>
      </c>
      <c r="B26" s="322" t="s">
        <v>151</v>
      </c>
      <c r="C26" s="323">
        <v>45061</v>
      </c>
      <c r="D26" s="322"/>
      <c r="E26" s="322" t="s">
        <v>318</v>
      </c>
      <c r="F26" s="322" t="s">
        <v>153</v>
      </c>
      <c r="G26" s="322" t="s">
        <v>319</v>
      </c>
      <c r="H26" s="322" t="s">
        <v>320</v>
      </c>
      <c r="I26" s="322" t="s">
        <v>156</v>
      </c>
      <c r="J26" s="322" t="s">
        <v>321</v>
      </c>
      <c r="K26" s="323">
        <v>45065</v>
      </c>
      <c r="L26" s="322" t="s">
        <v>247</v>
      </c>
      <c r="M26" s="322" t="s">
        <v>322</v>
      </c>
      <c r="N26" s="322"/>
      <c r="O26" s="322"/>
      <c r="P26" s="322"/>
      <c r="Q26" s="322"/>
      <c r="R26" s="323">
        <v>45068</v>
      </c>
      <c r="S26" s="322">
        <v>2900</v>
      </c>
      <c r="T26" s="322" t="s">
        <v>144</v>
      </c>
      <c r="U26" s="324">
        <v>0</v>
      </c>
      <c r="V26" s="324">
        <v>0</v>
      </c>
      <c r="W26" s="322" t="s">
        <v>160</v>
      </c>
      <c r="X26" s="322"/>
      <c r="Y26" s="322"/>
      <c r="Z26" s="324">
        <v>0</v>
      </c>
      <c r="AA26" s="324"/>
      <c r="AB26" s="322" t="s">
        <v>161</v>
      </c>
      <c r="AC26" s="322" t="s">
        <v>143</v>
      </c>
      <c r="AD26" s="322"/>
    </row>
    <row r="27" spans="1:30" ht="25" customHeight="1" x14ac:dyDescent="0.35">
      <c r="A27" s="322" t="s">
        <v>323</v>
      </c>
      <c r="B27" s="322" t="s">
        <v>151</v>
      </c>
      <c r="C27" s="323">
        <v>45320</v>
      </c>
      <c r="D27" s="322"/>
      <c r="E27" s="322" t="s">
        <v>324</v>
      </c>
      <c r="F27" s="322" t="s">
        <v>325</v>
      </c>
      <c r="G27" s="322" t="s">
        <v>326</v>
      </c>
      <c r="H27" s="322" t="s">
        <v>327</v>
      </c>
      <c r="I27" s="322" t="s">
        <v>156</v>
      </c>
      <c r="J27" s="322" t="s">
        <v>328</v>
      </c>
      <c r="K27" s="323">
        <v>45325</v>
      </c>
      <c r="L27" s="322" t="s">
        <v>158</v>
      </c>
      <c r="M27" s="322" t="s">
        <v>220</v>
      </c>
      <c r="N27" s="322" t="s">
        <v>158</v>
      </c>
      <c r="O27" s="322" t="s">
        <v>240</v>
      </c>
      <c r="P27" s="322" t="s">
        <v>158</v>
      </c>
      <c r="Q27" s="322" t="s">
        <v>241</v>
      </c>
      <c r="R27" s="323">
        <v>45362</v>
      </c>
      <c r="S27" s="335">
        <v>2750</v>
      </c>
      <c r="T27" s="322" t="s">
        <v>144</v>
      </c>
      <c r="U27" s="324">
        <v>0</v>
      </c>
      <c r="V27" s="324">
        <v>0</v>
      </c>
      <c r="W27" s="322" t="s">
        <v>160</v>
      </c>
      <c r="X27" s="322" t="s">
        <v>160</v>
      </c>
      <c r="Y27" s="322" t="s">
        <v>160</v>
      </c>
      <c r="Z27" s="324">
        <v>0</v>
      </c>
      <c r="AA27" s="324"/>
      <c r="AB27" s="322" t="s">
        <v>329</v>
      </c>
      <c r="AC27" s="322" t="s">
        <v>143</v>
      </c>
      <c r="AD27" s="322"/>
    </row>
    <row r="28" spans="1:30" ht="25" customHeight="1" x14ac:dyDescent="0.35">
      <c r="A28" s="322" t="s">
        <v>330</v>
      </c>
      <c r="B28" s="322" t="s">
        <v>151</v>
      </c>
      <c r="C28" s="323">
        <v>45152</v>
      </c>
      <c r="D28" s="322">
        <v>37658732</v>
      </c>
      <c r="E28" s="322" t="s">
        <v>331</v>
      </c>
      <c r="F28" s="322" t="s">
        <v>138</v>
      </c>
      <c r="G28" s="322" t="s">
        <v>332</v>
      </c>
      <c r="H28" s="322" t="s">
        <v>333</v>
      </c>
      <c r="I28" s="322" t="s">
        <v>156</v>
      </c>
      <c r="J28" s="322" t="s">
        <v>334</v>
      </c>
      <c r="K28" s="323">
        <v>45171</v>
      </c>
      <c r="L28" s="322" t="s">
        <v>158</v>
      </c>
      <c r="M28" s="322" t="s">
        <v>335</v>
      </c>
      <c r="N28" s="322" t="s">
        <v>158</v>
      </c>
      <c r="O28" s="322" t="s">
        <v>336</v>
      </c>
      <c r="P28" s="322"/>
      <c r="Q28" s="322"/>
      <c r="R28" s="323">
        <v>45152</v>
      </c>
      <c r="S28" s="322">
        <v>3960</v>
      </c>
      <c r="T28" s="322" t="s">
        <v>144</v>
      </c>
      <c r="U28" s="324">
        <v>0</v>
      </c>
      <c r="V28" s="324">
        <v>0</v>
      </c>
      <c r="W28" s="322" t="s">
        <v>160</v>
      </c>
      <c r="X28" s="322" t="s">
        <v>160</v>
      </c>
      <c r="Y28" s="322"/>
      <c r="Z28" s="324">
        <v>0</v>
      </c>
      <c r="AA28" s="324"/>
      <c r="AB28" s="322" t="s">
        <v>337</v>
      </c>
      <c r="AC28" s="322" t="s">
        <v>143</v>
      </c>
      <c r="AD28" s="322"/>
    </row>
    <row r="29" spans="1:30" ht="25" customHeight="1" x14ac:dyDescent="0.35">
      <c r="A29" s="322" t="s">
        <v>338</v>
      </c>
      <c r="B29" s="322" t="s">
        <v>151</v>
      </c>
      <c r="C29" s="323">
        <v>45083</v>
      </c>
      <c r="D29" s="322"/>
      <c r="E29" s="322" t="s">
        <v>339</v>
      </c>
      <c r="F29" s="322" t="s">
        <v>138</v>
      </c>
      <c r="G29" s="322" t="s">
        <v>340</v>
      </c>
      <c r="H29" s="322" t="s">
        <v>341</v>
      </c>
      <c r="I29" s="322" t="s">
        <v>156</v>
      </c>
      <c r="J29" s="322" t="s">
        <v>342</v>
      </c>
      <c r="K29" s="323">
        <v>45125</v>
      </c>
      <c r="L29" s="322" t="s">
        <v>198</v>
      </c>
      <c r="M29" s="322" t="s">
        <v>199</v>
      </c>
      <c r="N29" s="322"/>
      <c r="O29" s="322"/>
      <c r="P29" s="322"/>
      <c r="Q29" s="322"/>
      <c r="R29" s="323">
        <v>44707</v>
      </c>
      <c r="S29" s="322">
        <v>1200</v>
      </c>
      <c r="T29" s="322" t="s">
        <v>144</v>
      </c>
      <c r="U29" s="324">
        <v>0</v>
      </c>
      <c r="V29" s="324">
        <v>0</v>
      </c>
      <c r="W29" s="322" t="s">
        <v>160</v>
      </c>
      <c r="X29" s="322"/>
      <c r="Y29" s="322"/>
      <c r="Z29" s="324">
        <v>0</v>
      </c>
      <c r="AA29" s="324"/>
      <c r="AB29" s="322" t="s">
        <v>343</v>
      </c>
      <c r="AC29" s="322" t="s">
        <v>143</v>
      </c>
      <c r="AD29" s="322"/>
    </row>
    <row r="30" spans="1:30" ht="25" customHeight="1" x14ac:dyDescent="0.35">
      <c r="A30" s="322" t="s">
        <v>344</v>
      </c>
      <c r="B30" s="322" t="s">
        <v>151</v>
      </c>
      <c r="C30" s="323">
        <v>45377</v>
      </c>
      <c r="D30" s="322"/>
      <c r="E30" s="322" t="s">
        <v>345</v>
      </c>
      <c r="F30" s="322" t="s">
        <v>138</v>
      </c>
      <c r="G30" s="322" t="s">
        <v>346</v>
      </c>
      <c r="H30" s="322" t="s">
        <v>347</v>
      </c>
      <c r="I30" s="322" t="s">
        <v>156</v>
      </c>
      <c r="J30" s="322" t="s">
        <v>348</v>
      </c>
      <c r="K30" s="323">
        <v>45392</v>
      </c>
      <c r="L30" s="322" t="s">
        <v>255</v>
      </c>
      <c r="M30" s="322" t="s">
        <v>349</v>
      </c>
      <c r="N30" s="322"/>
      <c r="O30" s="322"/>
      <c r="P30" s="322"/>
      <c r="Q30" s="322"/>
      <c r="R30" s="323">
        <v>45387</v>
      </c>
      <c r="S30" s="335">
        <v>3460</v>
      </c>
      <c r="T30" s="322" t="s">
        <v>144</v>
      </c>
      <c r="U30" s="324">
        <v>0</v>
      </c>
      <c r="V30" s="324">
        <v>0</v>
      </c>
      <c r="W30" s="322" t="s">
        <v>160</v>
      </c>
      <c r="X30" s="322"/>
      <c r="Y30" s="322"/>
      <c r="Z30" s="324">
        <v>0</v>
      </c>
      <c r="AA30" s="324"/>
      <c r="AB30" s="322" t="s">
        <v>337</v>
      </c>
      <c r="AC30" s="322" t="s">
        <v>143</v>
      </c>
      <c r="AD30" s="322"/>
    </row>
    <row r="31" spans="1:30" ht="25" customHeight="1" x14ac:dyDescent="0.35">
      <c r="A31" s="322" t="s">
        <v>350</v>
      </c>
      <c r="B31" s="322" t="s">
        <v>151</v>
      </c>
      <c r="C31" s="323">
        <v>45066</v>
      </c>
      <c r="D31" s="322"/>
      <c r="E31" s="322" t="s">
        <v>351</v>
      </c>
      <c r="F31" s="322" t="s">
        <v>138</v>
      </c>
      <c r="G31" s="322" t="s">
        <v>352</v>
      </c>
      <c r="H31" s="322" t="s">
        <v>353</v>
      </c>
      <c r="I31" s="322" t="s">
        <v>156</v>
      </c>
      <c r="J31" s="322" t="s">
        <v>354</v>
      </c>
      <c r="K31" s="323">
        <v>45082</v>
      </c>
      <c r="L31" s="322" t="s">
        <v>158</v>
      </c>
      <c r="M31" s="322"/>
      <c r="N31" s="322"/>
      <c r="O31" s="322"/>
      <c r="P31" s="322"/>
      <c r="Q31" s="322"/>
      <c r="R31" s="323">
        <v>45076</v>
      </c>
      <c r="S31" s="322">
        <v>2060</v>
      </c>
      <c r="T31" s="322" t="s">
        <v>144</v>
      </c>
      <c r="U31" s="324">
        <v>0</v>
      </c>
      <c r="V31" s="324">
        <v>0</v>
      </c>
      <c r="W31" s="322" t="s">
        <v>160</v>
      </c>
      <c r="X31" s="322"/>
      <c r="Y31" s="322"/>
      <c r="Z31" s="324">
        <v>0</v>
      </c>
      <c r="AA31" s="324"/>
      <c r="AB31" s="322" t="s">
        <v>337</v>
      </c>
      <c r="AC31" s="322" t="s">
        <v>143</v>
      </c>
      <c r="AD31" s="322"/>
    </row>
    <row r="32" spans="1:30" ht="25" customHeight="1" x14ac:dyDescent="0.35">
      <c r="A32" s="322" t="s">
        <v>355</v>
      </c>
      <c r="B32" s="322" t="s">
        <v>151</v>
      </c>
      <c r="C32" s="323">
        <v>45083</v>
      </c>
      <c r="D32" s="322"/>
      <c r="E32" s="322" t="s">
        <v>356</v>
      </c>
      <c r="F32" s="322" t="s">
        <v>138</v>
      </c>
      <c r="G32" s="322" t="s">
        <v>352</v>
      </c>
      <c r="H32" s="322" t="s">
        <v>353</v>
      </c>
      <c r="I32" s="322" t="s">
        <v>156</v>
      </c>
      <c r="J32" s="322" t="s">
        <v>357</v>
      </c>
      <c r="K32" s="323">
        <v>45099</v>
      </c>
      <c r="L32" s="322" t="s">
        <v>158</v>
      </c>
      <c r="M32" s="322" t="s">
        <v>358</v>
      </c>
      <c r="N32" s="322"/>
      <c r="O32" s="322"/>
      <c r="P32" s="322"/>
      <c r="Q32" s="322"/>
      <c r="R32" s="323">
        <v>45099</v>
      </c>
      <c r="S32" s="322">
        <v>2060</v>
      </c>
      <c r="T32" s="322" t="s">
        <v>144</v>
      </c>
      <c r="U32" s="324">
        <v>0</v>
      </c>
      <c r="V32" s="324">
        <v>0</v>
      </c>
      <c r="W32" s="322" t="s">
        <v>160</v>
      </c>
      <c r="X32" s="322"/>
      <c r="Y32" s="322"/>
      <c r="Z32" s="324">
        <v>0</v>
      </c>
      <c r="AA32" s="324"/>
      <c r="AB32" s="322" t="s">
        <v>337</v>
      </c>
      <c r="AC32" s="322" t="s">
        <v>143</v>
      </c>
      <c r="AD32" s="322"/>
    </row>
    <row r="33" spans="1:30" ht="25" customHeight="1" x14ac:dyDescent="0.35">
      <c r="A33" s="322" t="s">
        <v>359</v>
      </c>
      <c r="B33" s="322" t="s">
        <v>151</v>
      </c>
      <c r="C33" s="323">
        <v>45248</v>
      </c>
      <c r="D33" s="322"/>
      <c r="E33" s="322" t="s">
        <v>360</v>
      </c>
      <c r="F33" s="322" t="s">
        <v>138</v>
      </c>
      <c r="G33" s="322" t="s">
        <v>361</v>
      </c>
      <c r="H33" s="322" t="s">
        <v>362</v>
      </c>
      <c r="I33" s="322" t="s">
        <v>156</v>
      </c>
      <c r="J33" s="322" t="s">
        <v>363</v>
      </c>
      <c r="K33" s="323">
        <v>45273</v>
      </c>
      <c r="L33" s="322" t="s">
        <v>158</v>
      </c>
      <c r="M33" s="322" t="s">
        <v>364</v>
      </c>
      <c r="N33" s="322" t="s">
        <v>365</v>
      </c>
      <c r="O33" s="322"/>
      <c r="P33" s="322"/>
      <c r="Q33" s="322"/>
      <c r="R33" s="323">
        <v>45252</v>
      </c>
      <c r="S33" s="322">
        <v>3000</v>
      </c>
      <c r="T33" s="322" t="s">
        <v>144</v>
      </c>
      <c r="U33" s="324">
        <v>0</v>
      </c>
      <c r="V33" s="324">
        <v>0</v>
      </c>
      <c r="W33" s="322" t="s">
        <v>160</v>
      </c>
      <c r="X33" s="322" t="s">
        <v>227</v>
      </c>
      <c r="Y33" s="322"/>
      <c r="Z33" s="324">
        <v>0</v>
      </c>
      <c r="AA33" s="324"/>
      <c r="AB33" s="322" t="s">
        <v>337</v>
      </c>
      <c r="AC33" s="322" t="s">
        <v>143</v>
      </c>
      <c r="AD33" s="322"/>
    </row>
    <row r="34" spans="1:30" ht="25" customHeight="1" x14ac:dyDescent="0.35">
      <c r="A34" s="322" t="s">
        <v>366</v>
      </c>
      <c r="B34" s="322" t="s">
        <v>151</v>
      </c>
      <c r="C34" s="323">
        <v>45147</v>
      </c>
      <c r="D34" s="322"/>
      <c r="E34" s="322" t="s">
        <v>367</v>
      </c>
      <c r="F34" s="322" t="s">
        <v>138</v>
      </c>
      <c r="G34" s="322" t="s">
        <v>368</v>
      </c>
      <c r="H34" s="322" t="s">
        <v>369</v>
      </c>
      <c r="I34" s="322" t="s">
        <v>156</v>
      </c>
      <c r="J34" s="322" t="s">
        <v>370</v>
      </c>
      <c r="K34" s="323">
        <v>45161</v>
      </c>
      <c r="L34" s="322" t="s">
        <v>158</v>
      </c>
      <c r="M34" s="322"/>
      <c r="N34" s="322"/>
      <c r="O34" s="322"/>
      <c r="P34" s="322"/>
      <c r="Q34" s="322"/>
      <c r="R34" s="323">
        <v>45152</v>
      </c>
      <c r="S34" s="322">
        <v>2420</v>
      </c>
      <c r="T34" s="322" t="s">
        <v>144</v>
      </c>
      <c r="U34" s="324">
        <v>0</v>
      </c>
      <c r="V34" s="324">
        <v>0</v>
      </c>
      <c r="W34" s="322" t="s">
        <v>160</v>
      </c>
      <c r="X34" s="322"/>
      <c r="Y34" s="322"/>
      <c r="Z34" s="324">
        <v>0</v>
      </c>
      <c r="AA34" s="324"/>
      <c r="AB34" s="322" t="s">
        <v>337</v>
      </c>
      <c r="AC34" s="322" t="s">
        <v>143</v>
      </c>
      <c r="AD34" s="322"/>
    </row>
    <row r="35" spans="1:30" ht="25" customHeight="1" x14ac:dyDescent="0.35">
      <c r="A35" s="322" t="s">
        <v>371</v>
      </c>
      <c r="B35" s="322" t="s">
        <v>151</v>
      </c>
      <c r="C35" s="323">
        <v>45042</v>
      </c>
      <c r="D35" s="322"/>
      <c r="E35" s="322" t="s">
        <v>372</v>
      </c>
      <c r="F35" s="322" t="s">
        <v>138</v>
      </c>
      <c r="G35" s="322" t="s">
        <v>373</v>
      </c>
      <c r="H35" s="322" t="s">
        <v>374</v>
      </c>
      <c r="I35" s="322" t="s">
        <v>156</v>
      </c>
      <c r="J35" s="322" t="s">
        <v>375</v>
      </c>
      <c r="K35" s="323">
        <v>45059</v>
      </c>
      <c r="L35" s="322" t="s">
        <v>247</v>
      </c>
      <c r="M35" s="322" t="s">
        <v>376</v>
      </c>
      <c r="N35" s="322"/>
      <c r="O35" s="322"/>
      <c r="P35" s="322"/>
      <c r="Q35" s="322"/>
      <c r="R35" s="323">
        <v>45043</v>
      </c>
      <c r="S35" s="335">
        <v>2355</v>
      </c>
      <c r="T35" s="322" t="s">
        <v>144</v>
      </c>
      <c r="U35" s="324">
        <v>0</v>
      </c>
      <c r="V35" s="324">
        <v>0</v>
      </c>
      <c r="W35" s="322" t="s">
        <v>160</v>
      </c>
      <c r="X35" s="322"/>
      <c r="Y35" s="322"/>
      <c r="Z35" s="324">
        <v>0</v>
      </c>
      <c r="AA35" s="324"/>
      <c r="AB35" s="322" t="s">
        <v>337</v>
      </c>
      <c r="AC35" s="322" t="s">
        <v>143</v>
      </c>
      <c r="AD35" s="322"/>
    </row>
    <row r="36" spans="1:30" ht="25" customHeight="1" x14ac:dyDescent="0.35">
      <c r="A36" s="322" t="s">
        <v>377</v>
      </c>
      <c r="B36" s="322" t="s">
        <v>151</v>
      </c>
      <c r="C36" s="323">
        <v>45304</v>
      </c>
      <c r="D36" s="322"/>
      <c r="E36" s="322" t="s">
        <v>378</v>
      </c>
      <c r="F36" s="322" t="s">
        <v>379</v>
      </c>
      <c r="G36" s="322" t="s">
        <v>380</v>
      </c>
      <c r="H36" s="322" t="s">
        <v>381</v>
      </c>
      <c r="I36" s="322" t="s">
        <v>156</v>
      </c>
      <c r="J36" s="322" t="s">
        <v>382</v>
      </c>
      <c r="K36" s="323">
        <v>45314</v>
      </c>
      <c r="L36" s="322" t="s">
        <v>158</v>
      </c>
      <c r="M36" s="322" t="s">
        <v>383</v>
      </c>
      <c r="N36" s="322" t="s">
        <v>158</v>
      </c>
      <c r="O36" s="322" t="s">
        <v>384</v>
      </c>
      <c r="P36" s="322" t="s">
        <v>158</v>
      </c>
      <c r="Q36" s="322" t="s">
        <v>385</v>
      </c>
      <c r="R36" s="323">
        <v>45337</v>
      </c>
      <c r="S36" s="322">
        <v>3090</v>
      </c>
      <c r="T36" s="322" t="s">
        <v>144</v>
      </c>
      <c r="U36" s="324">
        <v>0</v>
      </c>
      <c r="V36" s="324">
        <v>0</v>
      </c>
      <c r="W36" s="322" t="s">
        <v>160</v>
      </c>
      <c r="X36" s="322" t="s">
        <v>160</v>
      </c>
      <c r="Y36" s="322" t="s">
        <v>160</v>
      </c>
      <c r="Z36" s="324">
        <v>0</v>
      </c>
      <c r="AA36" s="324"/>
      <c r="AB36" s="322" t="s">
        <v>386</v>
      </c>
      <c r="AC36" s="322" t="s">
        <v>143</v>
      </c>
      <c r="AD36" s="322"/>
    </row>
    <row r="37" spans="1:30" ht="25" customHeight="1" x14ac:dyDescent="0.35">
      <c r="A37" s="322" t="s">
        <v>387</v>
      </c>
      <c r="B37" s="322" t="s">
        <v>151</v>
      </c>
      <c r="C37" s="323">
        <v>45044</v>
      </c>
      <c r="D37" s="322"/>
      <c r="E37" s="322" t="s">
        <v>388</v>
      </c>
      <c r="F37" s="322" t="s">
        <v>138</v>
      </c>
      <c r="G37" s="322" t="s">
        <v>389</v>
      </c>
      <c r="H37" s="322" t="s">
        <v>390</v>
      </c>
      <c r="I37" s="322" t="s">
        <v>156</v>
      </c>
      <c r="J37" s="322" t="s">
        <v>391</v>
      </c>
      <c r="K37" s="323">
        <v>45073</v>
      </c>
      <c r="L37" s="322" t="s">
        <v>198</v>
      </c>
      <c r="M37" s="322" t="s">
        <v>392</v>
      </c>
      <c r="N37" s="322"/>
      <c r="O37" s="322"/>
      <c r="P37" s="322"/>
      <c r="Q37" s="322"/>
      <c r="R37" s="323">
        <v>45049</v>
      </c>
      <c r="S37" s="322">
        <v>2430</v>
      </c>
      <c r="T37" s="322" t="s">
        <v>144</v>
      </c>
      <c r="U37" s="324">
        <v>0</v>
      </c>
      <c r="V37" s="324">
        <v>0</v>
      </c>
      <c r="W37" s="322" t="s">
        <v>160</v>
      </c>
      <c r="X37" s="322"/>
      <c r="Y37" s="322"/>
      <c r="Z37" s="324">
        <v>0</v>
      </c>
      <c r="AA37" s="324"/>
      <c r="AB37" s="322" t="s">
        <v>337</v>
      </c>
      <c r="AC37" s="322" t="s">
        <v>143</v>
      </c>
      <c r="AD37" s="322"/>
    </row>
    <row r="38" spans="1:30" ht="25" customHeight="1" x14ac:dyDescent="0.35">
      <c r="A38" s="322" t="s">
        <v>393</v>
      </c>
      <c r="B38" s="322" t="s">
        <v>151</v>
      </c>
      <c r="C38" s="323">
        <v>45091</v>
      </c>
      <c r="D38" s="322"/>
      <c r="E38" s="322" t="s">
        <v>394</v>
      </c>
      <c r="F38" s="322" t="s">
        <v>138</v>
      </c>
      <c r="G38" s="322" t="s">
        <v>389</v>
      </c>
      <c r="H38" s="322" t="s">
        <v>390</v>
      </c>
      <c r="I38" s="322" t="s">
        <v>156</v>
      </c>
      <c r="J38" s="322" t="s">
        <v>395</v>
      </c>
      <c r="K38" s="323">
        <v>45140</v>
      </c>
      <c r="L38" s="322" t="s">
        <v>158</v>
      </c>
      <c r="M38" s="322"/>
      <c r="N38" s="322"/>
      <c r="O38" s="322"/>
      <c r="P38" s="322"/>
      <c r="Q38" s="322"/>
      <c r="R38" s="323">
        <v>45106</v>
      </c>
      <c r="S38" s="325">
        <v>3240</v>
      </c>
      <c r="T38" s="322" t="s">
        <v>144</v>
      </c>
      <c r="U38" s="324">
        <v>0</v>
      </c>
      <c r="V38" s="324">
        <v>0</v>
      </c>
      <c r="W38" s="322" t="s">
        <v>160</v>
      </c>
      <c r="X38" s="322"/>
      <c r="Y38" s="322"/>
      <c r="Z38" s="324">
        <v>0</v>
      </c>
      <c r="AA38" s="324"/>
      <c r="AB38" s="322" t="s">
        <v>337</v>
      </c>
      <c r="AC38" s="322" t="s">
        <v>143</v>
      </c>
      <c r="AD38" s="322"/>
    </row>
    <row r="39" spans="1:30" ht="25" customHeight="1" x14ac:dyDescent="0.35">
      <c r="A39" s="322" t="s">
        <v>396</v>
      </c>
      <c r="B39" s="322" t="s">
        <v>151</v>
      </c>
      <c r="C39" s="323">
        <v>45309</v>
      </c>
      <c r="D39" s="322"/>
      <c r="E39" s="322" t="s">
        <v>397</v>
      </c>
      <c r="F39" s="322" t="s">
        <v>138</v>
      </c>
      <c r="G39" s="322" t="s">
        <v>398</v>
      </c>
      <c r="H39" s="322" t="s">
        <v>399</v>
      </c>
      <c r="I39" s="322" t="s">
        <v>156</v>
      </c>
      <c r="J39" s="322" t="s">
        <v>400</v>
      </c>
      <c r="K39" s="323">
        <v>45330</v>
      </c>
      <c r="L39" s="322" t="s">
        <v>247</v>
      </c>
      <c r="M39" s="322" t="s">
        <v>401</v>
      </c>
      <c r="N39" s="322"/>
      <c r="O39" s="322"/>
      <c r="P39" s="322"/>
      <c r="Q39" s="322"/>
      <c r="R39" s="323">
        <v>45337</v>
      </c>
      <c r="S39" s="322">
        <v>2650</v>
      </c>
      <c r="T39" s="322" t="s">
        <v>144</v>
      </c>
      <c r="U39" s="324">
        <v>0</v>
      </c>
      <c r="V39" s="324">
        <v>0</v>
      </c>
      <c r="W39" s="322" t="s">
        <v>160</v>
      </c>
      <c r="X39" s="322"/>
      <c r="Y39" s="322"/>
      <c r="Z39" s="324">
        <v>0</v>
      </c>
      <c r="AA39" s="324"/>
      <c r="AB39" s="322" t="s">
        <v>337</v>
      </c>
      <c r="AC39" s="322" t="s">
        <v>143</v>
      </c>
      <c r="AD39" s="322"/>
    </row>
    <row r="40" spans="1:30" ht="25" customHeight="1" x14ac:dyDescent="0.35">
      <c r="A40" s="322" t="s">
        <v>402</v>
      </c>
      <c r="B40" s="322" t="s">
        <v>151</v>
      </c>
      <c r="C40" s="323">
        <v>45117</v>
      </c>
      <c r="D40" s="322"/>
      <c r="E40" s="322" t="s">
        <v>403</v>
      </c>
      <c r="F40" s="322" t="s">
        <v>138</v>
      </c>
      <c r="G40" s="322" t="s">
        <v>404</v>
      </c>
      <c r="H40" s="322" t="s">
        <v>405</v>
      </c>
      <c r="I40" s="322" t="s">
        <v>156</v>
      </c>
      <c r="J40" s="322" t="s">
        <v>406</v>
      </c>
      <c r="K40" s="323">
        <v>45127</v>
      </c>
      <c r="L40" s="322" t="s">
        <v>158</v>
      </c>
      <c r="M40" s="322" t="s">
        <v>407</v>
      </c>
      <c r="N40" s="322" t="s">
        <v>158</v>
      </c>
      <c r="O40" s="322" t="s">
        <v>408</v>
      </c>
      <c r="P40" s="322" t="s">
        <v>158</v>
      </c>
      <c r="Q40" s="322" t="s">
        <v>409</v>
      </c>
      <c r="R40" s="323">
        <v>45049</v>
      </c>
      <c r="S40" s="322">
        <v>1838</v>
      </c>
      <c r="T40" s="322" t="s">
        <v>144</v>
      </c>
      <c r="U40" s="324">
        <v>0</v>
      </c>
      <c r="V40" s="324">
        <v>0</v>
      </c>
      <c r="W40" s="322" t="s">
        <v>160</v>
      </c>
      <c r="X40" s="322" t="s">
        <v>160</v>
      </c>
      <c r="Y40" s="322" t="s">
        <v>160</v>
      </c>
      <c r="Z40" s="324">
        <v>0</v>
      </c>
      <c r="AA40" s="324"/>
      <c r="AB40" s="322" t="s">
        <v>337</v>
      </c>
      <c r="AC40" s="322" t="s">
        <v>143</v>
      </c>
      <c r="AD40" s="322"/>
    </row>
    <row r="41" spans="1:30" ht="25" customHeight="1" x14ac:dyDescent="0.35">
      <c r="A41" s="322" t="s">
        <v>410</v>
      </c>
      <c r="B41" s="322" t="s">
        <v>151</v>
      </c>
      <c r="C41" s="323">
        <v>45329</v>
      </c>
      <c r="D41" s="322"/>
      <c r="E41" s="322" t="s">
        <v>411</v>
      </c>
      <c r="F41" s="322" t="s">
        <v>412</v>
      </c>
      <c r="G41" s="322" t="s">
        <v>413</v>
      </c>
      <c r="H41" s="322" t="s">
        <v>414</v>
      </c>
      <c r="I41" s="322" t="s">
        <v>156</v>
      </c>
      <c r="J41" s="322" t="s">
        <v>415</v>
      </c>
      <c r="K41" s="323">
        <v>45376</v>
      </c>
      <c r="L41" s="322" t="s">
        <v>158</v>
      </c>
      <c r="M41" s="322" t="s">
        <v>416</v>
      </c>
      <c r="N41" s="322"/>
      <c r="O41" s="322"/>
      <c r="P41" s="322"/>
      <c r="Q41" s="322"/>
      <c r="R41" s="323">
        <v>45366</v>
      </c>
      <c r="S41" s="322">
        <v>2090</v>
      </c>
      <c r="T41" s="322" t="s">
        <v>144</v>
      </c>
      <c r="U41" s="324">
        <v>0</v>
      </c>
      <c r="V41" s="324">
        <v>0</v>
      </c>
      <c r="W41" s="322" t="s">
        <v>160</v>
      </c>
      <c r="X41" s="322"/>
      <c r="Y41" s="322"/>
      <c r="Z41" s="324">
        <v>0</v>
      </c>
      <c r="AA41" s="324"/>
      <c r="AB41" s="322" t="s">
        <v>417</v>
      </c>
      <c r="AC41" s="322" t="s">
        <v>143</v>
      </c>
      <c r="AD41" s="322"/>
    </row>
    <row r="42" spans="1:30" ht="25" customHeight="1" x14ac:dyDescent="0.35">
      <c r="A42" s="322" t="s">
        <v>418</v>
      </c>
      <c r="B42" s="322" t="s">
        <v>151</v>
      </c>
      <c r="C42" s="323">
        <v>45020</v>
      </c>
      <c r="D42" s="322"/>
      <c r="E42" s="322" t="s">
        <v>419</v>
      </c>
      <c r="F42" s="322" t="s">
        <v>412</v>
      </c>
      <c r="G42" s="322" t="s">
        <v>420</v>
      </c>
      <c r="H42" s="322" t="s">
        <v>421</v>
      </c>
      <c r="I42" s="322" t="s">
        <v>156</v>
      </c>
      <c r="J42" s="322" t="s">
        <v>422</v>
      </c>
      <c r="K42" s="323">
        <v>45061</v>
      </c>
      <c r="L42" s="322" t="s">
        <v>423</v>
      </c>
      <c r="M42" s="322" t="s">
        <v>424</v>
      </c>
      <c r="N42" s="322"/>
      <c r="O42" s="322"/>
      <c r="P42" s="322"/>
      <c r="Q42" s="322"/>
      <c r="R42" s="323">
        <v>45030</v>
      </c>
      <c r="S42" s="325">
        <v>2390</v>
      </c>
      <c r="T42" s="322" t="s">
        <v>144</v>
      </c>
      <c r="U42" s="324">
        <v>0</v>
      </c>
      <c r="V42" s="324">
        <v>0</v>
      </c>
      <c r="W42" s="322" t="s">
        <v>160</v>
      </c>
      <c r="X42" s="322"/>
      <c r="Y42" s="322"/>
      <c r="Z42" s="324">
        <v>0</v>
      </c>
      <c r="AA42" s="324"/>
      <c r="AB42" s="322" t="s">
        <v>425</v>
      </c>
      <c r="AC42" s="322" t="s">
        <v>143</v>
      </c>
      <c r="AD42" s="322"/>
    </row>
    <row r="43" spans="1:30" ht="25" customHeight="1" x14ac:dyDescent="0.35">
      <c r="A43" s="322" t="s">
        <v>426</v>
      </c>
      <c r="B43" s="322" t="s">
        <v>151</v>
      </c>
      <c r="C43" s="323">
        <v>45324</v>
      </c>
      <c r="D43" s="322"/>
      <c r="E43" s="322" t="s">
        <v>427</v>
      </c>
      <c r="F43" s="322" t="s">
        <v>412</v>
      </c>
      <c r="G43" s="322" t="s">
        <v>428</v>
      </c>
      <c r="H43" s="322" t="s">
        <v>429</v>
      </c>
      <c r="I43" s="322" t="s">
        <v>156</v>
      </c>
      <c r="J43" s="322" t="s">
        <v>430</v>
      </c>
      <c r="K43" s="323">
        <v>45369</v>
      </c>
      <c r="L43" s="322" t="s">
        <v>255</v>
      </c>
      <c r="M43" s="322" t="s">
        <v>431</v>
      </c>
      <c r="N43" s="322" t="s">
        <v>255</v>
      </c>
      <c r="O43" s="322" t="s">
        <v>432</v>
      </c>
      <c r="P43" s="322" t="s">
        <v>255</v>
      </c>
      <c r="Q43" s="322" t="s">
        <v>433</v>
      </c>
      <c r="R43" s="323">
        <v>45364</v>
      </c>
      <c r="S43" s="322">
        <v>2490</v>
      </c>
      <c r="T43" s="322" t="s">
        <v>144</v>
      </c>
      <c r="U43" s="324">
        <v>0</v>
      </c>
      <c r="V43" s="324">
        <v>0</v>
      </c>
      <c r="W43" s="322" t="s">
        <v>160</v>
      </c>
      <c r="X43" s="322" t="s">
        <v>160</v>
      </c>
      <c r="Y43" s="322" t="s">
        <v>160</v>
      </c>
      <c r="Z43" s="324">
        <v>0</v>
      </c>
      <c r="AA43" s="324"/>
      <c r="AB43" s="322" t="s">
        <v>417</v>
      </c>
      <c r="AC43" s="322" t="s">
        <v>143</v>
      </c>
      <c r="AD43" s="322"/>
    </row>
    <row r="44" spans="1:30" ht="25" customHeight="1" x14ac:dyDescent="0.35">
      <c r="A44" s="322" t="s">
        <v>434</v>
      </c>
      <c r="B44" s="322" t="s">
        <v>151</v>
      </c>
      <c r="C44" s="323">
        <v>45319</v>
      </c>
      <c r="D44" s="322"/>
      <c r="E44" s="322" t="s">
        <v>435</v>
      </c>
      <c r="F44" s="322" t="s">
        <v>412</v>
      </c>
      <c r="G44" s="322" t="s">
        <v>436</v>
      </c>
      <c r="H44" s="322" t="s">
        <v>437</v>
      </c>
      <c r="I44" s="322" t="s">
        <v>156</v>
      </c>
      <c r="J44" s="322" t="s">
        <v>438</v>
      </c>
      <c r="K44" s="323">
        <v>45374</v>
      </c>
      <c r="L44" s="322" t="s">
        <v>255</v>
      </c>
      <c r="M44" s="322" t="s">
        <v>439</v>
      </c>
      <c r="N44" s="322"/>
      <c r="O44" s="322"/>
      <c r="P44" s="322"/>
      <c r="Q44" s="322"/>
      <c r="R44" s="323">
        <v>45348</v>
      </c>
      <c r="S44" s="322">
        <v>1991</v>
      </c>
      <c r="T44" s="322" t="s">
        <v>144</v>
      </c>
      <c r="U44" s="324">
        <v>0</v>
      </c>
      <c r="V44" s="324">
        <v>0</v>
      </c>
      <c r="W44" s="322" t="s">
        <v>160</v>
      </c>
      <c r="X44" s="322"/>
      <c r="Y44" s="322"/>
      <c r="Z44" s="324">
        <v>0</v>
      </c>
      <c r="AA44" s="324"/>
      <c r="AB44" s="322" t="s">
        <v>417</v>
      </c>
      <c r="AC44" s="322" t="s">
        <v>143</v>
      </c>
      <c r="AD44" s="322"/>
    </row>
    <row r="45" spans="1:30" ht="25" customHeight="1" x14ac:dyDescent="0.35">
      <c r="A45" s="322" t="s">
        <v>440</v>
      </c>
      <c r="B45" s="322" t="s">
        <v>151</v>
      </c>
      <c r="C45" s="323">
        <v>45138</v>
      </c>
      <c r="D45" s="322"/>
      <c r="E45" s="322" t="s">
        <v>441</v>
      </c>
      <c r="F45" s="322" t="s">
        <v>412</v>
      </c>
      <c r="G45" s="322" t="s">
        <v>442</v>
      </c>
      <c r="H45" s="322" t="s">
        <v>443</v>
      </c>
      <c r="I45" s="322" t="s">
        <v>156</v>
      </c>
      <c r="J45" s="322" t="s">
        <v>444</v>
      </c>
      <c r="K45" s="323">
        <v>45157</v>
      </c>
      <c r="L45" s="322" t="s">
        <v>158</v>
      </c>
      <c r="M45" s="322"/>
      <c r="N45" s="322"/>
      <c r="O45" s="322"/>
      <c r="P45" s="322"/>
      <c r="Q45" s="322"/>
      <c r="R45" s="323">
        <v>45152</v>
      </c>
      <c r="S45" s="322">
        <v>2390</v>
      </c>
      <c r="T45" s="322" t="s">
        <v>144</v>
      </c>
      <c r="U45" s="324">
        <v>0</v>
      </c>
      <c r="V45" s="324">
        <v>0</v>
      </c>
      <c r="W45" s="322" t="s">
        <v>160</v>
      </c>
      <c r="X45" s="322"/>
      <c r="Y45" s="322"/>
      <c r="Z45" s="324">
        <v>0</v>
      </c>
      <c r="AA45" s="324"/>
      <c r="AB45" s="322" t="s">
        <v>417</v>
      </c>
      <c r="AC45" s="322" t="s">
        <v>143</v>
      </c>
      <c r="AD45" s="322"/>
    </row>
    <row r="46" spans="1:30" ht="25" customHeight="1" x14ac:dyDescent="0.35">
      <c r="A46" s="322" t="s">
        <v>445</v>
      </c>
      <c r="B46" s="322" t="s">
        <v>151</v>
      </c>
      <c r="C46" s="323">
        <v>45083</v>
      </c>
      <c r="D46" s="322"/>
      <c r="E46" s="322" t="s">
        <v>446</v>
      </c>
      <c r="F46" s="322" t="s">
        <v>412</v>
      </c>
      <c r="G46" s="322" t="s">
        <v>447</v>
      </c>
      <c r="H46" s="322" t="s">
        <v>448</v>
      </c>
      <c r="I46" s="322" t="s">
        <v>156</v>
      </c>
      <c r="J46" s="322" t="s">
        <v>449</v>
      </c>
      <c r="K46" s="323">
        <v>45108</v>
      </c>
      <c r="L46" s="322" t="s">
        <v>158</v>
      </c>
      <c r="M46" s="322" t="s">
        <v>450</v>
      </c>
      <c r="N46" s="322" t="s">
        <v>158</v>
      </c>
      <c r="O46" s="322" t="s">
        <v>451</v>
      </c>
      <c r="P46" s="322"/>
      <c r="Q46" s="322"/>
      <c r="R46" s="323">
        <v>45093</v>
      </c>
      <c r="S46" s="322">
        <v>2290</v>
      </c>
      <c r="T46" s="322" t="s">
        <v>144</v>
      </c>
      <c r="U46" s="324">
        <v>0</v>
      </c>
      <c r="V46" s="324">
        <v>0</v>
      </c>
      <c r="W46" s="322" t="s">
        <v>160</v>
      </c>
      <c r="X46" s="322" t="s">
        <v>160</v>
      </c>
      <c r="Y46" s="322"/>
      <c r="Z46" s="324">
        <v>0</v>
      </c>
      <c r="AA46" s="324"/>
      <c r="AB46" s="322" t="s">
        <v>452</v>
      </c>
      <c r="AC46" s="322" t="s">
        <v>143</v>
      </c>
      <c r="AD46" s="322"/>
    </row>
    <row r="47" spans="1:30" ht="25" customHeight="1" x14ac:dyDescent="0.35">
      <c r="A47" s="322" t="s">
        <v>453</v>
      </c>
      <c r="B47" s="322" t="s">
        <v>151</v>
      </c>
      <c r="C47" s="323">
        <v>45182</v>
      </c>
      <c r="D47" s="322"/>
      <c r="E47" s="322" t="s">
        <v>454</v>
      </c>
      <c r="F47" s="322" t="s">
        <v>412</v>
      </c>
      <c r="G47" s="322" t="s">
        <v>447</v>
      </c>
      <c r="H47" s="322" t="s">
        <v>448</v>
      </c>
      <c r="I47" s="322" t="s">
        <v>156</v>
      </c>
      <c r="J47" s="322" t="s">
        <v>455</v>
      </c>
      <c r="K47" s="323">
        <v>45212</v>
      </c>
      <c r="L47" s="322" t="s">
        <v>158</v>
      </c>
      <c r="M47" s="322" t="s">
        <v>456</v>
      </c>
      <c r="N47" s="322" t="s">
        <v>158</v>
      </c>
      <c r="O47" s="322" t="s">
        <v>457</v>
      </c>
      <c r="P47" s="322"/>
      <c r="Q47" s="322"/>
      <c r="R47" s="323">
        <v>45209</v>
      </c>
      <c r="S47" s="322">
        <v>2290</v>
      </c>
      <c r="T47" s="322" t="s">
        <v>144</v>
      </c>
      <c r="U47" s="324">
        <v>0</v>
      </c>
      <c r="V47" s="324">
        <v>0</v>
      </c>
      <c r="W47" s="322" t="s">
        <v>160</v>
      </c>
      <c r="X47" s="322" t="s">
        <v>160</v>
      </c>
      <c r="Y47" s="322"/>
      <c r="Z47" s="324">
        <v>0</v>
      </c>
      <c r="AA47" s="324"/>
      <c r="AB47" s="322" t="s">
        <v>417</v>
      </c>
      <c r="AC47" s="322" t="s">
        <v>143</v>
      </c>
      <c r="AD47" s="322"/>
    </row>
    <row r="48" spans="1:30" ht="25" customHeight="1" x14ac:dyDescent="0.35">
      <c r="A48" s="322" t="s">
        <v>458</v>
      </c>
      <c r="B48" s="322" t="s">
        <v>151</v>
      </c>
      <c r="C48" s="323">
        <v>45157</v>
      </c>
      <c r="D48" s="322"/>
      <c r="E48" s="322" t="s">
        <v>459</v>
      </c>
      <c r="F48" s="322" t="s">
        <v>412</v>
      </c>
      <c r="G48" s="322" t="s">
        <v>460</v>
      </c>
      <c r="H48" s="322" t="s">
        <v>461</v>
      </c>
      <c r="I48" s="322" t="s">
        <v>156</v>
      </c>
      <c r="J48" s="322" t="s">
        <v>462</v>
      </c>
      <c r="K48" s="323">
        <v>45180</v>
      </c>
      <c r="L48" s="322" t="s">
        <v>158</v>
      </c>
      <c r="M48" s="322" t="s">
        <v>463</v>
      </c>
      <c r="N48" s="322" t="s">
        <v>158</v>
      </c>
      <c r="O48" s="322" t="s">
        <v>464</v>
      </c>
      <c r="P48" s="322" t="s">
        <v>158</v>
      </c>
      <c r="Q48" s="322" t="s">
        <v>465</v>
      </c>
      <c r="R48" s="323">
        <v>45180</v>
      </c>
      <c r="S48" s="322">
        <v>2090</v>
      </c>
      <c r="T48" s="322" t="s">
        <v>144</v>
      </c>
      <c r="U48" s="324">
        <v>0</v>
      </c>
      <c r="V48" s="324">
        <v>0</v>
      </c>
      <c r="W48" s="322" t="s">
        <v>160</v>
      </c>
      <c r="X48" s="322" t="s">
        <v>160</v>
      </c>
      <c r="Y48" s="322" t="s">
        <v>160</v>
      </c>
      <c r="Z48" s="324">
        <v>0</v>
      </c>
      <c r="AA48" s="324"/>
      <c r="AB48" s="322" t="s">
        <v>466</v>
      </c>
      <c r="AC48" s="322" t="s">
        <v>143</v>
      </c>
      <c r="AD48" s="322"/>
    </row>
    <row r="49" spans="1:30" ht="25" customHeight="1" x14ac:dyDescent="0.35">
      <c r="A49" s="322" t="s">
        <v>467</v>
      </c>
      <c r="B49" s="322" t="s">
        <v>151</v>
      </c>
      <c r="C49" s="323">
        <v>45258</v>
      </c>
      <c r="D49" s="322">
        <v>38153523</v>
      </c>
      <c r="E49" s="322" t="s">
        <v>468</v>
      </c>
      <c r="F49" s="322" t="s">
        <v>469</v>
      </c>
      <c r="G49" s="322" t="s">
        <v>470</v>
      </c>
      <c r="H49" s="322" t="s">
        <v>471</v>
      </c>
      <c r="I49" s="322" t="s">
        <v>156</v>
      </c>
      <c r="J49" s="322" t="s">
        <v>472</v>
      </c>
      <c r="K49" s="323">
        <v>45288</v>
      </c>
      <c r="L49" s="322" t="s">
        <v>191</v>
      </c>
      <c r="M49" s="322" t="s">
        <v>473</v>
      </c>
      <c r="N49" s="322"/>
      <c r="O49" s="322"/>
      <c r="P49" s="322"/>
      <c r="Q49" s="322"/>
      <c r="R49" s="323">
        <v>45281</v>
      </c>
      <c r="S49" s="322">
        <v>2690</v>
      </c>
      <c r="T49" s="322" t="s">
        <v>144</v>
      </c>
      <c r="U49" s="324">
        <v>0</v>
      </c>
      <c r="V49" s="324">
        <v>0</v>
      </c>
      <c r="W49" s="322" t="s">
        <v>160</v>
      </c>
      <c r="X49" s="322"/>
      <c r="Y49" s="322"/>
      <c r="Z49" s="324">
        <v>0</v>
      </c>
      <c r="AA49" s="324"/>
      <c r="AB49" s="322" t="s">
        <v>466</v>
      </c>
      <c r="AC49" s="322" t="s">
        <v>143</v>
      </c>
      <c r="AD49" s="322"/>
    </row>
    <row r="50" spans="1:30" ht="25" customHeight="1" x14ac:dyDescent="0.35">
      <c r="A50" s="322" t="s">
        <v>474</v>
      </c>
      <c r="B50" s="322" t="s">
        <v>151</v>
      </c>
      <c r="C50" s="323">
        <v>45028</v>
      </c>
      <c r="D50" s="322"/>
      <c r="E50" s="322" t="s">
        <v>475</v>
      </c>
      <c r="F50" s="322" t="s">
        <v>476</v>
      </c>
      <c r="G50" s="322" t="s">
        <v>477</v>
      </c>
      <c r="H50" s="322" t="s">
        <v>478</v>
      </c>
      <c r="I50" s="322" t="s">
        <v>156</v>
      </c>
      <c r="J50" s="322" t="s">
        <v>479</v>
      </c>
      <c r="K50" s="323">
        <v>45042</v>
      </c>
      <c r="L50" s="322" t="s">
        <v>158</v>
      </c>
      <c r="M50" s="322" t="s">
        <v>480</v>
      </c>
      <c r="N50" s="322" t="s">
        <v>158</v>
      </c>
      <c r="O50" s="322" t="s">
        <v>481</v>
      </c>
      <c r="P50" s="322" t="s">
        <v>158</v>
      </c>
      <c r="Q50" s="322" t="s">
        <v>482</v>
      </c>
      <c r="R50" s="323">
        <v>45028</v>
      </c>
      <c r="S50" s="322">
        <v>2690</v>
      </c>
      <c r="T50" s="322" t="s">
        <v>141</v>
      </c>
      <c r="U50" s="324">
        <v>2360.85</v>
      </c>
      <c r="V50" s="324">
        <v>0</v>
      </c>
      <c r="W50" s="322" t="s">
        <v>160</v>
      </c>
      <c r="X50" s="322" t="s">
        <v>160</v>
      </c>
      <c r="Y50" s="322" t="s">
        <v>160</v>
      </c>
      <c r="Z50" s="324">
        <v>0</v>
      </c>
      <c r="AA50" s="324"/>
      <c r="AB50" s="322" t="s">
        <v>483</v>
      </c>
      <c r="AC50" s="322" t="s">
        <v>143</v>
      </c>
      <c r="AD50" s="322"/>
    </row>
    <row r="51" spans="1:30" ht="25" customHeight="1" x14ac:dyDescent="0.35">
      <c r="A51" s="322" t="s">
        <v>484</v>
      </c>
      <c r="B51" s="322" t="s">
        <v>151</v>
      </c>
      <c r="C51" s="323">
        <v>45279</v>
      </c>
      <c r="D51" s="322"/>
      <c r="E51" s="322" t="s">
        <v>485</v>
      </c>
      <c r="F51" s="322" t="s">
        <v>412</v>
      </c>
      <c r="G51" s="322" t="s">
        <v>486</v>
      </c>
      <c r="H51" s="322" t="s">
        <v>487</v>
      </c>
      <c r="I51" s="322" t="s">
        <v>156</v>
      </c>
      <c r="J51" s="322" t="s">
        <v>488</v>
      </c>
      <c r="K51" s="323">
        <v>45212</v>
      </c>
      <c r="L51" s="322" t="s">
        <v>198</v>
      </c>
      <c r="M51" s="322" t="s">
        <v>489</v>
      </c>
      <c r="N51" s="322"/>
      <c r="O51" s="322"/>
      <c r="P51" s="322"/>
      <c r="Q51" s="322"/>
      <c r="R51" s="323">
        <v>45204</v>
      </c>
      <c r="S51" s="322">
        <v>2180</v>
      </c>
      <c r="T51" s="322" t="s">
        <v>144</v>
      </c>
      <c r="U51" s="324">
        <v>0</v>
      </c>
      <c r="V51" s="324">
        <v>0</v>
      </c>
      <c r="W51" s="322" t="s">
        <v>160</v>
      </c>
      <c r="X51" s="322"/>
      <c r="Y51" s="322"/>
      <c r="Z51" s="324">
        <v>0</v>
      </c>
      <c r="AA51" s="324"/>
      <c r="AB51" s="322" t="s">
        <v>417</v>
      </c>
      <c r="AC51" s="322" t="s">
        <v>143</v>
      </c>
      <c r="AD51" s="322"/>
    </row>
    <row r="52" spans="1:30" ht="25" customHeight="1" x14ac:dyDescent="0.35">
      <c r="A52" s="322" t="s">
        <v>490</v>
      </c>
      <c r="B52" s="322" t="s">
        <v>151</v>
      </c>
      <c r="C52" s="323">
        <v>45120</v>
      </c>
      <c r="D52" s="322"/>
      <c r="E52" s="322" t="s">
        <v>491</v>
      </c>
      <c r="F52" s="322" t="s">
        <v>412</v>
      </c>
      <c r="G52" s="322" t="s">
        <v>492</v>
      </c>
      <c r="H52" s="322" t="s">
        <v>493</v>
      </c>
      <c r="I52" s="322" t="s">
        <v>156</v>
      </c>
      <c r="J52" s="322" t="s">
        <v>494</v>
      </c>
      <c r="K52" s="323">
        <v>45180</v>
      </c>
      <c r="L52" s="322" t="s">
        <v>198</v>
      </c>
      <c r="M52" s="322" t="s">
        <v>205</v>
      </c>
      <c r="N52" s="322"/>
      <c r="O52" s="322"/>
      <c r="P52" s="322"/>
      <c r="Q52" s="322"/>
      <c r="R52" s="323">
        <v>45133</v>
      </c>
      <c r="S52" s="322">
        <v>2690</v>
      </c>
      <c r="T52" s="322" t="s">
        <v>144</v>
      </c>
      <c r="U52" s="324">
        <v>0</v>
      </c>
      <c r="V52" s="324">
        <v>0</v>
      </c>
      <c r="W52" s="322" t="s">
        <v>160</v>
      </c>
      <c r="X52" s="322"/>
      <c r="Y52" s="322"/>
      <c r="Z52" s="324">
        <v>0</v>
      </c>
      <c r="AA52" s="324"/>
      <c r="AB52" s="322" t="s">
        <v>417</v>
      </c>
      <c r="AC52" s="322" t="s">
        <v>143</v>
      </c>
      <c r="AD52" s="322"/>
    </row>
    <row r="53" spans="1:30" ht="25" customHeight="1" x14ac:dyDescent="0.35">
      <c r="A53" s="322" t="s">
        <v>495</v>
      </c>
      <c r="B53" s="322" t="s">
        <v>151</v>
      </c>
      <c r="C53" s="323">
        <v>45087</v>
      </c>
      <c r="D53" s="322"/>
      <c r="E53" s="322" t="s">
        <v>496</v>
      </c>
      <c r="F53" s="322" t="s">
        <v>469</v>
      </c>
      <c r="G53" s="322" t="s">
        <v>497</v>
      </c>
      <c r="H53" s="322" t="s">
        <v>498</v>
      </c>
      <c r="I53" s="322" t="s">
        <v>156</v>
      </c>
      <c r="J53" s="322" t="s">
        <v>499</v>
      </c>
      <c r="K53" s="323">
        <v>45092</v>
      </c>
      <c r="L53" s="322" t="s">
        <v>198</v>
      </c>
      <c r="M53" s="322" t="s">
        <v>500</v>
      </c>
      <c r="N53" s="322"/>
      <c r="O53" s="322"/>
      <c r="P53" s="322"/>
      <c r="Q53" s="322"/>
      <c r="R53" s="323">
        <v>45156</v>
      </c>
      <c r="S53" s="322">
        <v>2390</v>
      </c>
      <c r="T53" s="322" t="s">
        <v>144</v>
      </c>
      <c r="U53" s="324">
        <v>0</v>
      </c>
      <c r="V53" s="324">
        <v>0</v>
      </c>
      <c r="W53" s="322" t="s">
        <v>160</v>
      </c>
      <c r="X53" s="322"/>
      <c r="Y53" s="322"/>
      <c r="Z53" s="324">
        <v>0</v>
      </c>
      <c r="AA53" s="324"/>
      <c r="AB53" s="322" t="s">
        <v>466</v>
      </c>
      <c r="AC53" s="322" t="s">
        <v>143</v>
      </c>
      <c r="AD53" s="322"/>
    </row>
    <row r="54" spans="1:30" ht="25" customHeight="1" x14ac:dyDescent="0.35">
      <c r="A54" s="322" t="s">
        <v>501</v>
      </c>
      <c r="B54" s="322" t="s">
        <v>151</v>
      </c>
      <c r="C54" s="323">
        <v>45266</v>
      </c>
      <c r="D54" s="322"/>
      <c r="E54" s="322" t="s">
        <v>502</v>
      </c>
      <c r="F54" s="322" t="s">
        <v>412</v>
      </c>
      <c r="G54" s="322" t="s">
        <v>503</v>
      </c>
      <c r="H54" s="322" t="s">
        <v>504</v>
      </c>
      <c r="I54" s="322" t="s">
        <v>156</v>
      </c>
      <c r="J54" s="322" t="s">
        <v>505</v>
      </c>
      <c r="K54" s="323">
        <v>45315</v>
      </c>
      <c r="L54" s="322" t="s">
        <v>158</v>
      </c>
      <c r="M54" s="322" t="s">
        <v>506</v>
      </c>
      <c r="N54" s="322"/>
      <c r="O54" s="322"/>
      <c r="P54" s="322"/>
      <c r="Q54" s="322"/>
      <c r="R54" s="323">
        <v>45300</v>
      </c>
      <c r="S54" s="322">
        <v>2290</v>
      </c>
      <c r="T54" s="322" t="s">
        <v>144</v>
      </c>
      <c r="U54" s="324">
        <v>0</v>
      </c>
      <c r="V54" s="324">
        <v>0</v>
      </c>
      <c r="W54" s="322" t="s">
        <v>160</v>
      </c>
      <c r="X54" s="322"/>
      <c r="Y54" s="322"/>
      <c r="Z54" s="324">
        <v>0</v>
      </c>
      <c r="AA54" s="324"/>
      <c r="AB54" s="322" t="s">
        <v>417</v>
      </c>
      <c r="AC54" s="322" t="s">
        <v>143</v>
      </c>
      <c r="AD54" s="322"/>
    </row>
    <row r="55" spans="1:30" ht="25" customHeight="1" x14ac:dyDescent="0.35">
      <c r="A55" s="322" t="s">
        <v>507</v>
      </c>
      <c r="B55" s="322" t="s">
        <v>151</v>
      </c>
      <c r="C55" s="323">
        <v>45352</v>
      </c>
      <c r="D55" s="322"/>
      <c r="E55" s="322" t="s">
        <v>508</v>
      </c>
      <c r="F55" s="322" t="s">
        <v>509</v>
      </c>
      <c r="G55" s="322" t="s">
        <v>510</v>
      </c>
      <c r="H55" s="322" t="s">
        <v>511</v>
      </c>
      <c r="I55" s="322" t="s">
        <v>156</v>
      </c>
      <c r="J55" s="322" t="s">
        <v>512</v>
      </c>
      <c r="K55" s="323">
        <v>45398</v>
      </c>
      <c r="L55" s="322" t="s">
        <v>158</v>
      </c>
      <c r="M55" s="322" t="s">
        <v>513</v>
      </c>
      <c r="N55" s="322"/>
      <c r="O55" s="322"/>
      <c r="P55" s="322"/>
      <c r="Q55" s="322"/>
      <c r="R55" s="323">
        <v>45387</v>
      </c>
      <c r="S55" s="322">
        <v>2890</v>
      </c>
      <c r="T55" s="322" t="s">
        <v>144</v>
      </c>
      <c r="U55" s="324">
        <v>0</v>
      </c>
      <c r="V55" s="324">
        <v>0</v>
      </c>
      <c r="W55" s="322" t="s">
        <v>160</v>
      </c>
      <c r="X55" s="322"/>
      <c r="Y55" s="322"/>
      <c r="Z55" s="324">
        <v>0</v>
      </c>
      <c r="AA55" s="324"/>
      <c r="AB55" s="322" t="s">
        <v>425</v>
      </c>
      <c r="AC55" s="322" t="s">
        <v>143</v>
      </c>
      <c r="AD55" s="322"/>
    </row>
    <row r="56" spans="1:30" ht="25" customHeight="1" x14ac:dyDescent="0.35">
      <c r="A56" s="322" t="s">
        <v>514</v>
      </c>
      <c r="B56" s="322" t="s">
        <v>151</v>
      </c>
      <c r="C56" s="323">
        <v>45363</v>
      </c>
      <c r="D56" s="322"/>
      <c r="E56" s="322" t="s">
        <v>515</v>
      </c>
      <c r="F56" s="322" t="s">
        <v>412</v>
      </c>
      <c r="G56" s="322" t="s">
        <v>516</v>
      </c>
      <c r="H56" s="322" t="s">
        <v>517</v>
      </c>
      <c r="I56" s="322" t="s">
        <v>156</v>
      </c>
      <c r="J56" s="322" t="s">
        <v>518</v>
      </c>
      <c r="K56" s="323">
        <v>45386</v>
      </c>
      <c r="L56" s="322" t="s">
        <v>423</v>
      </c>
      <c r="M56" s="322">
        <v>10039664</v>
      </c>
      <c r="N56" s="322"/>
      <c r="O56" s="322"/>
      <c r="P56" s="322"/>
      <c r="Q56" s="322"/>
      <c r="R56" s="323">
        <v>45376</v>
      </c>
      <c r="S56" s="322">
        <v>2890</v>
      </c>
      <c r="T56" s="322" t="s">
        <v>144</v>
      </c>
      <c r="U56" s="324">
        <v>0</v>
      </c>
      <c r="V56" s="324">
        <v>0</v>
      </c>
      <c r="W56" s="322" t="s">
        <v>160</v>
      </c>
      <c r="X56" s="322"/>
      <c r="Y56" s="322"/>
      <c r="Z56" s="324">
        <v>0</v>
      </c>
      <c r="AA56" s="324"/>
      <c r="AB56" s="322" t="s">
        <v>519</v>
      </c>
      <c r="AC56" s="322" t="s">
        <v>143</v>
      </c>
      <c r="AD56" s="322"/>
    </row>
    <row r="57" spans="1:30" ht="25" customHeight="1" x14ac:dyDescent="0.35">
      <c r="A57" s="322" t="s">
        <v>520</v>
      </c>
      <c r="B57" s="322" t="s">
        <v>151</v>
      </c>
      <c r="C57" s="323">
        <v>45153</v>
      </c>
      <c r="D57" s="322"/>
      <c r="E57" s="322" t="s">
        <v>521</v>
      </c>
      <c r="F57" s="322" t="s">
        <v>412</v>
      </c>
      <c r="G57" s="322" t="s">
        <v>522</v>
      </c>
      <c r="H57" s="322" t="s">
        <v>523</v>
      </c>
      <c r="I57" s="322" t="s">
        <v>156</v>
      </c>
      <c r="J57" s="322" t="s">
        <v>524</v>
      </c>
      <c r="K57" s="323">
        <v>45185</v>
      </c>
      <c r="L57" s="322" t="s">
        <v>191</v>
      </c>
      <c r="M57" s="322" t="s">
        <v>473</v>
      </c>
      <c r="N57" s="322"/>
      <c r="O57" s="322"/>
      <c r="P57" s="322"/>
      <c r="Q57" s="322"/>
      <c r="R57" s="323">
        <v>45163</v>
      </c>
      <c r="S57" s="322">
        <v>1990</v>
      </c>
      <c r="T57" s="322" t="s">
        <v>144</v>
      </c>
      <c r="U57" s="324">
        <v>0</v>
      </c>
      <c r="V57" s="324">
        <v>0</v>
      </c>
      <c r="W57" s="322" t="s">
        <v>160</v>
      </c>
      <c r="X57" s="322"/>
      <c r="Y57" s="322"/>
      <c r="Z57" s="324">
        <v>0</v>
      </c>
      <c r="AA57" s="324"/>
      <c r="AB57" s="322" t="s">
        <v>452</v>
      </c>
      <c r="AC57" s="322" t="s">
        <v>143</v>
      </c>
      <c r="AD57" s="322"/>
    </row>
    <row r="58" spans="1:30" ht="25" customHeight="1" x14ac:dyDescent="0.35">
      <c r="A58" s="322" t="s">
        <v>525</v>
      </c>
      <c r="B58" s="322" t="s">
        <v>151</v>
      </c>
      <c r="C58" s="323">
        <v>45072</v>
      </c>
      <c r="D58" s="322"/>
      <c r="E58" s="322" t="s">
        <v>526</v>
      </c>
      <c r="F58" s="322" t="s">
        <v>412</v>
      </c>
      <c r="G58" s="322" t="s">
        <v>527</v>
      </c>
      <c r="H58" s="322" t="s">
        <v>528</v>
      </c>
      <c r="I58" s="322" t="s">
        <v>156</v>
      </c>
      <c r="J58" s="322" t="s">
        <v>529</v>
      </c>
      <c r="K58" s="323">
        <v>45105</v>
      </c>
      <c r="L58" s="322" t="s">
        <v>158</v>
      </c>
      <c r="M58" s="322" t="s">
        <v>530</v>
      </c>
      <c r="N58" s="322" t="s">
        <v>158</v>
      </c>
      <c r="O58" s="322" t="s">
        <v>531</v>
      </c>
      <c r="P58" s="322" t="s">
        <v>158</v>
      </c>
      <c r="Q58" s="322" t="s">
        <v>532</v>
      </c>
      <c r="R58" s="323">
        <v>45086</v>
      </c>
      <c r="S58" s="322">
        <v>2290</v>
      </c>
      <c r="T58" s="322" t="s">
        <v>144</v>
      </c>
      <c r="U58" s="324">
        <v>0</v>
      </c>
      <c r="V58" s="324">
        <v>0</v>
      </c>
      <c r="W58" s="322" t="s">
        <v>160</v>
      </c>
      <c r="X58" s="322" t="s">
        <v>160</v>
      </c>
      <c r="Y58" s="322" t="s">
        <v>160</v>
      </c>
      <c r="Z58" s="324">
        <v>0</v>
      </c>
      <c r="AA58" s="324"/>
      <c r="AB58" s="322" t="s">
        <v>452</v>
      </c>
      <c r="AC58" s="322" t="s">
        <v>143</v>
      </c>
      <c r="AD58" s="322"/>
    </row>
    <row r="59" spans="1:30" ht="25" customHeight="1" x14ac:dyDescent="0.35">
      <c r="A59" s="322" t="s">
        <v>533</v>
      </c>
      <c r="B59" s="322" t="s">
        <v>151</v>
      </c>
      <c r="C59" s="323">
        <v>45081</v>
      </c>
      <c r="D59" s="322">
        <v>37351757</v>
      </c>
      <c r="E59" s="322" t="s">
        <v>534</v>
      </c>
      <c r="F59" s="322" t="s">
        <v>412</v>
      </c>
      <c r="G59" s="322" t="s">
        <v>535</v>
      </c>
      <c r="H59" s="322" t="s">
        <v>536</v>
      </c>
      <c r="I59" s="322" t="s">
        <v>156</v>
      </c>
      <c r="J59" s="322" t="s">
        <v>537</v>
      </c>
      <c r="K59" s="323">
        <v>45100</v>
      </c>
      <c r="L59" s="322" t="s">
        <v>255</v>
      </c>
      <c r="M59" s="322" t="s">
        <v>538</v>
      </c>
      <c r="N59" s="322" t="s">
        <v>255</v>
      </c>
      <c r="O59" s="322" t="s">
        <v>539</v>
      </c>
      <c r="P59" s="322" t="s">
        <v>540</v>
      </c>
      <c r="Q59" s="322" t="s">
        <v>541</v>
      </c>
      <c r="R59" s="323">
        <v>45091</v>
      </c>
      <c r="S59" s="322">
        <v>2790</v>
      </c>
      <c r="T59" s="322" t="s">
        <v>144</v>
      </c>
      <c r="U59" s="324">
        <v>0</v>
      </c>
      <c r="V59" s="324">
        <v>0</v>
      </c>
      <c r="W59" s="322" t="s">
        <v>160</v>
      </c>
      <c r="X59" s="322" t="s">
        <v>160</v>
      </c>
      <c r="Y59" s="322" t="s">
        <v>542</v>
      </c>
      <c r="Z59" s="324">
        <v>0</v>
      </c>
      <c r="AA59" s="324"/>
      <c r="AB59" s="322" t="s">
        <v>452</v>
      </c>
      <c r="AC59" s="322" t="s">
        <v>143</v>
      </c>
      <c r="AD59" s="322"/>
    </row>
    <row r="60" spans="1:30" ht="25" customHeight="1" x14ac:dyDescent="0.35">
      <c r="A60" s="322" t="s">
        <v>543</v>
      </c>
      <c r="B60" s="322" t="s">
        <v>151</v>
      </c>
      <c r="C60" s="323">
        <v>45285</v>
      </c>
      <c r="D60" s="322"/>
      <c r="E60" s="322" t="s">
        <v>544</v>
      </c>
      <c r="F60" s="322" t="s">
        <v>412</v>
      </c>
      <c r="G60" s="322" t="s">
        <v>545</v>
      </c>
      <c r="H60" s="322" t="s">
        <v>546</v>
      </c>
      <c r="I60" s="322" t="s">
        <v>156</v>
      </c>
      <c r="J60" s="322" t="s">
        <v>547</v>
      </c>
      <c r="K60" s="323">
        <v>45328</v>
      </c>
      <c r="L60" s="322" t="s">
        <v>158</v>
      </c>
      <c r="M60" s="322" t="s">
        <v>548</v>
      </c>
      <c r="N60" s="322"/>
      <c r="O60" s="322"/>
      <c r="P60" s="322"/>
      <c r="Q60" s="322"/>
      <c r="R60" s="323">
        <v>45168</v>
      </c>
      <c r="S60" s="322">
        <v>2290</v>
      </c>
      <c r="T60" s="322" t="s">
        <v>144</v>
      </c>
      <c r="U60" s="324">
        <v>0</v>
      </c>
      <c r="V60" s="324">
        <v>0</v>
      </c>
      <c r="W60" s="322" t="s">
        <v>160</v>
      </c>
      <c r="X60" s="322"/>
      <c r="Y60" s="322"/>
      <c r="Z60" s="324">
        <v>0</v>
      </c>
      <c r="AA60" s="324"/>
      <c r="AB60" s="322" t="s">
        <v>549</v>
      </c>
      <c r="AC60" s="322" t="s">
        <v>143</v>
      </c>
      <c r="AD60" s="322"/>
    </row>
    <row r="61" spans="1:30" ht="25" customHeight="1" x14ac:dyDescent="0.35">
      <c r="A61" s="322" t="s">
        <v>550</v>
      </c>
      <c r="B61" s="322" t="s">
        <v>151</v>
      </c>
      <c r="C61" s="323">
        <v>45380</v>
      </c>
      <c r="D61" s="322"/>
      <c r="E61" s="322" t="s">
        <v>551</v>
      </c>
      <c r="F61" s="322" t="s">
        <v>469</v>
      </c>
      <c r="G61" s="322" t="s">
        <v>552</v>
      </c>
      <c r="H61" s="322" t="s">
        <v>553</v>
      </c>
      <c r="I61" s="322" t="s">
        <v>156</v>
      </c>
      <c r="J61" s="322" t="s">
        <v>554</v>
      </c>
      <c r="K61" s="323">
        <v>45404</v>
      </c>
      <c r="L61" s="322" t="s">
        <v>191</v>
      </c>
      <c r="M61" s="322" t="s">
        <v>555</v>
      </c>
      <c r="N61" s="322"/>
      <c r="O61" s="322"/>
      <c r="P61" s="322"/>
      <c r="Q61" s="322"/>
      <c r="R61" s="323">
        <v>45404</v>
      </c>
      <c r="S61" s="322">
        <v>2290</v>
      </c>
      <c r="T61" s="322" t="s">
        <v>144</v>
      </c>
      <c r="U61" s="324">
        <v>0</v>
      </c>
      <c r="V61" s="324">
        <v>0</v>
      </c>
      <c r="W61" s="322" t="s">
        <v>160</v>
      </c>
      <c r="X61" s="322"/>
      <c r="Y61" s="322"/>
      <c r="Z61" s="324">
        <v>0</v>
      </c>
      <c r="AA61" s="324"/>
      <c r="AB61" s="322" t="s">
        <v>417</v>
      </c>
      <c r="AC61" s="322" t="s">
        <v>143</v>
      </c>
      <c r="AD61" s="322"/>
    </row>
    <row r="62" spans="1:30" ht="25" customHeight="1" x14ac:dyDescent="0.35">
      <c r="A62" s="322" t="s">
        <v>556</v>
      </c>
      <c r="B62" s="322" t="s">
        <v>151</v>
      </c>
      <c r="C62" s="323">
        <v>45042</v>
      </c>
      <c r="D62" s="322">
        <v>37202598</v>
      </c>
      <c r="E62" s="322" t="s">
        <v>557</v>
      </c>
      <c r="F62" s="322" t="s">
        <v>412</v>
      </c>
      <c r="G62" s="322" t="s">
        <v>558</v>
      </c>
      <c r="H62" s="322" t="s">
        <v>559</v>
      </c>
      <c r="I62" s="322" t="s">
        <v>156</v>
      </c>
      <c r="J62" s="322" t="s">
        <v>560</v>
      </c>
      <c r="K62" s="323">
        <v>45065</v>
      </c>
      <c r="L62" s="322" t="s">
        <v>255</v>
      </c>
      <c r="M62" s="322" t="s">
        <v>431</v>
      </c>
      <c r="N62" s="322" t="s">
        <v>255</v>
      </c>
      <c r="O62" s="322" t="s">
        <v>561</v>
      </c>
      <c r="P62" s="322"/>
      <c r="Q62" s="322"/>
      <c r="R62" s="323">
        <v>45055</v>
      </c>
      <c r="S62" s="322">
        <v>2428</v>
      </c>
      <c r="T62" s="322" t="s">
        <v>141</v>
      </c>
      <c r="U62" s="324">
        <v>2148.6799999999998</v>
      </c>
      <c r="V62" s="324">
        <v>0</v>
      </c>
      <c r="W62" s="322" t="s">
        <v>160</v>
      </c>
      <c r="X62" s="322" t="s">
        <v>160</v>
      </c>
      <c r="Y62" s="322"/>
      <c r="Z62" s="324">
        <v>0</v>
      </c>
      <c r="AA62" s="324"/>
      <c r="AB62" s="322" t="s">
        <v>452</v>
      </c>
      <c r="AC62" s="322" t="s">
        <v>143</v>
      </c>
      <c r="AD62" s="322"/>
    </row>
    <row r="63" spans="1:30" ht="25" customHeight="1" x14ac:dyDescent="0.35">
      <c r="A63" s="322" t="s">
        <v>562</v>
      </c>
      <c r="B63" s="322" t="s">
        <v>151</v>
      </c>
      <c r="C63" s="323">
        <v>45285</v>
      </c>
      <c r="D63" s="322">
        <v>37704837</v>
      </c>
      <c r="E63" s="322" t="s">
        <v>563</v>
      </c>
      <c r="F63" s="322" t="s">
        <v>412</v>
      </c>
      <c r="G63" s="322" t="s">
        <v>558</v>
      </c>
      <c r="H63" s="322" t="s">
        <v>559</v>
      </c>
      <c r="I63" s="322" t="s">
        <v>156</v>
      </c>
      <c r="J63" s="322" t="s">
        <v>564</v>
      </c>
      <c r="K63" s="323">
        <v>45273</v>
      </c>
      <c r="L63" s="322" t="s">
        <v>255</v>
      </c>
      <c r="M63" s="322" t="s">
        <v>431</v>
      </c>
      <c r="N63" s="322" t="s">
        <v>255</v>
      </c>
      <c r="O63" s="322" t="s">
        <v>432</v>
      </c>
      <c r="P63" s="322" t="s">
        <v>255</v>
      </c>
      <c r="Q63" s="322" t="s">
        <v>433</v>
      </c>
      <c r="R63" s="323">
        <v>45176</v>
      </c>
      <c r="S63" s="322">
        <v>2790</v>
      </c>
      <c r="T63" s="322" t="s">
        <v>144</v>
      </c>
      <c r="U63" s="324">
        <v>0</v>
      </c>
      <c r="V63" s="324">
        <v>0</v>
      </c>
      <c r="W63" s="322" t="s">
        <v>160</v>
      </c>
      <c r="X63" s="322" t="s">
        <v>160</v>
      </c>
      <c r="Y63" s="322" t="s">
        <v>160</v>
      </c>
      <c r="Z63" s="324">
        <v>0</v>
      </c>
      <c r="AA63" s="324"/>
      <c r="AB63" s="322" t="s">
        <v>417</v>
      </c>
      <c r="AC63" s="322" t="s">
        <v>143</v>
      </c>
      <c r="AD63" s="322"/>
    </row>
    <row r="64" spans="1:30" ht="25" customHeight="1" x14ac:dyDescent="0.35">
      <c r="A64" s="322" t="s">
        <v>565</v>
      </c>
      <c r="B64" s="322" t="s">
        <v>151</v>
      </c>
      <c r="C64" s="323">
        <v>45238</v>
      </c>
      <c r="D64" s="322">
        <v>38308733</v>
      </c>
      <c r="E64" s="322" t="s">
        <v>566</v>
      </c>
      <c r="F64" s="322" t="s">
        <v>412</v>
      </c>
      <c r="G64" s="322" t="s">
        <v>558</v>
      </c>
      <c r="H64" s="322" t="s">
        <v>559</v>
      </c>
      <c r="I64" s="322" t="s">
        <v>156</v>
      </c>
      <c r="J64" s="322" t="s">
        <v>567</v>
      </c>
      <c r="K64" s="323">
        <v>45325</v>
      </c>
      <c r="L64" s="322" t="s">
        <v>255</v>
      </c>
      <c r="M64" s="322" t="s">
        <v>433</v>
      </c>
      <c r="N64" s="322" t="s">
        <v>365</v>
      </c>
      <c r="O64" s="322"/>
      <c r="P64" s="322"/>
      <c r="Q64" s="322"/>
      <c r="R64" s="323">
        <v>45320</v>
      </c>
      <c r="S64" s="322">
        <v>2790</v>
      </c>
      <c r="T64" s="322" t="s">
        <v>144</v>
      </c>
      <c r="U64" s="324">
        <v>0</v>
      </c>
      <c r="V64" s="324">
        <v>0</v>
      </c>
      <c r="W64" s="322" t="s">
        <v>160</v>
      </c>
      <c r="X64" s="322" t="s">
        <v>227</v>
      </c>
      <c r="Y64" s="322"/>
      <c r="Z64" s="324">
        <v>0</v>
      </c>
      <c r="AA64" s="324"/>
      <c r="AB64" s="322" t="s">
        <v>417</v>
      </c>
      <c r="AC64" s="322" t="s">
        <v>143</v>
      </c>
      <c r="AD64" s="322"/>
    </row>
    <row r="65" spans="1:30" ht="25" customHeight="1" x14ac:dyDescent="0.35">
      <c r="A65" s="322" t="s">
        <v>568</v>
      </c>
      <c r="B65" s="322" t="s">
        <v>151</v>
      </c>
      <c r="C65" s="323">
        <v>45216</v>
      </c>
      <c r="D65" s="322">
        <v>38145009</v>
      </c>
      <c r="E65" s="322" t="s">
        <v>569</v>
      </c>
      <c r="F65" s="322" t="s">
        <v>476</v>
      </c>
      <c r="G65" s="322" t="s">
        <v>570</v>
      </c>
      <c r="H65" s="322" t="s">
        <v>571</v>
      </c>
      <c r="I65" s="322" t="s">
        <v>156</v>
      </c>
      <c r="J65" s="322" t="s">
        <v>572</v>
      </c>
      <c r="K65" s="323">
        <v>45271</v>
      </c>
      <c r="L65" s="322" t="s">
        <v>255</v>
      </c>
      <c r="M65" s="322" t="s">
        <v>439</v>
      </c>
      <c r="N65" s="322"/>
      <c r="O65" s="322"/>
      <c r="P65" s="322"/>
      <c r="Q65" s="322"/>
      <c r="R65" s="323">
        <v>45243</v>
      </c>
      <c r="S65" s="322">
        <v>3040</v>
      </c>
      <c r="T65" s="322" t="s">
        <v>144</v>
      </c>
      <c r="U65" s="324">
        <v>0</v>
      </c>
      <c r="V65" s="324">
        <v>0</v>
      </c>
      <c r="W65" s="322" t="s">
        <v>160</v>
      </c>
      <c r="X65" s="322"/>
      <c r="Y65" s="322"/>
      <c r="Z65" s="324">
        <v>0</v>
      </c>
      <c r="AA65" s="324"/>
      <c r="AB65" s="322" t="s">
        <v>573</v>
      </c>
      <c r="AC65" s="322" t="s">
        <v>143</v>
      </c>
      <c r="AD65" s="322"/>
    </row>
    <row r="66" spans="1:30" ht="25" customHeight="1" x14ac:dyDescent="0.35">
      <c r="A66" s="322" t="s">
        <v>574</v>
      </c>
      <c r="B66" s="322" t="s">
        <v>151</v>
      </c>
      <c r="C66" s="323">
        <v>45273</v>
      </c>
      <c r="D66" s="322">
        <v>38497056</v>
      </c>
      <c r="E66" s="322" t="s">
        <v>575</v>
      </c>
      <c r="F66" s="322" t="s">
        <v>412</v>
      </c>
      <c r="G66" s="322" t="s">
        <v>576</v>
      </c>
      <c r="H66" s="322" t="s">
        <v>577</v>
      </c>
      <c r="I66" s="322" t="s">
        <v>156</v>
      </c>
      <c r="J66" s="322" t="s">
        <v>578</v>
      </c>
      <c r="K66" s="323">
        <v>45356</v>
      </c>
      <c r="L66" s="322" t="s">
        <v>247</v>
      </c>
      <c r="M66" s="322" t="s">
        <v>579</v>
      </c>
      <c r="N66" s="322" t="s">
        <v>247</v>
      </c>
      <c r="O66" s="322" t="s">
        <v>580</v>
      </c>
      <c r="P66" s="322" t="s">
        <v>255</v>
      </c>
      <c r="Q66" s="322" t="s">
        <v>581</v>
      </c>
      <c r="R66" s="323">
        <v>45306</v>
      </c>
      <c r="S66" s="322">
        <v>2090</v>
      </c>
      <c r="T66" s="322" t="s">
        <v>144</v>
      </c>
      <c r="U66" s="324">
        <v>0</v>
      </c>
      <c r="V66" s="324">
        <v>0</v>
      </c>
      <c r="W66" s="322" t="s">
        <v>160</v>
      </c>
      <c r="X66" s="322" t="s">
        <v>160</v>
      </c>
      <c r="Y66" s="322" t="s">
        <v>160</v>
      </c>
      <c r="Z66" s="324">
        <v>0</v>
      </c>
      <c r="AA66" s="324"/>
      <c r="AB66" s="322" t="s">
        <v>417</v>
      </c>
      <c r="AC66" s="322" t="s">
        <v>143</v>
      </c>
      <c r="AD66" s="322"/>
    </row>
    <row r="67" spans="1:30" ht="25" customHeight="1" x14ac:dyDescent="0.35">
      <c r="A67" s="322" t="s">
        <v>582</v>
      </c>
      <c r="B67" s="322" t="s">
        <v>151</v>
      </c>
      <c r="C67" s="323">
        <v>45075</v>
      </c>
      <c r="D67" s="322"/>
      <c r="E67" s="322" t="s">
        <v>583</v>
      </c>
      <c r="F67" s="322" t="s">
        <v>153</v>
      </c>
      <c r="G67" s="322" t="s">
        <v>584</v>
      </c>
      <c r="H67" s="322" t="s">
        <v>585</v>
      </c>
      <c r="I67" s="322" t="s">
        <v>156</v>
      </c>
      <c r="J67" s="322" t="s">
        <v>586</v>
      </c>
      <c r="K67" s="323">
        <v>45076</v>
      </c>
      <c r="L67" s="322" t="s">
        <v>255</v>
      </c>
      <c r="M67" s="322" t="s">
        <v>587</v>
      </c>
      <c r="N67" s="322"/>
      <c r="O67" s="322"/>
      <c r="P67" s="322"/>
      <c r="Q67" s="322"/>
      <c r="R67" s="323">
        <v>45077</v>
      </c>
      <c r="S67" s="335">
        <v>2570</v>
      </c>
      <c r="T67" s="322" t="s">
        <v>144</v>
      </c>
      <c r="U67" s="324">
        <v>0</v>
      </c>
      <c r="V67" s="324">
        <v>0</v>
      </c>
      <c r="W67" s="322" t="s">
        <v>160</v>
      </c>
      <c r="X67" s="322"/>
      <c r="Y67" s="322"/>
      <c r="Z67" s="324">
        <v>0</v>
      </c>
      <c r="AA67" s="324"/>
      <c r="AB67" s="322" t="s">
        <v>207</v>
      </c>
      <c r="AC67" s="322" t="s">
        <v>143</v>
      </c>
      <c r="AD67" s="322"/>
    </row>
    <row r="68" spans="1:30" ht="25" customHeight="1" x14ac:dyDescent="0.35">
      <c r="A68" s="322" t="s">
        <v>588</v>
      </c>
      <c r="B68" s="322" t="s">
        <v>151</v>
      </c>
      <c r="C68" s="323">
        <v>45142</v>
      </c>
      <c r="D68" s="322"/>
      <c r="E68" s="322" t="s">
        <v>589</v>
      </c>
      <c r="F68" s="322" t="s">
        <v>153</v>
      </c>
      <c r="G68" s="322" t="s">
        <v>590</v>
      </c>
      <c r="H68" s="322" t="s">
        <v>591</v>
      </c>
      <c r="I68" s="322" t="s">
        <v>156</v>
      </c>
      <c r="J68" s="322" t="s">
        <v>592</v>
      </c>
      <c r="K68" s="323">
        <v>45147</v>
      </c>
      <c r="L68" s="322" t="s">
        <v>198</v>
      </c>
      <c r="M68" s="322" t="s">
        <v>593</v>
      </c>
      <c r="N68" s="322"/>
      <c r="O68" s="322"/>
      <c r="P68" s="322"/>
      <c r="Q68" s="322"/>
      <c r="R68" s="323">
        <v>45147</v>
      </c>
      <c r="S68" s="322">
        <v>3000</v>
      </c>
      <c r="T68" s="322" t="s">
        <v>144</v>
      </c>
      <c r="U68" s="324">
        <v>0</v>
      </c>
      <c r="V68" s="324">
        <v>0</v>
      </c>
      <c r="W68" s="322" t="s">
        <v>160</v>
      </c>
      <c r="X68" s="322"/>
      <c r="Y68" s="322"/>
      <c r="Z68" s="324">
        <v>0</v>
      </c>
      <c r="AA68" s="324"/>
      <c r="AB68" s="322" t="s">
        <v>594</v>
      </c>
      <c r="AC68" s="322" t="s">
        <v>143</v>
      </c>
      <c r="AD68" s="322"/>
    </row>
    <row r="69" spans="1:30" ht="25" customHeight="1" x14ac:dyDescent="0.35">
      <c r="A69" s="322" t="s">
        <v>595</v>
      </c>
      <c r="B69" s="322" t="s">
        <v>151</v>
      </c>
      <c r="C69" s="323">
        <v>45140</v>
      </c>
      <c r="D69" s="322"/>
      <c r="E69" s="322" t="s">
        <v>596</v>
      </c>
      <c r="F69" s="322" t="s">
        <v>153</v>
      </c>
      <c r="G69" s="322" t="s">
        <v>175</v>
      </c>
      <c r="H69" s="322" t="s">
        <v>597</v>
      </c>
      <c r="I69" s="322" t="s">
        <v>156</v>
      </c>
      <c r="J69" s="322" t="s">
        <v>598</v>
      </c>
      <c r="K69" s="323">
        <v>45145</v>
      </c>
      <c r="L69" s="322" t="s">
        <v>158</v>
      </c>
      <c r="M69" s="322" t="s">
        <v>599</v>
      </c>
      <c r="N69" s="322"/>
      <c r="O69" s="322"/>
      <c r="P69" s="322"/>
      <c r="Q69" s="322"/>
      <c r="R69" s="323">
        <v>45144</v>
      </c>
      <c r="S69" s="322">
        <v>3390</v>
      </c>
      <c r="T69" s="322" t="s">
        <v>144</v>
      </c>
      <c r="U69" s="324">
        <v>0</v>
      </c>
      <c r="V69" s="324">
        <v>0</v>
      </c>
      <c r="W69" s="322" t="s">
        <v>160</v>
      </c>
      <c r="X69" s="322"/>
      <c r="Y69" s="322"/>
      <c r="Z69" s="324">
        <v>0</v>
      </c>
      <c r="AA69" s="324"/>
      <c r="AB69" s="322" t="s">
        <v>594</v>
      </c>
      <c r="AC69" s="322" t="s">
        <v>143</v>
      </c>
      <c r="AD69" s="322"/>
    </row>
    <row r="70" spans="1:30" ht="25" customHeight="1" x14ac:dyDescent="0.35">
      <c r="A70" s="322" t="s">
        <v>600</v>
      </c>
      <c r="B70" s="322" t="s">
        <v>151</v>
      </c>
      <c r="C70" s="323">
        <v>45352</v>
      </c>
      <c r="D70" s="322"/>
      <c r="E70" s="322" t="s">
        <v>601</v>
      </c>
      <c r="F70" s="322" t="s">
        <v>153</v>
      </c>
      <c r="G70" s="322" t="s">
        <v>602</v>
      </c>
      <c r="H70" s="322" t="s">
        <v>603</v>
      </c>
      <c r="I70" s="322" t="s">
        <v>156</v>
      </c>
      <c r="J70" s="322" t="s">
        <v>604</v>
      </c>
      <c r="K70" s="323">
        <v>45356</v>
      </c>
      <c r="L70" s="322" t="s">
        <v>255</v>
      </c>
      <c r="M70" s="322" t="s">
        <v>432</v>
      </c>
      <c r="N70" s="322" t="s">
        <v>255</v>
      </c>
      <c r="O70" s="322" t="s">
        <v>433</v>
      </c>
      <c r="P70" s="322" t="s">
        <v>247</v>
      </c>
      <c r="Q70" s="322" t="s">
        <v>605</v>
      </c>
      <c r="R70" s="323">
        <v>45355</v>
      </c>
      <c r="S70" s="325">
        <v>2910</v>
      </c>
      <c r="T70" s="322" t="s">
        <v>144</v>
      </c>
      <c r="U70" s="324">
        <v>0</v>
      </c>
      <c r="V70" s="324">
        <v>0</v>
      </c>
      <c r="W70" s="322" t="s">
        <v>160</v>
      </c>
      <c r="X70" s="322" t="s">
        <v>160</v>
      </c>
      <c r="Y70" s="322" t="s">
        <v>160</v>
      </c>
      <c r="Z70" s="324">
        <v>0</v>
      </c>
      <c r="AA70" s="324"/>
      <c r="AB70" s="322" t="s">
        <v>161</v>
      </c>
      <c r="AC70" s="322" t="s">
        <v>143</v>
      </c>
      <c r="AD70" s="322"/>
    </row>
    <row r="71" spans="1:30" ht="25" customHeight="1" x14ac:dyDescent="0.35">
      <c r="A71" s="322" t="s">
        <v>606</v>
      </c>
      <c r="B71" s="322" t="s">
        <v>151</v>
      </c>
      <c r="C71" s="323">
        <v>45295</v>
      </c>
      <c r="D71" s="322"/>
      <c r="E71" s="322" t="s">
        <v>607</v>
      </c>
      <c r="F71" s="322" t="s">
        <v>153</v>
      </c>
      <c r="G71" s="322" t="s">
        <v>608</v>
      </c>
      <c r="H71" s="322" t="s">
        <v>609</v>
      </c>
      <c r="I71" s="322" t="s">
        <v>156</v>
      </c>
      <c r="J71" s="322" t="s">
        <v>610</v>
      </c>
      <c r="K71" s="323">
        <v>45297</v>
      </c>
      <c r="L71" s="322" t="s">
        <v>255</v>
      </c>
      <c r="M71" s="322" t="s">
        <v>611</v>
      </c>
      <c r="N71" s="322"/>
      <c r="O71" s="322"/>
      <c r="P71" s="322"/>
      <c r="Q71" s="322"/>
      <c r="R71" s="323">
        <v>45300</v>
      </c>
      <c r="S71" s="325">
        <v>3360</v>
      </c>
      <c r="T71" s="322" t="s">
        <v>144</v>
      </c>
      <c r="U71" s="324">
        <v>0</v>
      </c>
      <c r="V71" s="324">
        <v>0</v>
      </c>
      <c r="W71" s="322" t="s">
        <v>160</v>
      </c>
      <c r="X71" s="322"/>
      <c r="Y71" s="322"/>
      <c r="Z71" s="324">
        <v>0</v>
      </c>
      <c r="AA71" s="324"/>
      <c r="AB71" s="322" t="s">
        <v>161</v>
      </c>
      <c r="AC71" s="322" t="s">
        <v>143</v>
      </c>
      <c r="AD71" s="322"/>
    </row>
    <row r="72" spans="1:30" ht="25" customHeight="1" x14ac:dyDescent="0.35">
      <c r="A72" s="322" t="s">
        <v>612</v>
      </c>
      <c r="B72" s="322" t="s">
        <v>151</v>
      </c>
      <c r="C72" s="323">
        <v>45309</v>
      </c>
      <c r="D72" s="322"/>
      <c r="E72" s="322" t="s">
        <v>613</v>
      </c>
      <c r="F72" s="322" t="s">
        <v>153</v>
      </c>
      <c r="G72" s="322" t="s">
        <v>614</v>
      </c>
      <c r="H72" s="322" t="s">
        <v>615</v>
      </c>
      <c r="I72" s="322" t="s">
        <v>156</v>
      </c>
      <c r="J72" s="322" t="s">
        <v>616</v>
      </c>
      <c r="K72" s="323">
        <v>45328</v>
      </c>
      <c r="L72" s="322" t="s">
        <v>198</v>
      </c>
      <c r="M72" s="322" t="s">
        <v>617</v>
      </c>
      <c r="N72" s="322"/>
      <c r="O72" s="322"/>
      <c r="P72" s="322"/>
      <c r="Q72" s="322"/>
      <c r="R72" s="323">
        <v>45320</v>
      </c>
      <c r="S72" s="325">
        <v>2710</v>
      </c>
      <c r="T72" s="322" t="s">
        <v>144</v>
      </c>
      <c r="U72" s="324">
        <v>0</v>
      </c>
      <c r="V72" s="324">
        <v>0</v>
      </c>
      <c r="W72" s="322" t="s">
        <v>160</v>
      </c>
      <c r="X72" s="322"/>
      <c r="Y72" s="322"/>
      <c r="Z72" s="324">
        <v>0</v>
      </c>
      <c r="AA72" s="324"/>
      <c r="AB72" s="322" t="s">
        <v>161</v>
      </c>
      <c r="AC72" s="322" t="s">
        <v>143</v>
      </c>
      <c r="AD72" s="322"/>
    </row>
    <row r="73" spans="1:30" ht="25" customHeight="1" x14ac:dyDescent="0.35">
      <c r="A73" s="322" t="s">
        <v>618</v>
      </c>
      <c r="B73" s="322" t="s">
        <v>151</v>
      </c>
      <c r="C73" s="323">
        <v>45368</v>
      </c>
      <c r="D73" s="322"/>
      <c r="E73" s="322" t="s">
        <v>619</v>
      </c>
      <c r="F73" s="322" t="s">
        <v>153</v>
      </c>
      <c r="G73" s="322" t="s">
        <v>195</v>
      </c>
      <c r="H73" s="322" t="s">
        <v>615</v>
      </c>
      <c r="I73" s="322" t="s">
        <v>156</v>
      </c>
      <c r="J73" s="322" t="s">
        <v>620</v>
      </c>
      <c r="K73" s="323">
        <v>45372</v>
      </c>
      <c r="L73" s="322" t="s">
        <v>198</v>
      </c>
      <c r="M73" s="322" t="s">
        <v>205</v>
      </c>
      <c r="N73" s="322" t="s">
        <v>158</v>
      </c>
      <c r="O73" s="322" t="s">
        <v>621</v>
      </c>
      <c r="P73" s="322"/>
      <c r="Q73" s="322"/>
      <c r="R73" s="323">
        <v>45373</v>
      </c>
      <c r="S73" s="322">
        <v>3390</v>
      </c>
      <c r="T73" s="322" t="s">
        <v>249</v>
      </c>
      <c r="U73" s="324">
        <v>2662.69</v>
      </c>
      <c r="V73" s="324">
        <v>0</v>
      </c>
      <c r="W73" s="322" t="s">
        <v>160</v>
      </c>
      <c r="X73" s="322"/>
      <c r="Y73" s="322"/>
      <c r="Z73" s="324">
        <v>0</v>
      </c>
      <c r="AA73" s="324"/>
      <c r="AB73" s="322" t="s">
        <v>207</v>
      </c>
      <c r="AC73" s="322" t="s">
        <v>143</v>
      </c>
      <c r="AD73" s="322"/>
    </row>
    <row r="74" spans="1:30" ht="25" customHeight="1" x14ac:dyDescent="0.35">
      <c r="A74" s="322" t="s">
        <v>622</v>
      </c>
      <c r="B74" s="322" t="s">
        <v>151</v>
      </c>
      <c r="C74" s="323">
        <v>45299</v>
      </c>
      <c r="D74" s="322"/>
      <c r="E74" s="322" t="s">
        <v>623</v>
      </c>
      <c r="F74" s="322" t="s">
        <v>153</v>
      </c>
      <c r="G74" s="322" t="s">
        <v>624</v>
      </c>
      <c r="H74" s="322" t="s">
        <v>625</v>
      </c>
      <c r="I74" s="322" t="s">
        <v>156</v>
      </c>
      <c r="J74" s="322" t="s">
        <v>626</v>
      </c>
      <c r="K74" s="323">
        <v>45300</v>
      </c>
      <c r="L74" s="322" t="s">
        <v>158</v>
      </c>
      <c r="M74" s="322" t="s">
        <v>627</v>
      </c>
      <c r="N74" s="322"/>
      <c r="O74" s="322"/>
      <c r="P74" s="322"/>
      <c r="Q74" s="322"/>
      <c r="R74" s="323">
        <v>45303</v>
      </c>
      <c r="S74" s="325">
        <v>2310</v>
      </c>
      <c r="T74" s="322" t="s">
        <v>144</v>
      </c>
      <c r="U74" s="324">
        <v>0</v>
      </c>
      <c r="V74" s="324">
        <v>0</v>
      </c>
      <c r="W74" s="322" t="s">
        <v>160</v>
      </c>
      <c r="X74" s="322"/>
      <c r="Y74" s="322"/>
      <c r="Z74" s="324">
        <v>0</v>
      </c>
      <c r="AA74" s="324"/>
      <c r="AB74" s="322" t="s">
        <v>161</v>
      </c>
      <c r="AC74" s="322" t="s">
        <v>143</v>
      </c>
      <c r="AD74" s="322"/>
    </row>
    <row r="75" spans="1:30" ht="25" customHeight="1" x14ac:dyDescent="0.35">
      <c r="A75" s="322" t="s">
        <v>628</v>
      </c>
      <c r="B75" s="322" t="s">
        <v>151</v>
      </c>
      <c r="C75" s="323">
        <v>45127</v>
      </c>
      <c r="D75" s="322"/>
      <c r="E75" s="322" t="s">
        <v>629</v>
      </c>
      <c r="F75" s="322" t="s">
        <v>153</v>
      </c>
      <c r="G75" s="322" t="s">
        <v>630</v>
      </c>
      <c r="H75" s="322" t="s">
        <v>631</v>
      </c>
      <c r="I75" s="322" t="s">
        <v>156</v>
      </c>
      <c r="J75" s="322" t="s">
        <v>632</v>
      </c>
      <c r="K75" s="323">
        <v>45155</v>
      </c>
      <c r="L75" s="322" t="s">
        <v>158</v>
      </c>
      <c r="M75" s="322" t="s">
        <v>633</v>
      </c>
      <c r="N75" s="322"/>
      <c r="O75" s="322"/>
      <c r="P75" s="322"/>
      <c r="Q75" s="322"/>
      <c r="R75" s="323">
        <v>45161</v>
      </c>
      <c r="S75" s="325">
        <v>2550</v>
      </c>
      <c r="T75" s="322" t="s">
        <v>144</v>
      </c>
      <c r="U75" s="324">
        <v>0</v>
      </c>
      <c r="V75" s="324">
        <v>0</v>
      </c>
      <c r="W75" s="322" t="s">
        <v>160</v>
      </c>
      <c r="X75" s="322"/>
      <c r="Y75" s="322"/>
      <c r="Z75" s="324">
        <v>0</v>
      </c>
      <c r="AA75" s="324"/>
      <c r="AB75" s="322" t="s">
        <v>161</v>
      </c>
      <c r="AC75" s="322" t="s">
        <v>143</v>
      </c>
      <c r="AD75" s="322"/>
    </row>
    <row r="76" spans="1:30" ht="25" customHeight="1" x14ac:dyDescent="0.35">
      <c r="A76" s="322" t="s">
        <v>634</v>
      </c>
      <c r="B76" s="322" t="s">
        <v>151</v>
      </c>
      <c r="C76" s="323">
        <v>45041</v>
      </c>
      <c r="D76" s="322"/>
      <c r="E76" s="322" t="s">
        <v>635</v>
      </c>
      <c r="F76" s="322" t="s">
        <v>153</v>
      </c>
      <c r="G76" s="322" t="s">
        <v>636</v>
      </c>
      <c r="H76" s="322" t="s">
        <v>637</v>
      </c>
      <c r="I76" s="322" t="s">
        <v>156</v>
      </c>
      <c r="J76" s="322" t="s">
        <v>638</v>
      </c>
      <c r="K76" s="323">
        <v>45050</v>
      </c>
      <c r="L76" s="322" t="s">
        <v>158</v>
      </c>
      <c r="M76" s="322" t="s">
        <v>639</v>
      </c>
      <c r="N76" s="322"/>
      <c r="O76" s="322"/>
      <c r="P76" s="322"/>
      <c r="Q76" s="322"/>
      <c r="R76" s="323">
        <v>45051</v>
      </c>
      <c r="S76" s="325">
        <v>2570</v>
      </c>
      <c r="T76" s="322" t="s">
        <v>144</v>
      </c>
      <c r="U76" s="324">
        <v>0</v>
      </c>
      <c r="V76" s="324">
        <v>0</v>
      </c>
      <c r="W76" s="322" t="s">
        <v>160</v>
      </c>
      <c r="X76" s="322"/>
      <c r="Y76" s="322"/>
      <c r="Z76" s="324">
        <v>0</v>
      </c>
      <c r="AA76" s="324"/>
      <c r="AB76" s="322" t="s">
        <v>207</v>
      </c>
      <c r="AC76" s="322" t="s">
        <v>143</v>
      </c>
      <c r="AD76" s="322"/>
    </row>
    <row r="77" spans="1:30" ht="25" customHeight="1" x14ac:dyDescent="0.35">
      <c r="A77" s="322" t="s">
        <v>640</v>
      </c>
      <c r="B77" s="322" t="s">
        <v>151</v>
      </c>
      <c r="C77" s="323">
        <v>45223</v>
      </c>
      <c r="D77" s="322"/>
      <c r="E77" s="322" t="s">
        <v>641</v>
      </c>
      <c r="F77" s="322" t="s">
        <v>153</v>
      </c>
      <c r="G77" s="322" t="s">
        <v>642</v>
      </c>
      <c r="H77" s="322" t="s">
        <v>643</v>
      </c>
      <c r="I77" s="322" t="s">
        <v>156</v>
      </c>
      <c r="J77" s="322" t="s">
        <v>644</v>
      </c>
      <c r="K77" s="323">
        <v>45228</v>
      </c>
      <c r="L77" s="322" t="s">
        <v>198</v>
      </c>
      <c r="M77" s="322" t="s">
        <v>645</v>
      </c>
      <c r="N77" s="322"/>
      <c r="O77" s="322"/>
      <c r="P77" s="322"/>
      <c r="Q77" s="322"/>
      <c r="R77" s="323">
        <v>45229</v>
      </c>
      <c r="S77" s="322">
        <v>3800</v>
      </c>
      <c r="T77" s="322" t="s">
        <v>144</v>
      </c>
      <c r="U77" s="324">
        <v>0</v>
      </c>
      <c r="V77" s="324">
        <v>0</v>
      </c>
      <c r="W77" s="322" t="s">
        <v>160</v>
      </c>
      <c r="X77" s="322"/>
      <c r="Y77" s="322"/>
      <c r="Z77" s="324">
        <v>0</v>
      </c>
      <c r="AA77" s="324"/>
      <c r="AB77" s="322" t="s">
        <v>594</v>
      </c>
      <c r="AC77" s="322" t="s">
        <v>143</v>
      </c>
      <c r="AD77" s="322"/>
    </row>
    <row r="78" spans="1:30" ht="25" customHeight="1" x14ac:dyDescent="0.35">
      <c r="A78" s="322" t="s">
        <v>646</v>
      </c>
      <c r="B78" s="322" t="s">
        <v>151</v>
      </c>
      <c r="C78" s="323">
        <v>45231</v>
      </c>
      <c r="D78" s="322"/>
      <c r="E78" s="322" t="s">
        <v>647</v>
      </c>
      <c r="F78" s="322" t="s">
        <v>153</v>
      </c>
      <c r="G78" s="322" t="s">
        <v>648</v>
      </c>
      <c r="H78" s="322" t="s">
        <v>649</v>
      </c>
      <c r="I78" s="322" t="s">
        <v>156</v>
      </c>
      <c r="J78" s="322" t="s">
        <v>650</v>
      </c>
      <c r="K78" s="323">
        <v>45237</v>
      </c>
      <c r="L78" s="322" t="s">
        <v>198</v>
      </c>
      <c r="M78" s="322" t="s">
        <v>205</v>
      </c>
      <c r="N78" s="322"/>
      <c r="O78" s="322"/>
      <c r="P78" s="322"/>
      <c r="Q78" s="322"/>
      <c r="R78" s="323">
        <v>45238</v>
      </c>
      <c r="S78" s="322">
        <v>1760</v>
      </c>
      <c r="T78" s="322" t="s">
        <v>144</v>
      </c>
      <c r="U78" s="324">
        <v>0</v>
      </c>
      <c r="V78" s="324">
        <v>0</v>
      </c>
      <c r="W78" s="322" t="s">
        <v>160</v>
      </c>
      <c r="X78" s="322"/>
      <c r="Y78" s="322"/>
      <c r="Z78" s="324">
        <v>0</v>
      </c>
      <c r="AA78" s="324"/>
      <c r="AB78" s="322" t="s">
        <v>594</v>
      </c>
      <c r="AC78" s="322" t="s">
        <v>143</v>
      </c>
      <c r="AD78" s="322"/>
    </row>
    <row r="79" spans="1:30" ht="25" customHeight="1" x14ac:dyDescent="0.35">
      <c r="A79" s="322" t="s">
        <v>651</v>
      </c>
      <c r="B79" s="322" t="s">
        <v>151</v>
      </c>
      <c r="C79" s="323">
        <v>45054</v>
      </c>
      <c r="D79" s="322"/>
      <c r="E79" s="322" t="s">
        <v>652</v>
      </c>
      <c r="F79" s="322" t="s">
        <v>153</v>
      </c>
      <c r="G79" s="322" t="s">
        <v>653</v>
      </c>
      <c r="H79" s="322" t="s">
        <v>654</v>
      </c>
      <c r="I79" s="322" t="s">
        <v>156</v>
      </c>
      <c r="J79" s="322" t="s">
        <v>655</v>
      </c>
      <c r="K79" s="323">
        <v>45059</v>
      </c>
      <c r="L79" s="322" t="s">
        <v>158</v>
      </c>
      <c r="M79" s="322" t="s">
        <v>656</v>
      </c>
      <c r="N79" s="322"/>
      <c r="O79" s="322"/>
      <c r="P79" s="322"/>
      <c r="Q79" s="322"/>
      <c r="R79" s="323">
        <v>45061</v>
      </c>
      <c r="S79" s="335">
        <v>2630</v>
      </c>
      <c r="T79" s="322" t="s">
        <v>144</v>
      </c>
      <c r="U79" s="324">
        <v>0</v>
      </c>
      <c r="V79" s="324">
        <v>0</v>
      </c>
      <c r="W79" s="322" t="s">
        <v>160</v>
      </c>
      <c r="X79" s="322"/>
      <c r="Y79" s="322"/>
      <c r="Z79" s="324">
        <v>0</v>
      </c>
      <c r="AA79" s="324"/>
      <c r="AB79" s="322" t="s">
        <v>207</v>
      </c>
      <c r="AC79" s="322" t="s">
        <v>143</v>
      </c>
      <c r="AD79" s="322"/>
    </row>
    <row r="80" spans="1:30" ht="25" customHeight="1" x14ac:dyDescent="0.35">
      <c r="A80" s="322" t="s">
        <v>657</v>
      </c>
      <c r="B80" s="322" t="s">
        <v>151</v>
      </c>
      <c r="C80" s="323">
        <v>45226</v>
      </c>
      <c r="D80" s="322"/>
      <c r="E80" s="322" t="s">
        <v>658</v>
      </c>
      <c r="F80" s="322" t="s">
        <v>659</v>
      </c>
      <c r="G80" s="322" t="s">
        <v>660</v>
      </c>
      <c r="H80" s="322" t="s">
        <v>661</v>
      </c>
      <c r="I80" s="322" t="s">
        <v>156</v>
      </c>
      <c r="J80" s="322" t="s">
        <v>662</v>
      </c>
      <c r="K80" s="323">
        <v>45245</v>
      </c>
      <c r="L80" s="322" t="s">
        <v>198</v>
      </c>
      <c r="M80" s="322" t="s">
        <v>663</v>
      </c>
      <c r="N80" s="322" t="s">
        <v>198</v>
      </c>
      <c r="O80" s="322" t="s">
        <v>664</v>
      </c>
      <c r="P80" s="322" t="s">
        <v>198</v>
      </c>
      <c r="Q80" s="322" t="s">
        <v>205</v>
      </c>
      <c r="R80" s="323">
        <v>45246</v>
      </c>
      <c r="S80" s="322">
        <v>3310</v>
      </c>
      <c r="T80" s="322" t="s">
        <v>144</v>
      </c>
      <c r="U80" s="324">
        <v>0</v>
      </c>
      <c r="V80" s="324">
        <v>0</v>
      </c>
      <c r="W80" s="322" t="s">
        <v>160</v>
      </c>
      <c r="X80" s="322" t="s">
        <v>160</v>
      </c>
      <c r="Y80" s="322" t="s">
        <v>160</v>
      </c>
      <c r="Z80" s="324">
        <v>0</v>
      </c>
      <c r="AA80" s="324"/>
      <c r="AB80" s="322" t="s">
        <v>594</v>
      </c>
      <c r="AC80" s="322" t="s">
        <v>143</v>
      </c>
      <c r="AD80" s="322"/>
    </row>
    <row r="81" spans="1:30" ht="25" customHeight="1" x14ac:dyDescent="0.35">
      <c r="A81" s="322" t="s">
        <v>665</v>
      </c>
      <c r="B81" s="322" t="s">
        <v>151</v>
      </c>
      <c r="C81" s="323">
        <v>45056</v>
      </c>
      <c r="D81" s="322"/>
      <c r="E81" s="322" t="s">
        <v>666</v>
      </c>
      <c r="F81" s="322" t="s">
        <v>153</v>
      </c>
      <c r="G81" s="322" t="s">
        <v>667</v>
      </c>
      <c r="H81" s="322" t="s">
        <v>668</v>
      </c>
      <c r="I81" s="322" t="s">
        <v>156</v>
      </c>
      <c r="J81" s="322" t="s">
        <v>669</v>
      </c>
      <c r="K81" s="323">
        <v>45079</v>
      </c>
      <c r="L81" s="322" t="s">
        <v>255</v>
      </c>
      <c r="M81" s="322" t="s">
        <v>670</v>
      </c>
      <c r="N81" s="322"/>
      <c r="O81" s="322"/>
      <c r="P81" s="322"/>
      <c r="Q81" s="322"/>
      <c r="R81" s="323">
        <v>45091</v>
      </c>
      <c r="S81" s="322">
        <v>2640</v>
      </c>
      <c r="T81" s="322" t="s">
        <v>144</v>
      </c>
      <c r="U81" s="324">
        <v>0</v>
      </c>
      <c r="V81" s="324">
        <v>0</v>
      </c>
      <c r="W81" s="322" t="s">
        <v>160</v>
      </c>
      <c r="X81" s="322"/>
      <c r="Y81" s="322"/>
      <c r="Z81" s="324">
        <v>0</v>
      </c>
      <c r="AA81" s="324"/>
      <c r="AB81" s="322" t="s">
        <v>161</v>
      </c>
      <c r="AC81" s="322" t="s">
        <v>143</v>
      </c>
      <c r="AD81" s="322"/>
    </row>
    <row r="82" spans="1:30" ht="25" customHeight="1" x14ac:dyDescent="0.35">
      <c r="A82" s="322" t="s">
        <v>671</v>
      </c>
      <c r="B82" s="322" t="s">
        <v>151</v>
      </c>
      <c r="C82" s="323">
        <v>45235</v>
      </c>
      <c r="D82" s="322"/>
      <c r="E82" s="322" t="s">
        <v>672</v>
      </c>
      <c r="F82" s="322" t="s">
        <v>153</v>
      </c>
      <c r="G82" s="322" t="s">
        <v>673</v>
      </c>
      <c r="H82" s="322" t="s">
        <v>674</v>
      </c>
      <c r="I82" s="322" t="s">
        <v>156</v>
      </c>
      <c r="J82" s="322" t="s">
        <v>675</v>
      </c>
      <c r="K82" s="323">
        <v>45240</v>
      </c>
      <c r="L82" s="322" t="s">
        <v>158</v>
      </c>
      <c r="M82" s="322" t="s">
        <v>676</v>
      </c>
      <c r="N82" s="322"/>
      <c r="O82" s="322"/>
      <c r="P82" s="322"/>
      <c r="Q82" s="322"/>
      <c r="R82" s="323">
        <v>45240</v>
      </c>
      <c r="S82" s="322">
        <v>2580</v>
      </c>
      <c r="T82" s="322" t="s">
        <v>144</v>
      </c>
      <c r="U82" s="324">
        <v>0</v>
      </c>
      <c r="V82" s="324">
        <v>0</v>
      </c>
      <c r="W82" s="322" t="s">
        <v>160</v>
      </c>
      <c r="X82" s="322"/>
      <c r="Y82" s="322"/>
      <c r="Z82" s="324">
        <v>0</v>
      </c>
      <c r="AA82" s="324"/>
      <c r="AB82" s="322" t="s">
        <v>161</v>
      </c>
      <c r="AC82" s="322" t="s">
        <v>143</v>
      </c>
      <c r="AD82" s="322"/>
    </row>
    <row r="83" spans="1:30" ht="25" customHeight="1" x14ac:dyDescent="0.35">
      <c r="A83" s="322" t="s">
        <v>677</v>
      </c>
      <c r="B83" s="322" t="s">
        <v>151</v>
      </c>
      <c r="C83" s="323">
        <v>45360</v>
      </c>
      <c r="D83" s="322"/>
      <c r="E83" s="322" t="s">
        <v>678</v>
      </c>
      <c r="F83" s="322" t="s">
        <v>153</v>
      </c>
      <c r="G83" s="322" t="s">
        <v>679</v>
      </c>
      <c r="H83" s="322" t="s">
        <v>680</v>
      </c>
      <c r="I83" s="322" t="s">
        <v>156</v>
      </c>
      <c r="J83" s="322" t="s">
        <v>681</v>
      </c>
      <c r="K83" s="323">
        <v>45364</v>
      </c>
      <c r="L83" s="322" t="s">
        <v>198</v>
      </c>
      <c r="M83" s="322" t="s">
        <v>205</v>
      </c>
      <c r="N83" s="322"/>
      <c r="O83" s="322"/>
      <c r="P83" s="322"/>
      <c r="Q83" s="322"/>
      <c r="R83" s="323">
        <v>45369</v>
      </c>
      <c r="S83" s="322">
        <v>3300</v>
      </c>
      <c r="T83" s="322" t="s">
        <v>249</v>
      </c>
      <c r="U83" s="324">
        <v>2614.4</v>
      </c>
      <c r="V83" s="324">
        <v>0</v>
      </c>
      <c r="W83" s="322" t="s">
        <v>160</v>
      </c>
      <c r="X83" s="322"/>
      <c r="Y83" s="322"/>
      <c r="Z83" s="324">
        <v>0</v>
      </c>
      <c r="AA83" s="324"/>
      <c r="AB83" s="322" t="s">
        <v>207</v>
      </c>
      <c r="AC83" s="322" t="s">
        <v>143</v>
      </c>
      <c r="AD83" s="322"/>
    </row>
    <row r="84" spans="1:30" ht="25" customHeight="1" x14ac:dyDescent="0.35">
      <c r="A84" s="322" t="s">
        <v>682</v>
      </c>
      <c r="B84" s="322" t="s">
        <v>151</v>
      </c>
      <c r="C84" s="323">
        <v>45313</v>
      </c>
      <c r="D84" s="322"/>
      <c r="E84" s="322" t="s">
        <v>683</v>
      </c>
      <c r="F84" s="322" t="s">
        <v>153</v>
      </c>
      <c r="G84" s="322" t="s">
        <v>684</v>
      </c>
      <c r="H84" s="322" t="s">
        <v>685</v>
      </c>
      <c r="I84" s="322" t="s">
        <v>156</v>
      </c>
      <c r="J84" s="322" t="s">
        <v>686</v>
      </c>
      <c r="K84" s="323">
        <v>45322</v>
      </c>
      <c r="L84" s="322" t="s">
        <v>255</v>
      </c>
      <c r="M84" s="322" t="s">
        <v>433</v>
      </c>
      <c r="N84" s="322" t="s">
        <v>255</v>
      </c>
      <c r="O84" s="322" t="s">
        <v>687</v>
      </c>
      <c r="P84" s="322"/>
      <c r="Q84" s="322"/>
      <c r="R84" s="323">
        <v>45323</v>
      </c>
      <c r="S84" s="325">
        <v>2600</v>
      </c>
      <c r="T84" s="322" t="s">
        <v>144</v>
      </c>
      <c r="U84" s="324">
        <v>0</v>
      </c>
      <c r="V84" s="324">
        <v>0</v>
      </c>
      <c r="W84" s="322" t="s">
        <v>160</v>
      </c>
      <c r="X84" s="322" t="s">
        <v>160</v>
      </c>
      <c r="Y84" s="322"/>
      <c r="Z84" s="324">
        <v>0</v>
      </c>
      <c r="AA84" s="324"/>
      <c r="AB84" s="322" t="s">
        <v>161</v>
      </c>
      <c r="AC84" s="322" t="s">
        <v>143</v>
      </c>
      <c r="AD84" s="322"/>
    </row>
    <row r="85" spans="1:30" ht="25" customHeight="1" x14ac:dyDescent="0.35">
      <c r="A85" s="322" t="s">
        <v>688</v>
      </c>
      <c r="B85" s="322" t="s">
        <v>151</v>
      </c>
      <c r="C85" s="323">
        <v>45048</v>
      </c>
      <c r="D85" s="322"/>
      <c r="E85" s="322" t="s">
        <v>689</v>
      </c>
      <c r="F85" s="322" t="s">
        <v>153</v>
      </c>
      <c r="G85" s="322" t="s">
        <v>690</v>
      </c>
      <c r="H85" s="322" t="s">
        <v>691</v>
      </c>
      <c r="I85" s="322" t="s">
        <v>156</v>
      </c>
      <c r="J85" s="322" t="s">
        <v>692</v>
      </c>
      <c r="K85" s="323">
        <v>45070</v>
      </c>
      <c r="L85" s="322" t="s">
        <v>158</v>
      </c>
      <c r="M85" s="322" t="s">
        <v>693</v>
      </c>
      <c r="N85" s="322"/>
      <c r="O85" s="322"/>
      <c r="P85" s="322"/>
      <c r="Q85" s="322"/>
      <c r="R85" s="323">
        <v>45071</v>
      </c>
      <c r="S85" s="322">
        <v>2550</v>
      </c>
      <c r="T85" s="322" t="s">
        <v>144</v>
      </c>
      <c r="U85" s="324">
        <v>0</v>
      </c>
      <c r="V85" s="324">
        <v>0</v>
      </c>
      <c r="W85" s="322" t="s">
        <v>160</v>
      </c>
      <c r="X85" s="322"/>
      <c r="Y85" s="322"/>
      <c r="Z85" s="324">
        <v>0</v>
      </c>
      <c r="AA85" s="324"/>
      <c r="AB85" s="322" t="s">
        <v>161</v>
      </c>
      <c r="AC85" s="322" t="s">
        <v>143</v>
      </c>
      <c r="AD85" s="322"/>
    </row>
    <row r="86" spans="1:30" ht="25" customHeight="1" x14ac:dyDescent="0.35">
      <c r="A86" s="322" t="s">
        <v>694</v>
      </c>
      <c r="B86" s="322" t="s">
        <v>151</v>
      </c>
      <c r="C86" s="323">
        <v>45346</v>
      </c>
      <c r="D86" s="322"/>
      <c r="E86" s="322" t="s">
        <v>695</v>
      </c>
      <c r="F86" s="322" t="s">
        <v>153</v>
      </c>
      <c r="G86" s="322" t="s">
        <v>696</v>
      </c>
      <c r="H86" s="322" t="s">
        <v>697</v>
      </c>
      <c r="I86" s="322" t="s">
        <v>156</v>
      </c>
      <c r="J86" s="322" t="s">
        <v>698</v>
      </c>
      <c r="K86" s="323">
        <v>45350</v>
      </c>
      <c r="L86" s="322" t="s">
        <v>158</v>
      </c>
      <c r="M86" s="322" t="s">
        <v>699</v>
      </c>
      <c r="N86" s="322"/>
      <c r="O86" s="322"/>
      <c r="P86" s="322"/>
      <c r="Q86" s="322"/>
      <c r="R86" s="323">
        <v>45351</v>
      </c>
      <c r="S86" s="322">
        <v>3860</v>
      </c>
      <c r="T86" s="322" t="s">
        <v>249</v>
      </c>
      <c r="U86" s="324">
        <v>3045.91</v>
      </c>
      <c r="V86" s="324">
        <v>0</v>
      </c>
      <c r="W86" s="322" t="s">
        <v>160</v>
      </c>
      <c r="X86" s="322"/>
      <c r="Y86" s="322"/>
      <c r="Z86" s="324">
        <v>0</v>
      </c>
      <c r="AA86" s="324"/>
      <c r="AB86" s="322" t="s">
        <v>207</v>
      </c>
      <c r="AC86" s="322" t="s">
        <v>143</v>
      </c>
      <c r="AD86" s="322"/>
    </row>
    <row r="87" spans="1:30" ht="25" customHeight="1" x14ac:dyDescent="0.35">
      <c r="A87" s="322" t="s">
        <v>700</v>
      </c>
      <c r="B87" s="322" t="s">
        <v>151</v>
      </c>
      <c r="C87" s="323">
        <v>45099</v>
      </c>
      <c r="D87" s="322"/>
      <c r="E87" s="322" t="s">
        <v>701</v>
      </c>
      <c r="F87" s="322" t="s">
        <v>153</v>
      </c>
      <c r="G87" s="322" t="s">
        <v>702</v>
      </c>
      <c r="H87" s="322" t="s">
        <v>703</v>
      </c>
      <c r="I87" s="322" t="s">
        <v>156</v>
      </c>
      <c r="J87" s="322" t="s">
        <v>704</v>
      </c>
      <c r="K87" s="323">
        <v>45107</v>
      </c>
      <c r="L87" s="322" t="s">
        <v>158</v>
      </c>
      <c r="M87" s="322" t="s">
        <v>705</v>
      </c>
      <c r="N87" s="322"/>
      <c r="O87" s="322"/>
      <c r="P87" s="322"/>
      <c r="Q87" s="322"/>
      <c r="R87" s="323">
        <v>45110</v>
      </c>
      <c r="S87" s="322">
        <v>2250</v>
      </c>
      <c r="T87" s="322" t="s">
        <v>144</v>
      </c>
      <c r="U87" s="324">
        <v>0</v>
      </c>
      <c r="V87" s="324">
        <v>0</v>
      </c>
      <c r="W87" s="322" t="s">
        <v>160</v>
      </c>
      <c r="X87" s="322"/>
      <c r="Y87" s="322"/>
      <c r="Z87" s="324">
        <v>0</v>
      </c>
      <c r="AA87" s="324"/>
      <c r="AB87" s="322" t="s">
        <v>161</v>
      </c>
      <c r="AC87" s="322" t="s">
        <v>143</v>
      </c>
      <c r="AD87" s="322"/>
    </row>
    <row r="88" spans="1:30" ht="25" customHeight="1" x14ac:dyDescent="0.35">
      <c r="A88" s="322" t="s">
        <v>706</v>
      </c>
      <c r="B88" s="322" t="s">
        <v>151</v>
      </c>
      <c r="C88" s="323">
        <v>45055</v>
      </c>
      <c r="D88" s="322">
        <v>37343394</v>
      </c>
      <c r="E88" s="322" t="s">
        <v>707</v>
      </c>
      <c r="F88" s="322" t="s">
        <v>153</v>
      </c>
      <c r="G88" s="322" t="s">
        <v>708</v>
      </c>
      <c r="H88" s="322" t="s">
        <v>709</v>
      </c>
      <c r="I88" s="322" t="s">
        <v>156</v>
      </c>
      <c r="J88" s="322" t="s">
        <v>710</v>
      </c>
      <c r="K88" s="323">
        <v>45061</v>
      </c>
      <c r="L88" s="322" t="s">
        <v>158</v>
      </c>
      <c r="M88" s="322" t="s">
        <v>711</v>
      </c>
      <c r="N88" s="322"/>
      <c r="O88" s="322"/>
      <c r="P88" s="322"/>
      <c r="Q88" s="322"/>
      <c r="R88" s="323">
        <v>45062</v>
      </c>
      <c r="S88" s="322">
        <v>2840</v>
      </c>
      <c r="T88" s="322" t="s">
        <v>144</v>
      </c>
      <c r="U88" s="324">
        <v>0</v>
      </c>
      <c r="V88" s="324">
        <v>0</v>
      </c>
      <c r="W88" s="322" t="s">
        <v>160</v>
      </c>
      <c r="X88" s="322"/>
      <c r="Y88" s="322"/>
      <c r="Z88" s="324">
        <v>0</v>
      </c>
      <c r="AA88" s="324"/>
      <c r="AB88" s="322" t="s">
        <v>161</v>
      </c>
      <c r="AC88" s="322" t="s">
        <v>143</v>
      </c>
      <c r="AD88" s="322"/>
    </row>
    <row r="89" spans="1:30" ht="25" customHeight="1" x14ac:dyDescent="0.35">
      <c r="A89" s="322" t="s">
        <v>712</v>
      </c>
      <c r="B89" s="322" t="s">
        <v>151</v>
      </c>
      <c r="C89" s="323">
        <v>45320</v>
      </c>
      <c r="D89" s="322"/>
      <c r="E89" s="322" t="s">
        <v>713</v>
      </c>
      <c r="F89" s="322" t="s">
        <v>153</v>
      </c>
      <c r="G89" s="322" t="s">
        <v>714</v>
      </c>
      <c r="H89" s="322" t="s">
        <v>715</v>
      </c>
      <c r="I89" s="322" t="s">
        <v>156</v>
      </c>
      <c r="J89" s="322" t="s">
        <v>716</v>
      </c>
      <c r="K89" s="323">
        <v>45331</v>
      </c>
      <c r="L89" s="322" t="s">
        <v>158</v>
      </c>
      <c r="M89" s="322" t="s">
        <v>717</v>
      </c>
      <c r="N89" s="322"/>
      <c r="O89" s="322"/>
      <c r="P89" s="322"/>
      <c r="Q89" s="322"/>
      <c r="R89" s="323">
        <v>45331</v>
      </c>
      <c r="S89" s="325">
        <v>2930</v>
      </c>
      <c r="T89" s="322" t="s">
        <v>144</v>
      </c>
      <c r="U89" s="324">
        <v>0</v>
      </c>
      <c r="V89" s="324">
        <v>0</v>
      </c>
      <c r="W89" s="322" t="s">
        <v>160</v>
      </c>
      <c r="X89" s="322"/>
      <c r="Y89" s="322"/>
      <c r="Z89" s="324">
        <v>0</v>
      </c>
      <c r="AA89" s="324"/>
      <c r="AB89" s="322" t="s">
        <v>161</v>
      </c>
      <c r="AC89" s="322" t="s">
        <v>143</v>
      </c>
      <c r="AD89" s="322"/>
    </row>
    <row r="90" spans="1:30" ht="25" customHeight="1" x14ac:dyDescent="0.35">
      <c r="A90" s="322" t="s">
        <v>718</v>
      </c>
      <c r="B90" s="322" t="s">
        <v>151</v>
      </c>
      <c r="C90" s="323">
        <v>45340</v>
      </c>
      <c r="D90" s="322"/>
      <c r="E90" s="322" t="s">
        <v>719</v>
      </c>
      <c r="F90" s="322" t="s">
        <v>153</v>
      </c>
      <c r="G90" s="322" t="s">
        <v>720</v>
      </c>
      <c r="H90" s="322" t="s">
        <v>721</v>
      </c>
      <c r="I90" s="322" t="s">
        <v>156</v>
      </c>
      <c r="J90" s="322" t="s">
        <v>722</v>
      </c>
      <c r="K90" s="323">
        <v>45359</v>
      </c>
      <c r="L90" s="322" t="s">
        <v>158</v>
      </c>
      <c r="M90" s="322" t="s">
        <v>723</v>
      </c>
      <c r="N90" s="322"/>
      <c r="O90" s="322"/>
      <c r="P90" s="322"/>
      <c r="Q90" s="322"/>
      <c r="R90" s="323">
        <v>45362</v>
      </c>
      <c r="S90" s="322">
        <v>1140</v>
      </c>
      <c r="T90" s="322" t="s">
        <v>144</v>
      </c>
      <c r="U90" s="324">
        <v>0</v>
      </c>
      <c r="V90" s="324">
        <v>0</v>
      </c>
      <c r="W90" s="322" t="s">
        <v>160</v>
      </c>
      <c r="X90" s="322"/>
      <c r="Y90" s="322"/>
      <c r="Z90" s="324">
        <v>0</v>
      </c>
      <c r="AA90" s="324"/>
      <c r="AB90" s="322" t="s">
        <v>161</v>
      </c>
      <c r="AC90" s="322" t="s">
        <v>143</v>
      </c>
      <c r="AD90" s="322"/>
    </row>
    <row r="91" spans="1:30" ht="25" customHeight="1" x14ac:dyDescent="0.35">
      <c r="A91" s="322" t="s">
        <v>724</v>
      </c>
      <c r="B91" s="322" t="s">
        <v>151</v>
      </c>
      <c r="C91" s="323">
        <v>45067</v>
      </c>
      <c r="D91" s="322"/>
      <c r="E91" s="322" t="s">
        <v>725</v>
      </c>
      <c r="F91" s="322" t="s">
        <v>153</v>
      </c>
      <c r="G91" s="322" t="s">
        <v>726</v>
      </c>
      <c r="H91" s="322" t="s">
        <v>727</v>
      </c>
      <c r="I91" s="322" t="s">
        <v>156</v>
      </c>
      <c r="J91" s="322" t="s">
        <v>728</v>
      </c>
      <c r="K91" s="323">
        <v>45083</v>
      </c>
      <c r="L91" s="322" t="s">
        <v>191</v>
      </c>
      <c r="M91" s="322" t="s">
        <v>473</v>
      </c>
      <c r="N91" s="322"/>
      <c r="O91" s="322"/>
      <c r="P91" s="322"/>
      <c r="Q91" s="322"/>
      <c r="R91" s="323">
        <v>45084</v>
      </c>
      <c r="S91" s="322">
        <v>2860</v>
      </c>
      <c r="T91" s="322" t="s">
        <v>144</v>
      </c>
      <c r="U91" s="324">
        <v>0</v>
      </c>
      <c r="V91" s="324">
        <v>0</v>
      </c>
      <c r="W91" s="322" t="s">
        <v>160</v>
      </c>
      <c r="X91" s="322"/>
      <c r="Y91" s="322"/>
      <c r="Z91" s="324">
        <v>0</v>
      </c>
      <c r="AA91" s="324"/>
      <c r="AB91" s="322" t="s">
        <v>161</v>
      </c>
      <c r="AC91" s="322" t="s">
        <v>143</v>
      </c>
      <c r="AD91" s="322"/>
    </row>
    <row r="92" spans="1:30" ht="25" customHeight="1" x14ac:dyDescent="0.35">
      <c r="A92" s="322" t="s">
        <v>729</v>
      </c>
      <c r="B92" s="322" t="s">
        <v>151</v>
      </c>
      <c r="C92" s="323">
        <v>45376</v>
      </c>
      <c r="D92" s="322"/>
      <c r="E92" s="322" t="s">
        <v>730</v>
      </c>
      <c r="F92" s="322" t="s">
        <v>153</v>
      </c>
      <c r="G92" s="322" t="s">
        <v>731</v>
      </c>
      <c r="H92" s="322" t="s">
        <v>732</v>
      </c>
      <c r="I92" s="322" t="s">
        <v>156</v>
      </c>
      <c r="J92" s="322" t="s">
        <v>733</v>
      </c>
      <c r="K92" s="323">
        <v>45377</v>
      </c>
      <c r="L92" s="322" t="s">
        <v>158</v>
      </c>
      <c r="M92" s="322" t="s">
        <v>159</v>
      </c>
      <c r="N92" s="322" t="s">
        <v>158</v>
      </c>
      <c r="O92" s="322" t="s">
        <v>734</v>
      </c>
      <c r="P92" s="322"/>
      <c r="Q92" s="322"/>
      <c r="R92" s="323">
        <v>45377</v>
      </c>
      <c r="S92" s="322">
        <v>3260</v>
      </c>
      <c r="T92" s="322" t="s">
        <v>144</v>
      </c>
      <c r="U92" s="324">
        <v>0</v>
      </c>
      <c r="V92" s="324">
        <v>0</v>
      </c>
      <c r="W92" s="322" t="s">
        <v>160</v>
      </c>
      <c r="X92" s="322" t="s">
        <v>160</v>
      </c>
      <c r="Y92" s="322"/>
      <c r="Z92" s="324">
        <v>0</v>
      </c>
      <c r="AA92" s="324"/>
      <c r="AB92" s="322" t="s">
        <v>735</v>
      </c>
      <c r="AC92" s="322" t="s">
        <v>143</v>
      </c>
      <c r="AD92" s="322"/>
    </row>
    <row r="93" spans="1:30" ht="25" customHeight="1" x14ac:dyDescent="0.35">
      <c r="A93" s="322" t="s">
        <v>736</v>
      </c>
      <c r="B93" s="322" t="s">
        <v>151</v>
      </c>
      <c r="C93" s="323">
        <v>45093</v>
      </c>
      <c r="D93" s="322"/>
      <c r="E93" s="322" t="s">
        <v>737</v>
      </c>
      <c r="F93" s="322" t="s">
        <v>153</v>
      </c>
      <c r="G93" s="322" t="s">
        <v>738</v>
      </c>
      <c r="H93" s="322" t="s">
        <v>739</v>
      </c>
      <c r="I93" s="322" t="s">
        <v>156</v>
      </c>
      <c r="J93" s="322" t="s">
        <v>740</v>
      </c>
      <c r="K93" s="323">
        <v>45094</v>
      </c>
      <c r="L93" s="322" t="s">
        <v>198</v>
      </c>
      <c r="M93" s="322" t="s">
        <v>205</v>
      </c>
      <c r="N93" s="322"/>
      <c r="O93" s="322"/>
      <c r="P93" s="322"/>
      <c r="Q93" s="322"/>
      <c r="R93" s="323">
        <v>45096</v>
      </c>
      <c r="S93" s="322">
        <v>2500</v>
      </c>
      <c r="T93" s="322" t="s">
        <v>144</v>
      </c>
      <c r="U93" s="324">
        <v>0</v>
      </c>
      <c r="V93" s="324">
        <v>0</v>
      </c>
      <c r="W93" s="322" t="s">
        <v>160</v>
      </c>
      <c r="X93" s="322"/>
      <c r="Y93" s="322"/>
      <c r="Z93" s="324">
        <v>0</v>
      </c>
      <c r="AA93" s="324"/>
      <c r="AB93" s="322" t="s">
        <v>161</v>
      </c>
      <c r="AC93" s="322" t="s">
        <v>143</v>
      </c>
      <c r="AD93" s="322"/>
    </row>
    <row r="94" spans="1:30" ht="25" customHeight="1" x14ac:dyDescent="0.35">
      <c r="A94" s="322" t="s">
        <v>741</v>
      </c>
      <c r="B94" s="322" t="s">
        <v>151</v>
      </c>
      <c r="C94" s="323">
        <v>45063</v>
      </c>
      <c r="D94" s="322"/>
      <c r="E94" s="322" t="s">
        <v>742</v>
      </c>
      <c r="F94" s="322" t="s">
        <v>153</v>
      </c>
      <c r="G94" s="322" t="s">
        <v>743</v>
      </c>
      <c r="H94" s="322" t="s">
        <v>744</v>
      </c>
      <c r="I94" s="322" t="s">
        <v>156</v>
      </c>
      <c r="J94" s="322" t="s">
        <v>745</v>
      </c>
      <c r="K94" s="323">
        <v>45075</v>
      </c>
      <c r="L94" s="322" t="s">
        <v>247</v>
      </c>
      <c r="M94" s="322" t="s">
        <v>746</v>
      </c>
      <c r="N94" s="322" t="s">
        <v>198</v>
      </c>
      <c r="O94" s="322" t="s">
        <v>747</v>
      </c>
      <c r="P94" s="322"/>
      <c r="Q94" s="322"/>
      <c r="R94" s="323">
        <v>45111</v>
      </c>
      <c r="S94" s="325">
        <v>2820</v>
      </c>
      <c r="T94" s="322" t="s">
        <v>144</v>
      </c>
      <c r="U94" s="324">
        <v>0</v>
      </c>
      <c r="V94" s="324">
        <v>0</v>
      </c>
      <c r="W94" s="322" t="s">
        <v>160</v>
      </c>
      <c r="X94" s="322" t="s">
        <v>160</v>
      </c>
      <c r="Y94" s="322"/>
      <c r="Z94" s="324">
        <v>0</v>
      </c>
      <c r="AA94" s="324"/>
      <c r="AB94" s="322" t="s">
        <v>161</v>
      </c>
      <c r="AC94" s="322" t="s">
        <v>143</v>
      </c>
      <c r="AD94" s="322"/>
    </row>
    <row r="95" spans="1:30" ht="25" customHeight="1" x14ac:dyDescent="0.35">
      <c r="A95" s="322" t="s">
        <v>748</v>
      </c>
      <c r="B95" s="322" t="s">
        <v>151</v>
      </c>
      <c r="C95" s="323">
        <v>45137</v>
      </c>
      <c r="D95" s="322">
        <v>37579595</v>
      </c>
      <c r="E95" s="322" t="s">
        <v>749</v>
      </c>
      <c r="F95" s="322" t="s">
        <v>153</v>
      </c>
      <c r="G95" s="322" t="s">
        <v>750</v>
      </c>
      <c r="H95" s="322" t="s">
        <v>751</v>
      </c>
      <c r="I95" s="322" t="s">
        <v>156</v>
      </c>
      <c r="J95" s="322" t="s">
        <v>752</v>
      </c>
      <c r="K95" s="323">
        <v>45150</v>
      </c>
      <c r="L95" s="322" t="s">
        <v>198</v>
      </c>
      <c r="M95" s="322" t="s">
        <v>753</v>
      </c>
      <c r="N95" s="322"/>
      <c r="O95" s="322"/>
      <c r="P95" s="322"/>
      <c r="Q95" s="322"/>
      <c r="R95" s="323">
        <v>45152</v>
      </c>
      <c r="S95" s="322">
        <v>2910</v>
      </c>
      <c r="T95" s="322" t="s">
        <v>144</v>
      </c>
      <c r="U95" s="324">
        <v>0</v>
      </c>
      <c r="V95" s="324">
        <v>0</v>
      </c>
      <c r="W95" s="322" t="s">
        <v>160</v>
      </c>
      <c r="X95" s="322"/>
      <c r="Y95" s="322"/>
      <c r="Z95" s="324">
        <v>0</v>
      </c>
      <c r="AA95" s="324"/>
      <c r="AB95" s="322" t="s">
        <v>161</v>
      </c>
      <c r="AC95" s="322" t="s">
        <v>143</v>
      </c>
      <c r="AD95" s="322"/>
    </row>
    <row r="96" spans="1:30" ht="25" customHeight="1" x14ac:dyDescent="0.35">
      <c r="A96" s="322" t="s">
        <v>754</v>
      </c>
      <c r="B96" s="322" t="s">
        <v>151</v>
      </c>
      <c r="C96" s="323">
        <v>45266</v>
      </c>
      <c r="D96" s="322">
        <v>38101770</v>
      </c>
      <c r="E96" s="322" t="s">
        <v>755</v>
      </c>
      <c r="F96" s="322" t="s">
        <v>153</v>
      </c>
      <c r="G96" s="322" t="s">
        <v>756</v>
      </c>
      <c r="H96" s="322" t="s">
        <v>757</v>
      </c>
      <c r="I96" s="322" t="s">
        <v>156</v>
      </c>
      <c r="J96" s="322" t="s">
        <v>758</v>
      </c>
      <c r="K96" s="323">
        <v>45273</v>
      </c>
      <c r="L96" s="322" t="s">
        <v>158</v>
      </c>
      <c r="M96" s="322" t="s">
        <v>759</v>
      </c>
      <c r="N96" s="322" t="s">
        <v>158</v>
      </c>
      <c r="O96" s="322" t="s">
        <v>760</v>
      </c>
      <c r="P96" s="322" t="s">
        <v>540</v>
      </c>
      <c r="Q96" s="322" t="s">
        <v>761</v>
      </c>
      <c r="R96" s="323">
        <v>45280</v>
      </c>
      <c r="S96" s="325">
        <v>3990</v>
      </c>
      <c r="T96" s="322" t="s">
        <v>144</v>
      </c>
      <c r="U96" s="324">
        <v>0</v>
      </c>
      <c r="V96" s="324">
        <v>0</v>
      </c>
      <c r="W96" s="322" t="s">
        <v>160</v>
      </c>
      <c r="X96" s="322" t="s">
        <v>160</v>
      </c>
      <c r="Y96" s="322" t="s">
        <v>762</v>
      </c>
      <c r="Z96" s="324">
        <v>0</v>
      </c>
      <c r="AA96" s="324"/>
      <c r="AB96" s="322" t="s">
        <v>161</v>
      </c>
      <c r="AC96" s="322" t="s">
        <v>143</v>
      </c>
      <c r="AD96" s="322"/>
    </row>
    <row r="97" spans="1:30" ht="25" customHeight="1" x14ac:dyDescent="0.35">
      <c r="A97" s="322" t="s">
        <v>763</v>
      </c>
      <c r="B97" s="322" t="s">
        <v>151</v>
      </c>
      <c r="C97" s="323">
        <v>45158</v>
      </c>
      <c r="D97" s="322"/>
      <c r="E97" s="322" t="s">
        <v>764</v>
      </c>
      <c r="F97" s="322" t="s">
        <v>153</v>
      </c>
      <c r="G97" s="322" t="s">
        <v>765</v>
      </c>
      <c r="H97" s="322" t="s">
        <v>766</v>
      </c>
      <c r="I97" s="322" t="s">
        <v>156</v>
      </c>
      <c r="J97" s="322" t="s">
        <v>767</v>
      </c>
      <c r="K97" s="323">
        <v>45178</v>
      </c>
      <c r="L97" s="322" t="s">
        <v>158</v>
      </c>
      <c r="M97" s="322" t="s">
        <v>768</v>
      </c>
      <c r="N97" s="322" t="s">
        <v>158</v>
      </c>
      <c r="O97" s="322" t="s">
        <v>769</v>
      </c>
      <c r="P97" s="322" t="s">
        <v>158</v>
      </c>
      <c r="Q97" s="322" t="s">
        <v>385</v>
      </c>
      <c r="R97" s="323">
        <v>45180</v>
      </c>
      <c r="S97" s="325">
        <v>1350</v>
      </c>
      <c r="T97" s="322" t="s">
        <v>144</v>
      </c>
      <c r="U97" s="324">
        <v>0</v>
      </c>
      <c r="V97" s="324">
        <v>0</v>
      </c>
      <c r="W97" s="322" t="s">
        <v>160</v>
      </c>
      <c r="X97" s="322" t="s">
        <v>160</v>
      </c>
      <c r="Y97" s="322" t="s">
        <v>160</v>
      </c>
      <c r="Z97" s="324">
        <v>0</v>
      </c>
      <c r="AA97" s="324"/>
      <c r="AB97" s="322" t="s">
        <v>161</v>
      </c>
      <c r="AC97" s="322" t="s">
        <v>143</v>
      </c>
      <c r="AD97" s="322"/>
    </row>
    <row r="98" spans="1:30" ht="25" customHeight="1" x14ac:dyDescent="0.35">
      <c r="A98" s="322" t="s">
        <v>770</v>
      </c>
      <c r="B98" s="322" t="s">
        <v>151</v>
      </c>
      <c r="C98" s="323">
        <v>45037</v>
      </c>
      <c r="D98" s="322">
        <v>37100381</v>
      </c>
      <c r="E98" s="322" t="s">
        <v>771</v>
      </c>
      <c r="F98" s="322" t="s">
        <v>153</v>
      </c>
      <c r="G98" s="322" t="s">
        <v>772</v>
      </c>
      <c r="H98" s="322" t="s">
        <v>773</v>
      </c>
      <c r="I98" s="322" t="s">
        <v>156</v>
      </c>
      <c r="J98" s="322" t="s">
        <v>774</v>
      </c>
      <c r="K98" s="323">
        <v>45048</v>
      </c>
      <c r="L98" s="322" t="s">
        <v>247</v>
      </c>
      <c r="M98" s="322" t="s">
        <v>775</v>
      </c>
      <c r="N98" s="322" t="s">
        <v>255</v>
      </c>
      <c r="O98" s="322" t="s">
        <v>776</v>
      </c>
      <c r="P98" s="322" t="s">
        <v>247</v>
      </c>
      <c r="Q98" s="322" t="s">
        <v>777</v>
      </c>
      <c r="R98" s="323">
        <v>45049</v>
      </c>
      <c r="S98" s="325">
        <v>3240</v>
      </c>
      <c r="T98" s="322" t="s">
        <v>144</v>
      </c>
      <c r="U98" s="324">
        <v>0</v>
      </c>
      <c r="V98" s="324">
        <v>0</v>
      </c>
      <c r="W98" s="322" t="s">
        <v>160</v>
      </c>
      <c r="X98" s="322" t="s">
        <v>160</v>
      </c>
      <c r="Y98" s="322" t="s">
        <v>160</v>
      </c>
      <c r="Z98" s="324">
        <v>0</v>
      </c>
      <c r="AA98" s="324"/>
      <c r="AB98" s="322" t="s">
        <v>207</v>
      </c>
      <c r="AC98" s="322" t="s">
        <v>143</v>
      </c>
      <c r="AD98" s="322"/>
    </row>
    <row r="99" spans="1:30" ht="25" customHeight="1" x14ac:dyDescent="0.35">
      <c r="A99" s="322" t="s">
        <v>778</v>
      </c>
      <c r="B99" s="322" t="s">
        <v>151</v>
      </c>
      <c r="C99" s="323">
        <v>45272</v>
      </c>
      <c r="D99" s="322"/>
      <c r="E99" s="322" t="s">
        <v>779</v>
      </c>
      <c r="F99" s="322" t="s">
        <v>153</v>
      </c>
      <c r="G99" s="322" t="s">
        <v>780</v>
      </c>
      <c r="H99" s="322" t="s">
        <v>781</v>
      </c>
      <c r="I99" s="322" t="s">
        <v>156</v>
      </c>
      <c r="J99" s="322" t="s">
        <v>782</v>
      </c>
      <c r="K99" s="323">
        <v>45274</v>
      </c>
      <c r="L99" s="322" t="s">
        <v>158</v>
      </c>
      <c r="M99" s="322" t="s">
        <v>783</v>
      </c>
      <c r="N99" s="322" t="s">
        <v>158</v>
      </c>
      <c r="O99" s="322" t="s">
        <v>278</v>
      </c>
      <c r="P99" s="322" t="s">
        <v>158</v>
      </c>
      <c r="Q99" s="322" t="s">
        <v>784</v>
      </c>
      <c r="R99" s="323">
        <v>45274</v>
      </c>
      <c r="S99" s="322">
        <v>2110</v>
      </c>
      <c r="T99" s="322" t="s">
        <v>144</v>
      </c>
      <c r="U99" s="324">
        <v>0</v>
      </c>
      <c r="V99" s="324">
        <v>0</v>
      </c>
      <c r="W99" s="322" t="s">
        <v>160</v>
      </c>
      <c r="X99" s="322" t="s">
        <v>160</v>
      </c>
      <c r="Y99" s="322" t="s">
        <v>160</v>
      </c>
      <c r="Z99" s="324">
        <v>0</v>
      </c>
      <c r="AA99" s="324"/>
      <c r="AB99" s="322" t="s">
        <v>735</v>
      </c>
      <c r="AC99" s="322" t="s">
        <v>143</v>
      </c>
      <c r="AD99" s="322"/>
    </row>
    <row r="100" spans="1:30" ht="25" customHeight="1" x14ac:dyDescent="0.35">
      <c r="A100" s="322" t="s">
        <v>785</v>
      </c>
      <c r="B100" s="322" t="s">
        <v>151</v>
      </c>
      <c r="C100" s="323">
        <v>45228</v>
      </c>
      <c r="D100" s="322"/>
      <c r="E100" s="322" t="s">
        <v>786</v>
      </c>
      <c r="F100" s="322" t="s">
        <v>153</v>
      </c>
      <c r="G100" s="322" t="s">
        <v>787</v>
      </c>
      <c r="H100" s="322" t="s">
        <v>788</v>
      </c>
      <c r="I100" s="322" t="s">
        <v>156</v>
      </c>
      <c r="J100" s="322" t="s">
        <v>789</v>
      </c>
      <c r="K100" s="323">
        <v>45275</v>
      </c>
      <c r="L100" s="322" t="s">
        <v>158</v>
      </c>
      <c r="M100" s="322" t="s">
        <v>790</v>
      </c>
      <c r="N100" s="322"/>
      <c r="O100" s="322"/>
      <c r="P100" s="322"/>
      <c r="Q100" s="322"/>
      <c r="R100" s="323">
        <v>45231</v>
      </c>
      <c r="S100" s="335">
        <v>2490</v>
      </c>
      <c r="T100" s="322" t="s">
        <v>144</v>
      </c>
      <c r="U100" s="324">
        <v>0</v>
      </c>
      <c r="V100" s="324">
        <v>0</v>
      </c>
      <c r="W100" s="322" t="s">
        <v>160</v>
      </c>
      <c r="X100" s="322"/>
      <c r="Y100" s="322"/>
      <c r="Z100" s="324">
        <v>0</v>
      </c>
      <c r="AA100" s="324"/>
      <c r="AB100" s="322" t="s">
        <v>207</v>
      </c>
      <c r="AC100" s="322" t="s">
        <v>143</v>
      </c>
      <c r="AD100" s="322"/>
    </row>
    <row r="101" spans="1:30" ht="25" customHeight="1" x14ac:dyDescent="0.35">
      <c r="A101" s="322" t="s">
        <v>791</v>
      </c>
      <c r="B101" s="322" t="s">
        <v>151</v>
      </c>
      <c r="C101" s="323">
        <v>45054</v>
      </c>
      <c r="D101" s="322"/>
      <c r="E101" s="322" t="s">
        <v>792</v>
      </c>
      <c r="F101" s="322" t="s">
        <v>153</v>
      </c>
      <c r="G101" s="322" t="s">
        <v>793</v>
      </c>
      <c r="H101" s="322" t="s">
        <v>794</v>
      </c>
      <c r="I101" s="322" t="s">
        <v>156</v>
      </c>
      <c r="J101" s="322" t="s">
        <v>795</v>
      </c>
      <c r="K101" s="323">
        <v>45075</v>
      </c>
      <c r="L101" s="322" t="s">
        <v>158</v>
      </c>
      <c r="M101" s="322" t="s">
        <v>796</v>
      </c>
      <c r="N101" s="322"/>
      <c r="O101" s="322"/>
      <c r="P101" s="322"/>
      <c r="Q101" s="322"/>
      <c r="R101" s="323">
        <v>45076</v>
      </c>
      <c r="S101" s="322">
        <v>3870</v>
      </c>
      <c r="T101" s="322" t="s">
        <v>144</v>
      </c>
      <c r="U101" s="324">
        <v>0</v>
      </c>
      <c r="V101" s="324">
        <v>0</v>
      </c>
      <c r="W101" s="322" t="s">
        <v>160</v>
      </c>
      <c r="X101" s="322"/>
      <c r="Y101" s="322"/>
      <c r="Z101" s="324">
        <v>0</v>
      </c>
      <c r="AA101" s="324"/>
      <c r="AB101" s="322" t="s">
        <v>161</v>
      </c>
      <c r="AC101" s="322" t="s">
        <v>143</v>
      </c>
      <c r="AD101" s="322"/>
    </row>
    <row r="102" spans="1:30" ht="25" customHeight="1" x14ac:dyDescent="0.35">
      <c r="A102" s="322" t="s">
        <v>797</v>
      </c>
      <c r="B102" s="322" t="s">
        <v>151</v>
      </c>
      <c r="C102" s="323">
        <v>45288</v>
      </c>
      <c r="D102" s="322">
        <v>38181957</v>
      </c>
      <c r="E102" s="322" t="s">
        <v>798</v>
      </c>
      <c r="F102" s="322" t="s">
        <v>153</v>
      </c>
      <c r="G102" s="322" t="s">
        <v>799</v>
      </c>
      <c r="H102" s="322" t="s">
        <v>288</v>
      </c>
      <c r="I102" s="322" t="s">
        <v>156</v>
      </c>
      <c r="J102" s="322" t="s">
        <v>800</v>
      </c>
      <c r="K102" s="323">
        <v>45294</v>
      </c>
      <c r="L102" s="322" t="s">
        <v>191</v>
      </c>
      <c r="M102" s="322" t="s">
        <v>801</v>
      </c>
      <c r="N102" s="322" t="s">
        <v>227</v>
      </c>
      <c r="O102" s="322"/>
      <c r="P102" s="322" t="s">
        <v>227</v>
      </c>
      <c r="Q102" s="322"/>
      <c r="R102" s="323">
        <v>45326</v>
      </c>
      <c r="S102" s="322">
        <v>3100</v>
      </c>
      <c r="T102" s="322" t="s">
        <v>144</v>
      </c>
      <c r="U102" s="324">
        <v>0</v>
      </c>
      <c r="V102" s="324">
        <v>0</v>
      </c>
      <c r="W102" s="322" t="s">
        <v>160</v>
      </c>
      <c r="X102" s="322"/>
      <c r="Y102" s="322"/>
      <c r="Z102" s="324">
        <v>0</v>
      </c>
      <c r="AA102" s="324"/>
      <c r="AB102" s="322" t="s">
        <v>161</v>
      </c>
      <c r="AC102" s="322" t="s">
        <v>143</v>
      </c>
      <c r="AD102" s="322"/>
    </row>
    <row r="103" spans="1:30" ht="25" customHeight="1" x14ac:dyDescent="0.35">
      <c r="A103" s="322" t="s">
        <v>802</v>
      </c>
      <c r="B103" s="322" t="s">
        <v>151</v>
      </c>
      <c r="C103" s="323">
        <v>45370</v>
      </c>
      <c r="D103" s="322"/>
      <c r="E103" s="322" t="s">
        <v>803</v>
      </c>
      <c r="F103" s="322" t="s">
        <v>153</v>
      </c>
      <c r="G103" s="322" t="s">
        <v>804</v>
      </c>
      <c r="H103" s="322" t="s">
        <v>294</v>
      </c>
      <c r="I103" s="322" t="s">
        <v>156</v>
      </c>
      <c r="J103" s="322" t="s">
        <v>805</v>
      </c>
      <c r="K103" s="323">
        <v>45371</v>
      </c>
      <c r="L103" s="322" t="s">
        <v>158</v>
      </c>
      <c r="M103" s="322" t="s">
        <v>806</v>
      </c>
      <c r="N103" s="322"/>
      <c r="O103" s="322"/>
      <c r="P103" s="322"/>
      <c r="Q103" s="322"/>
      <c r="R103" s="323">
        <v>45372</v>
      </c>
      <c r="S103" s="322">
        <v>2800</v>
      </c>
      <c r="T103" s="322" t="s">
        <v>144</v>
      </c>
      <c r="U103" s="324">
        <v>0</v>
      </c>
      <c r="V103" s="324">
        <v>0</v>
      </c>
      <c r="W103" s="322" t="s">
        <v>160</v>
      </c>
      <c r="X103" s="322"/>
      <c r="Y103" s="322"/>
      <c r="Z103" s="324">
        <v>0</v>
      </c>
      <c r="AA103" s="324"/>
      <c r="AB103" s="322" t="s">
        <v>735</v>
      </c>
      <c r="AC103" s="322" t="s">
        <v>143</v>
      </c>
      <c r="AD103" s="322"/>
    </row>
    <row r="104" spans="1:30" ht="25" customHeight="1" x14ac:dyDescent="0.35">
      <c r="A104" s="322" t="s">
        <v>807</v>
      </c>
      <c r="B104" s="322" t="s">
        <v>151</v>
      </c>
      <c r="C104" s="323">
        <v>45118</v>
      </c>
      <c r="D104" s="322"/>
      <c r="E104" s="322" t="s">
        <v>808</v>
      </c>
      <c r="F104" s="322" t="s">
        <v>153</v>
      </c>
      <c r="G104" s="322" t="s">
        <v>809</v>
      </c>
      <c r="H104" s="322" t="s">
        <v>810</v>
      </c>
      <c r="I104" s="322" t="s">
        <v>156</v>
      </c>
      <c r="J104" s="322" t="s">
        <v>811</v>
      </c>
      <c r="K104" s="323">
        <v>45129</v>
      </c>
      <c r="L104" s="322" t="s">
        <v>158</v>
      </c>
      <c r="M104" s="322" t="s">
        <v>812</v>
      </c>
      <c r="N104" s="322"/>
      <c r="O104" s="322"/>
      <c r="P104" s="322"/>
      <c r="Q104" s="322"/>
      <c r="R104" s="323">
        <v>45131</v>
      </c>
      <c r="S104" s="322">
        <v>2910</v>
      </c>
      <c r="T104" s="322" t="s">
        <v>144</v>
      </c>
      <c r="U104" s="324">
        <v>0</v>
      </c>
      <c r="V104" s="324">
        <v>0</v>
      </c>
      <c r="W104" s="322" t="s">
        <v>160</v>
      </c>
      <c r="X104" s="322"/>
      <c r="Y104" s="322"/>
      <c r="Z104" s="324">
        <v>0</v>
      </c>
      <c r="AA104" s="324"/>
      <c r="AB104" s="322" t="s">
        <v>161</v>
      </c>
      <c r="AC104" s="322" t="s">
        <v>143</v>
      </c>
      <c r="AD104" s="322"/>
    </row>
    <row r="105" spans="1:30" ht="25" customHeight="1" x14ac:dyDescent="0.35">
      <c r="A105" s="322" t="s">
        <v>813</v>
      </c>
      <c r="B105" s="322" t="s">
        <v>151</v>
      </c>
      <c r="C105" s="323">
        <v>45152</v>
      </c>
      <c r="D105" s="322"/>
      <c r="E105" s="322" t="s">
        <v>814</v>
      </c>
      <c r="F105" s="322" t="s">
        <v>153</v>
      </c>
      <c r="G105" s="322" t="s">
        <v>815</v>
      </c>
      <c r="H105" s="322" t="s">
        <v>816</v>
      </c>
      <c r="I105" s="322" t="s">
        <v>156</v>
      </c>
      <c r="J105" s="322" t="s">
        <v>817</v>
      </c>
      <c r="K105" s="323">
        <v>45158</v>
      </c>
      <c r="L105" s="322" t="s">
        <v>158</v>
      </c>
      <c r="M105" s="322"/>
      <c r="N105" s="322"/>
      <c r="O105" s="322"/>
      <c r="P105" s="322"/>
      <c r="Q105" s="322"/>
      <c r="R105" s="323">
        <v>45159</v>
      </c>
      <c r="S105" s="322">
        <v>2360</v>
      </c>
      <c r="T105" s="322" t="s">
        <v>144</v>
      </c>
      <c r="U105" s="324">
        <v>0</v>
      </c>
      <c r="V105" s="324">
        <v>0</v>
      </c>
      <c r="W105" s="322" t="s">
        <v>160</v>
      </c>
      <c r="X105" s="322"/>
      <c r="Y105" s="322"/>
      <c r="Z105" s="324">
        <v>0</v>
      </c>
      <c r="AA105" s="324"/>
      <c r="AB105" s="322" t="s">
        <v>161</v>
      </c>
      <c r="AC105" s="322" t="s">
        <v>143</v>
      </c>
      <c r="AD105" s="322"/>
    </row>
    <row r="106" spans="1:30" ht="25" customHeight="1" x14ac:dyDescent="0.35">
      <c r="A106" s="322" t="s">
        <v>818</v>
      </c>
      <c r="B106" s="322" t="s">
        <v>151</v>
      </c>
      <c r="C106" s="323">
        <v>45272</v>
      </c>
      <c r="D106" s="322"/>
      <c r="E106" s="322" t="s">
        <v>819</v>
      </c>
      <c r="F106" s="322" t="s">
        <v>153</v>
      </c>
      <c r="G106" s="322" t="s">
        <v>815</v>
      </c>
      <c r="H106" s="322" t="s">
        <v>816</v>
      </c>
      <c r="I106" s="322" t="s">
        <v>156</v>
      </c>
      <c r="J106" s="322" t="s">
        <v>820</v>
      </c>
      <c r="K106" s="323">
        <v>45281</v>
      </c>
      <c r="L106" s="322" t="s">
        <v>158</v>
      </c>
      <c r="M106" s="322" t="s">
        <v>821</v>
      </c>
      <c r="N106" s="322"/>
      <c r="O106" s="322"/>
      <c r="P106" s="322"/>
      <c r="Q106" s="322"/>
      <c r="R106" s="323">
        <v>45293</v>
      </c>
      <c r="S106" s="325">
        <v>2360</v>
      </c>
      <c r="T106" s="322" t="s">
        <v>144</v>
      </c>
      <c r="U106" s="324">
        <v>0</v>
      </c>
      <c r="V106" s="324">
        <v>0</v>
      </c>
      <c r="W106" s="322" t="s">
        <v>160</v>
      </c>
      <c r="X106" s="322"/>
      <c r="Y106" s="322"/>
      <c r="Z106" s="324">
        <v>0</v>
      </c>
      <c r="AA106" s="324"/>
      <c r="AB106" s="322" t="s">
        <v>161</v>
      </c>
      <c r="AC106" s="322" t="s">
        <v>143</v>
      </c>
      <c r="AD106" s="322"/>
    </row>
    <row r="107" spans="1:30" ht="25" customHeight="1" x14ac:dyDescent="0.35">
      <c r="A107" s="322" t="s">
        <v>822</v>
      </c>
      <c r="B107" s="322" t="s">
        <v>151</v>
      </c>
      <c r="C107" s="323">
        <v>45304</v>
      </c>
      <c r="D107" s="322"/>
      <c r="E107" s="322" t="s">
        <v>823</v>
      </c>
      <c r="F107" s="322" t="s">
        <v>153</v>
      </c>
      <c r="G107" s="322" t="s">
        <v>313</v>
      </c>
      <c r="H107" s="322" t="s">
        <v>824</v>
      </c>
      <c r="I107" s="322" t="s">
        <v>156</v>
      </c>
      <c r="J107" s="322" t="s">
        <v>825</v>
      </c>
      <c r="K107" s="323">
        <v>45310</v>
      </c>
      <c r="L107" s="322" t="s">
        <v>158</v>
      </c>
      <c r="M107" s="322" t="s">
        <v>826</v>
      </c>
      <c r="N107" s="322"/>
      <c r="O107" s="322"/>
      <c r="P107" s="322"/>
      <c r="Q107" s="322"/>
      <c r="R107" s="323">
        <v>45310</v>
      </c>
      <c r="S107" s="325">
        <v>2320</v>
      </c>
      <c r="T107" s="322" t="s">
        <v>144</v>
      </c>
      <c r="U107" s="324">
        <v>0</v>
      </c>
      <c r="V107" s="324">
        <v>0</v>
      </c>
      <c r="W107" s="322" t="s">
        <v>160</v>
      </c>
      <c r="X107" s="322"/>
      <c r="Y107" s="322"/>
      <c r="Z107" s="324">
        <v>0</v>
      </c>
      <c r="AA107" s="324"/>
      <c r="AB107" s="322" t="s">
        <v>161</v>
      </c>
      <c r="AC107" s="322" t="s">
        <v>143</v>
      </c>
      <c r="AD107" s="322"/>
    </row>
    <row r="108" spans="1:30" ht="25" customHeight="1" x14ac:dyDescent="0.35">
      <c r="A108" s="322" t="s">
        <v>827</v>
      </c>
      <c r="B108" s="322" t="s">
        <v>151</v>
      </c>
      <c r="C108" s="323">
        <v>45316</v>
      </c>
      <c r="D108" s="322"/>
      <c r="E108" s="322" t="s">
        <v>828</v>
      </c>
      <c r="F108" s="322" t="s">
        <v>153</v>
      </c>
      <c r="G108" s="322" t="s">
        <v>829</v>
      </c>
      <c r="H108" s="322" t="s">
        <v>830</v>
      </c>
      <c r="I108" s="322" t="s">
        <v>156</v>
      </c>
      <c r="J108" s="322" t="s">
        <v>831</v>
      </c>
      <c r="K108" s="323">
        <v>45317</v>
      </c>
      <c r="L108" s="322" t="s">
        <v>158</v>
      </c>
      <c r="M108" s="322" t="s">
        <v>278</v>
      </c>
      <c r="N108" s="322" t="s">
        <v>158</v>
      </c>
      <c r="O108" s="322" t="s">
        <v>832</v>
      </c>
      <c r="P108" s="322"/>
      <c r="Q108" s="322"/>
      <c r="R108" s="323">
        <v>45320</v>
      </c>
      <c r="S108" s="325">
        <v>2390</v>
      </c>
      <c r="T108" s="322" t="s">
        <v>144</v>
      </c>
      <c r="U108" s="324">
        <v>0</v>
      </c>
      <c r="V108" s="324">
        <v>0</v>
      </c>
      <c r="W108" s="322" t="s">
        <v>160</v>
      </c>
      <c r="X108" s="322" t="s">
        <v>160</v>
      </c>
      <c r="Y108" s="322"/>
      <c r="Z108" s="324">
        <v>0</v>
      </c>
      <c r="AA108" s="324"/>
      <c r="AB108" s="322" t="s">
        <v>161</v>
      </c>
      <c r="AC108" s="322" t="s">
        <v>143</v>
      </c>
      <c r="AD108" s="322"/>
    </row>
    <row r="109" spans="1:30" ht="25" customHeight="1" x14ac:dyDescent="0.35">
      <c r="A109" s="322" t="s">
        <v>833</v>
      </c>
      <c r="B109" s="322" t="s">
        <v>151</v>
      </c>
      <c r="C109" s="323">
        <v>45169</v>
      </c>
      <c r="D109" s="322"/>
      <c r="E109" s="322" t="s">
        <v>834</v>
      </c>
      <c r="F109" s="322" t="s">
        <v>153</v>
      </c>
      <c r="G109" s="322" t="s">
        <v>835</v>
      </c>
      <c r="H109" s="322" t="s">
        <v>836</v>
      </c>
      <c r="I109" s="322" t="s">
        <v>156</v>
      </c>
      <c r="J109" s="322" t="s">
        <v>837</v>
      </c>
      <c r="K109" s="323">
        <v>45185</v>
      </c>
      <c r="L109" s="322" t="s">
        <v>158</v>
      </c>
      <c r="M109" s="322" t="s">
        <v>838</v>
      </c>
      <c r="N109" s="322" t="s">
        <v>158</v>
      </c>
      <c r="O109" s="322" t="s">
        <v>839</v>
      </c>
      <c r="P109" s="322" t="s">
        <v>158</v>
      </c>
      <c r="Q109" s="322" t="s">
        <v>840</v>
      </c>
      <c r="R109" s="323">
        <v>45187</v>
      </c>
      <c r="S109" s="335">
        <v>1730</v>
      </c>
      <c r="T109" s="322" t="s">
        <v>144</v>
      </c>
      <c r="U109" s="324">
        <v>0</v>
      </c>
      <c r="V109" s="324">
        <v>0</v>
      </c>
      <c r="W109" s="322" t="s">
        <v>160</v>
      </c>
      <c r="X109" s="322" t="s">
        <v>160</v>
      </c>
      <c r="Y109" s="322" t="s">
        <v>160</v>
      </c>
      <c r="Z109" s="324">
        <v>0</v>
      </c>
      <c r="AA109" s="324"/>
      <c r="AB109" s="322" t="s">
        <v>207</v>
      </c>
      <c r="AC109" s="322" t="s">
        <v>143</v>
      </c>
      <c r="AD109" s="322"/>
    </row>
    <row r="110" spans="1:30" ht="25" customHeight="1" x14ac:dyDescent="0.35">
      <c r="A110" s="322" t="s">
        <v>841</v>
      </c>
      <c r="B110" s="322" t="s">
        <v>151</v>
      </c>
      <c r="C110" s="323">
        <v>45200</v>
      </c>
      <c r="D110" s="322"/>
      <c r="E110" s="322" t="s">
        <v>842</v>
      </c>
      <c r="F110" s="322" t="s">
        <v>153</v>
      </c>
      <c r="G110" s="322" t="s">
        <v>835</v>
      </c>
      <c r="H110" s="322" t="s">
        <v>843</v>
      </c>
      <c r="I110" s="322" t="s">
        <v>156</v>
      </c>
      <c r="J110" s="322" t="s">
        <v>844</v>
      </c>
      <c r="K110" s="323">
        <v>45210</v>
      </c>
      <c r="L110" s="322" t="s">
        <v>158</v>
      </c>
      <c r="M110" s="322" t="s">
        <v>845</v>
      </c>
      <c r="N110" s="322" t="s">
        <v>158</v>
      </c>
      <c r="O110" s="322" t="s">
        <v>383</v>
      </c>
      <c r="P110" s="322"/>
      <c r="Q110" s="322"/>
      <c r="R110" s="323">
        <v>45210</v>
      </c>
      <c r="S110" s="325">
        <v>1730</v>
      </c>
      <c r="T110" s="322" t="s">
        <v>144</v>
      </c>
      <c r="U110" s="324">
        <v>0</v>
      </c>
      <c r="V110" s="324">
        <v>0</v>
      </c>
      <c r="W110" s="322" t="s">
        <v>160</v>
      </c>
      <c r="X110" s="322" t="s">
        <v>160</v>
      </c>
      <c r="Y110" s="322"/>
      <c r="Z110" s="324">
        <v>0</v>
      </c>
      <c r="AA110" s="324"/>
      <c r="AB110" s="322" t="s">
        <v>161</v>
      </c>
      <c r="AC110" s="322" t="s">
        <v>143</v>
      </c>
      <c r="AD110" s="322"/>
    </row>
    <row r="111" spans="1:30" ht="25" customHeight="1" x14ac:dyDescent="0.35">
      <c r="A111" s="322" t="s">
        <v>846</v>
      </c>
      <c r="B111" s="322" t="s">
        <v>151</v>
      </c>
      <c r="C111" s="323">
        <v>45206</v>
      </c>
      <c r="D111" s="322"/>
      <c r="E111" s="322" t="s">
        <v>847</v>
      </c>
      <c r="F111" s="322" t="s">
        <v>153</v>
      </c>
      <c r="G111" s="322" t="s">
        <v>848</v>
      </c>
      <c r="H111" s="322" t="s">
        <v>843</v>
      </c>
      <c r="I111" s="322" t="s">
        <v>156</v>
      </c>
      <c r="J111" s="322" t="s">
        <v>849</v>
      </c>
      <c r="K111" s="323">
        <v>45216</v>
      </c>
      <c r="L111" s="322" t="s">
        <v>158</v>
      </c>
      <c r="M111" s="322"/>
      <c r="N111" s="322"/>
      <c r="O111" s="322"/>
      <c r="P111" s="322"/>
      <c r="Q111" s="322"/>
      <c r="R111" s="323">
        <v>45217</v>
      </c>
      <c r="S111" s="322">
        <v>1730</v>
      </c>
      <c r="T111" s="322" t="s">
        <v>144</v>
      </c>
      <c r="U111" s="324">
        <v>0</v>
      </c>
      <c r="V111" s="324">
        <v>0</v>
      </c>
      <c r="W111" s="322" t="s">
        <v>160</v>
      </c>
      <c r="X111" s="322"/>
      <c r="Y111" s="322"/>
      <c r="Z111" s="324">
        <v>0</v>
      </c>
      <c r="AA111" s="324"/>
      <c r="AB111" s="322" t="s">
        <v>735</v>
      </c>
      <c r="AC111" s="322" t="s">
        <v>143</v>
      </c>
      <c r="AD111" s="322"/>
    </row>
    <row r="112" spans="1:30" ht="25" customHeight="1" x14ac:dyDescent="0.35">
      <c r="A112" s="322" t="s">
        <v>850</v>
      </c>
      <c r="B112" s="322" t="s">
        <v>151</v>
      </c>
      <c r="C112" s="323">
        <v>45103</v>
      </c>
      <c r="D112" s="322"/>
      <c r="E112" s="322" t="s">
        <v>851</v>
      </c>
      <c r="F112" s="322" t="s">
        <v>852</v>
      </c>
      <c r="G112" s="322" t="s">
        <v>853</v>
      </c>
      <c r="H112" s="322" t="s">
        <v>854</v>
      </c>
      <c r="I112" s="322" t="s">
        <v>156</v>
      </c>
      <c r="J112" s="322" t="s">
        <v>855</v>
      </c>
      <c r="K112" s="323">
        <v>45134</v>
      </c>
      <c r="L112" s="322" t="s">
        <v>158</v>
      </c>
      <c r="M112" s="322" t="s">
        <v>856</v>
      </c>
      <c r="N112" s="322"/>
      <c r="O112" s="322"/>
      <c r="P112" s="322"/>
      <c r="Q112" s="322"/>
      <c r="R112" s="323">
        <v>45160</v>
      </c>
      <c r="S112" s="322">
        <v>2110</v>
      </c>
      <c r="T112" s="322" t="s">
        <v>144</v>
      </c>
      <c r="U112" s="324">
        <v>0</v>
      </c>
      <c r="V112" s="324">
        <v>0</v>
      </c>
      <c r="W112" s="322" t="s">
        <v>160</v>
      </c>
      <c r="X112" s="322"/>
      <c r="Y112" s="322"/>
      <c r="Z112" s="324">
        <v>0</v>
      </c>
      <c r="AA112" s="324"/>
      <c r="AB112" s="322" t="s">
        <v>857</v>
      </c>
      <c r="AC112" s="322" t="s">
        <v>143</v>
      </c>
      <c r="AD112" s="322"/>
    </row>
    <row r="113" spans="1:30" ht="25" customHeight="1" x14ac:dyDescent="0.35">
      <c r="A113" s="322" t="s">
        <v>858</v>
      </c>
      <c r="B113" s="322" t="s">
        <v>151</v>
      </c>
      <c r="C113" s="323">
        <v>45350</v>
      </c>
      <c r="D113" s="322"/>
      <c r="E113" s="322" t="s">
        <v>859</v>
      </c>
      <c r="F113" s="322" t="s">
        <v>852</v>
      </c>
      <c r="G113" s="322" t="s">
        <v>860</v>
      </c>
      <c r="H113" s="322" t="s">
        <v>861</v>
      </c>
      <c r="I113" s="322" t="s">
        <v>156</v>
      </c>
      <c r="J113" s="322" t="s">
        <v>862</v>
      </c>
      <c r="K113" s="323">
        <v>45393</v>
      </c>
      <c r="L113" s="322" t="s">
        <v>158</v>
      </c>
      <c r="M113" s="322" t="s">
        <v>863</v>
      </c>
      <c r="N113" s="322"/>
      <c r="O113" s="322"/>
      <c r="P113" s="322"/>
      <c r="Q113" s="322"/>
      <c r="R113" s="323">
        <v>45351</v>
      </c>
      <c r="S113" s="322">
        <v>2320</v>
      </c>
      <c r="T113" s="322" t="s">
        <v>144</v>
      </c>
      <c r="U113" s="324">
        <v>0</v>
      </c>
      <c r="V113" s="324">
        <v>0</v>
      </c>
      <c r="W113" s="322" t="s">
        <v>160</v>
      </c>
      <c r="X113" s="322"/>
      <c r="Y113" s="322"/>
      <c r="Z113" s="324">
        <v>0</v>
      </c>
      <c r="AA113" s="324"/>
      <c r="AB113" s="322" t="s">
        <v>852</v>
      </c>
      <c r="AC113" s="322" t="s">
        <v>143</v>
      </c>
      <c r="AD113" s="322"/>
    </row>
    <row r="114" spans="1:30" ht="25" customHeight="1" x14ac:dyDescent="0.35">
      <c r="A114" s="322" t="s">
        <v>864</v>
      </c>
      <c r="B114" s="322" t="s">
        <v>151</v>
      </c>
      <c r="C114" s="323">
        <v>45265</v>
      </c>
      <c r="D114" s="322"/>
      <c r="E114" s="322" t="s">
        <v>865</v>
      </c>
      <c r="F114" s="322" t="s">
        <v>852</v>
      </c>
      <c r="G114" s="322" t="s">
        <v>866</v>
      </c>
      <c r="H114" s="322" t="s">
        <v>867</v>
      </c>
      <c r="I114" s="322" t="s">
        <v>156</v>
      </c>
      <c r="J114" s="322" t="s">
        <v>868</v>
      </c>
      <c r="K114" s="323">
        <v>45351</v>
      </c>
      <c r="L114" s="322" t="s">
        <v>158</v>
      </c>
      <c r="M114" s="322" t="s">
        <v>869</v>
      </c>
      <c r="N114" s="322"/>
      <c r="O114" s="322"/>
      <c r="P114" s="322"/>
      <c r="Q114" s="322"/>
      <c r="R114" s="323">
        <v>45265</v>
      </c>
      <c r="S114" s="325">
        <v>2110</v>
      </c>
      <c r="T114" s="322" t="s">
        <v>144</v>
      </c>
      <c r="U114" s="324">
        <v>0</v>
      </c>
      <c r="V114" s="324">
        <v>0</v>
      </c>
      <c r="W114" s="322" t="s">
        <v>160</v>
      </c>
      <c r="X114" s="322"/>
      <c r="Y114" s="322"/>
      <c r="Z114" s="324">
        <v>0</v>
      </c>
      <c r="AA114" s="324"/>
      <c r="AB114" s="322" t="s">
        <v>870</v>
      </c>
      <c r="AC114" s="322" t="s">
        <v>143</v>
      </c>
      <c r="AD114" s="322"/>
    </row>
    <row r="115" spans="1:30" ht="25" customHeight="1" x14ac:dyDescent="0.35">
      <c r="A115" s="322" t="s">
        <v>871</v>
      </c>
      <c r="B115" s="322" t="s">
        <v>151</v>
      </c>
      <c r="C115" s="323">
        <v>45269</v>
      </c>
      <c r="D115" s="322"/>
      <c r="E115" s="322" t="s">
        <v>872</v>
      </c>
      <c r="F115" s="322" t="s">
        <v>852</v>
      </c>
      <c r="G115" s="322" t="s">
        <v>866</v>
      </c>
      <c r="H115" s="322" t="s">
        <v>867</v>
      </c>
      <c r="I115" s="322" t="s">
        <v>156</v>
      </c>
      <c r="J115" s="322" t="s">
        <v>873</v>
      </c>
      <c r="K115" s="323">
        <v>45345</v>
      </c>
      <c r="L115" s="322" t="s">
        <v>158</v>
      </c>
      <c r="M115" s="322" t="s">
        <v>874</v>
      </c>
      <c r="N115" s="322"/>
      <c r="O115" s="322"/>
      <c r="P115" s="322"/>
      <c r="Q115" s="322"/>
      <c r="R115" s="323">
        <v>45405</v>
      </c>
      <c r="S115" s="322">
        <v>2320</v>
      </c>
      <c r="T115" s="322" t="s">
        <v>144</v>
      </c>
      <c r="U115" s="324">
        <v>0</v>
      </c>
      <c r="V115" s="324">
        <v>0</v>
      </c>
      <c r="W115" s="322" t="s">
        <v>160</v>
      </c>
      <c r="X115" s="322"/>
      <c r="Y115" s="322"/>
      <c r="Z115" s="324">
        <v>0</v>
      </c>
      <c r="AA115" s="324"/>
      <c r="AB115" s="322" t="s">
        <v>875</v>
      </c>
      <c r="AC115" s="322" t="s">
        <v>143</v>
      </c>
      <c r="AD115" s="322"/>
    </row>
    <row r="116" spans="1:30" ht="25" customHeight="1" x14ac:dyDescent="0.35">
      <c r="A116" s="322" t="s">
        <v>876</v>
      </c>
      <c r="B116" s="322" t="s">
        <v>151</v>
      </c>
      <c r="C116" s="323">
        <v>45027</v>
      </c>
      <c r="D116" s="322"/>
      <c r="E116" s="322" t="s">
        <v>877</v>
      </c>
      <c r="F116" s="322" t="s">
        <v>852</v>
      </c>
      <c r="G116" s="322" t="s">
        <v>866</v>
      </c>
      <c r="H116" s="322" t="s">
        <v>867</v>
      </c>
      <c r="I116" s="322" t="s">
        <v>156</v>
      </c>
      <c r="J116" s="322" t="s">
        <v>878</v>
      </c>
      <c r="K116" s="323">
        <v>45043</v>
      </c>
      <c r="L116" s="322" t="s">
        <v>158</v>
      </c>
      <c r="M116" s="322" t="s">
        <v>879</v>
      </c>
      <c r="N116" s="322"/>
      <c r="O116" s="322"/>
      <c r="P116" s="322"/>
      <c r="Q116" s="322"/>
      <c r="R116" s="323">
        <v>45028</v>
      </c>
      <c r="S116" s="325">
        <v>2110</v>
      </c>
      <c r="T116" s="322" t="s">
        <v>144</v>
      </c>
      <c r="U116" s="324">
        <v>0</v>
      </c>
      <c r="V116" s="324">
        <v>0</v>
      </c>
      <c r="W116" s="322" t="s">
        <v>160</v>
      </c>
      <c r="X116" s="322"/>
      <c r="Y116" s="322"/>
      <c r="Z116" s="324">
        <v>0</v>
      </c>
      <c r="AA116" s="324"/>
      <c r="AB116" s="322" t="s">
        <v>870</v>
      </c>
      <c r="AC116" s="322" t="s">
        <v>143</v>
      </c>
      <c r="AD116" s="322"/>
    </row>
    <row r="117" spans="1:30" ht="25" customHeight="1" x14ac:dyDescent="0.35">
      <c r="A117" s="322" t="s">
        <v>880</v>
      </c>
      <c r="B117" s="322" t="s">
        <v>151</v>
      </c>
      <c r="C117" s="323">
        <v>45093</v>
      </c>
      <c r="D117" s="322"/>
      <c r="E117" s="322" t="s">
        <v>881</v>
      </c>
      <c r="F117" s="322" t="s">
        <v>852</v>
      </c>
      <c r="G117" s="322" t="s">
        <v>866</v>
      </c>
      <c r="H117" s="322" t="s">
        <v>867</v>
      </c>
      <c r="I117" s="322" t="s">
        <v>156</v>
      </c>
      <c r="J117" s="322" t="s">
        <v>882</v>
      </c>
      <c r="K117" s="323">
        <v>45119</v>
      </c>
      <c r="L117" s="322" t="s">
        <v>158</v>
      </c>
      <c r="M117" s="322" t="s">
        <v>883</v>
      </c>
      <c r="N117" s="322"/>
      <c r="O117" s="322"/>
      <c r="P117" s="322"/>
      <c r="Q117" s="322"/>
      <c r="R117" s="323">
        <v>45093</v>
      </c>
      <c r="S117" s="325">
        <v>2110</v>
      </c>
      <c r="T117" s="322" t="s">
        <v>144</v>
      </c>
      <c r="U117" s="324">
        <v>0</v>
      </c>
      <c r="V117" s="324">
        <v>0</v>
      </c>
      <c r="W117" s="322" t="s">
        <v>160</v>
      </c>
      <c r="X117" s="322"/>
      <c r="Y117" s="322"/>
      <c r="Z117" s="324">
        <v>0</v>
      </c>
      <c r="AA117" s="324"/>
      <c r="AB117" s="322" t="s">
        <v>870</v>
      </c>
      <c r="AC117" s="322" t="s">
        <v>143</v>
      </c>
      <c r="AD117" s="322"/>
    </row>
    <row r="118" spans="1:30" ht="25" customHeight="1" x14ac:dyDescent="0.35">
      <c r="A118" s="322" t="s">
        <v>884</v>
      </c>
      <c r="B118" s="322" t="s">
        <v>151</v>
      </c>
      <c r="C118" s="323">
        <v>45121</v>
      </c>
      <c r="D118" s="322"/>
      <c r="E118" s="322" t="s">
        <v>885</v>
      </c>
      <c r="F118" s="322" t="s">
        <v>852</v>
      </c>
      <c r="G118" s="322" t="s">
        <v>866</v>
      </c>
      <c r="H118" s="322" t="s">
        <v>867</v>
      </c>
      <c r="I118" s="322" t="s">
        <v>156</v>
      </c>
      <c r="J118" s="322" t="s">
        <v>886</v>
      </c>
      <c r="K118" s="323">
        <v>45160</v>
      </c>
      <c r="L118" s="322" t="s">
        <v>255</v>
      </c>
      <c r="M118" s="322" t="s">
        <v>887</v>
      </c>
      <c r="N118" s="322"/>
      <c r="O118" s="322"/>
      <c r="P118" s="322"/>
      <c r="Q118" s="322"/>
      <c r="R118" s="323">
        <v>45121</v>
      </c>
      <c r="S118" s="322">
        <v>2110</v>
      </c>
      <c r="T118" s="322" t="s">
        <v>144</v>
      </c>
      <c r="U118" s="324">
        <v>0</v>
      </c>
      <c r="V118" s="324">
        <v>0</v>
      </c>
      <c r="W118" s="322" t="s">
        <v>160</v>
      </c>
      <c r="X118" s="322"/>
      <c r="Y118" s="322"/>
      <c r="Z118" s="324">
        <v>0</v>
      </c>
      <c r="AA118" s="324"/>
      <c r="AB118" s="322" t="s">
        <v>870</v>
      </c>
      <c r="AC118" s="322" t="s">
        <v>143</v>
      </c>
      <c r="AD118" s="322"/>
    </row>
    <row r="119" spans="1:30" ht="25" customHeight="1" x14ac:dyDescent="0.35">
      <c r="A119" s="322" t="s">
        <v>888</v>
      </c>
      <c r="B119" s="322" t="s">
        <v>151</v>
      </c>
      <c r="C119" s="323">
        <v>45194</v>
      </c>
      <c r="D119" s="322"/>
      <c r="E119" s="322" t="s">
        <v>889</v>
      </c>
      <c r="F119" s="322" t="s">
        <v>852</v>
      </c>
      <c r="G119" s="322" t="s">
        <v>866</v>
      </c>
      <c r="H119" s="322" t="s">
        <v>867</v>
      </c>
      <c r="I119" s="322" t="s">
        <v>156</v>
      </c>
      <c r="J119" s="322" t="s">
        <v>890</v>
      </c>
      <c r="K119" s="323">
        <v>45224</v>
      </c>
      <c r="L119" s="322" t="s">
        <v>158</v>
      </c>
      <c r="M119" s="322" t="s">
        <v>891</v>
      </c>
      <c r="N119" s="322"/>
      <c r="O119" s="322"/>
      <c r="P119" s="322"/>
      <c r="Q119" s="322"/>
      <c r="R119" s="323">
        <v>45194</v>
      </c>
      <c r="S119" s="322">
        <v>2110</v>
      </c>
      <c r="T119" s="322" t="s">
        <v>144</v>
      </c>
      <c r="U119" s="324">
        <v>0</v>
      </c>
      <c r="V119" s="324">
        <v>0</v>
      </c>
      <c r="W119" s="322" t="s">
        <v>160</v>
      </c>
      <c r="X119" s="322"/>
      <c r="Y119" s="322"/>
      <c r="Z119" s="324">
        <v>0</v>
      </c>
      <c r="AA119" s="324"/>
      <c r="AB119" s="322" t="s">
        <v>875</v>
      </c>
      <c r="AC119" s="322" t="s">
        <v>143</v>
      </c>
      <c r="AD119" s="322"/>
    </row>
    <row r="120" spans="1:30" ht="25" customHeight="1" x14ac:dyDescent="0.35">
      <c r="A120" s="322" t="s">
        <v>892</v>
      </c>
      <c r="B120" s="322" t="s">
        <v>151</v>
      </c>
      <c r="C120" s="323">
        <v>45306</v>
      </c>
      <c r="D120" s="322"/>
      <c r="E120" s="322" t="s">
        <v>893</v>
      </c>
      <c r="F120" s="322" t="s">
        <v>852</v>
      </c>
      <c r="G120" s="322" t="s">
        <v>866</v>
      </c>
      <c r="H120" s="322" t="s">
        <v>867</v>
      </c>
      <c r="I120" s="322" t="s">
        <v>156</v>
      </c>
      <c r="J120" s="322" t="s">
        <v>894</v>
      </c>
      <c r="K120" s="323">
        <v>45327</v>
      </c>
      <c r="L120" s="322" t="s">
        <v>158</v>
      </c>
      <c r="M120" s="322" t="s">
        <v>895</v>
      </c>
      <c r="N120" s="322" t="s">
        <v>158</v>
      </c>
      <c r="O120" s="322" t="s">
        <v>450</v>
      </c>
      <c r="P120" s="322"/>
      <c r="Q120" s="322"/>
      <c r="R120" s="323">
        <v>45306</v>
      </c>
      <c r="S120" s="325">
        <v>2320</v>
      </c>
      <c r="T120" s="322" t="s">
        <v>144</v>
      </c>
      <c r="U120" s="324">
        <v>0</v>
      </c>
      <c r="V120" s="324">
        <v>0</v>
      </c>
      <c r="W120" s="322" t="s">
        <v>160</v>
      </c>
      <c r="X120" s="322" t="s">
        <v>160</v>
      </c>
      <c r="Y120" s="322"/>
      <c r="Z120" s="324">
        <v>0</v>
      </c>
      <c r="AA120" s="324"/>
      <c r="AB120" s="322" t="s">
        <v>870</v>
      </c>
      <c r="AC120" s="322" t="s">
        <v>143</v>
      </c>
      <c r="AD120" s="322"/>
    </row>
    <row r="121" spans="1:30" ht="25" customHeight="1" x14ac:dyDescent="0.35">
      <c r="A121" s="322" t="s">
        <v>896</v>
      </c>
      <c r="B121" s="322" t="s">
        <v>151</v>
      </c>
      <c r="C121" s="323">
        <v>45041</v>
      </c>
      <c r="D121" s="322"/>
      <c r="E121" s="322" t="s">
        <v>897</v>
      </c>
      <c r="F121" s="322" t="s">
        <v>852</v>
      </c>
      <c r="G121" s="322" t="s">
        <v>898</v>
      </c>
      <c r="H121" s="322" t="s">
        <v>899</v>
      </c>
      <c r="I121" s="322" t="s">
        <v>156</v>
      </c>
      <c r="J121" s="322" t="s">
        <v>900</v>
      </c>
      <c r="K121" s="323">
        <v>45063</v>
      </c>
      <c r="L121" s="322" t="s">
        <v>191</v>
      </c>
      <c r="M121" s="322" t="s">
        <v>901</v>
      </c>
      <c r="N121" s="322"/>
      <c r="O121" s="322"/>
      <c r="P121" s="322"/>
      <c r="Q121" s="322"/>
      <c r="R121" s="323">
        <v>45093</v>
      </c>
      <c r="S121" s="325">
        <v>2110</v>
      </c>
      <c r="T121" s="322" t="s">
        <v>144</v>
      </c>
      <c r="U121" s="324">
        <v>0</v>
      </c>
      <c r="V121" s="324">
        <v>0</v>
      </c>
      <c r="W121" s="322" t="s">
        <v>160</v>
      </c>
      <c r="X121" s="322"/>
      <c r="Y121" s="322"/>
      <c r="Z121" s="324">
        <v>0</v>
      </c>
      <c r="AA121" s="324"/>
      <c r="AB121" s="322" t="s">
        <v>870</v>
      </c>
      <c r="AC121" s="322" t="s">
        <v>143</v>
      </c>
      <c r="AD121" s="322"/>
    </row>
    <row r="122" spans="1:30" ht="25" customHeight="1" x14ac:dyDescent="0.35">
      <c r="A122" s="322" t="s">
        <v>902</v>
      </c>
      <c r="B122" s="322" t="s">
        <v>151</v>
      </c>
      <c r="C122" s="323">
        <v>45149</v>
      </c>
      <c r="D122" s="322"/>
      <c r="E122" s="322" t="s">
        <v>903</v>
      </c>
      <c r="F122" s="322" t="s">
        <v>852</v>
      </c>
      <c r="G122" s="322" t="s">
        <v>904</v>
      </c>
      <c r="H122" s="322" t="s">
        <v>905</v>
      </c>
      <c r="I122" s="322" t="s">
        <v>156</v>
      </c>
      <c r="J122" s="322" t="s">
        <v>906</v>
      </c>
      <c r="K122" s="323">
        <v>45173</v>
      </c>
      <c r="L122" s="322" t="s">
        <v>191</v>
      </c>
      <c r="M122" s="322" t="s">
        <v>907</v>
      </c>
      <c r="N122" s="322"/>
      <c r="O122" s="322"/>
      <c r="P122" s="322"/>
      <c r="Q122" s="322"/>
      <c r="R122" s="323">
        <v>45149</v>
      </c>
      <c r="S122" s="322">
        <v>2110</v>
      </c>
      <c r="T122" s="322" t="s">
        <v>144</v>
      </c>
      <c r="U122" s="324">
        <v>0</v>
      </c>
      <c r="V122" s="324">
        <v>0</v>
      </c>
      <c r="W122" s="322" t="s">
        <v>160</v>
      </c>
      <c r="X122" s="322"/>
      <c r="Y122" s="322"/>
      <c r="Z122" s="324">
        <v>0</v>
      </c>
      <c r="AA122" s="324"/>
      <c r="AB122" s="322" t="s">
        <v>870</v>
      </c>
      <c r="AC122" s="322" t="s">
        <v>143</v>
      </c>
      <c r="AD122" s="322"/>
    </row>
    <row r="123" spans="1:30" ht="25" customHeight="1" x14ac:dyDescent="0.35">
      <c r="A123" s="322" t="s">
        <v>908</v>
      </c>
      <c r="B123" s="322" t="s">
        <v>151</v>
      </c>
      <c r="C123" s="323">
        <v>45279</v>
      </c>
      <c r="D123" s="322"/>
      <c r="E123" s="322" t="s">
        <v>909</v>
      </c>
      <c r="F123" s="322" t="s">
        <v>852</v>
      </c>
      <c r="G123" s="322" t="s">
        <v>910</v>
      </c>
      <c r="H123" s="322" t="s">
        <v>911</v>
      </c>
      <c r="I123" s="322" t="s">
        <v>156</v>
      </c>
      <c r="J123" s="322" t="s">
        <v>912</v>
      </c>
      <c r="K123" s="323">
        <v>45301</v>
      </c>
      <c r="L123" s="322" t="s">
        <v>191</v>
      </c>
      <c r="M123" s="322" t="s">
        <v>913</v>
      </c>
      <c r="N123" s="322"/>
      <c r="O123" s="322"/>
      <c r="P123" s="322"/>
      <c r="Q123" s="322"/>
      <c r="R123" s="323">
        <v>45280</v>
      </c>
      <c r="S123" s="325">
        <v>2110</v>
      </c>
      <c r="T123" s="322" t="s">
        <v>144</v>
      </c>
      <c r="U123" s="324">
        <v>0</v>
      </c>
      <c r="V123" s="324">
        <v>0</v>
      </c>
      <c r="W123" s="322" t="s">
        <v>160</v>
      </c>
      <c r="X123" s="322"/>
      <c r="Y123" s="322"/>
      <c r="Z123" s="324">
        <v>0</v>
      </c>
      <c r="AA123" s="324"/>
      <c r="AB123" s="322" t="s">
        <v>870</v>
      </c>
      <c r="AC123" s="322" t="s">
        <v>143</v>
      </c>
      <c r="AD123" s="322"/>
    </row>
    <row r="124" spans="1:30" ht="25" customHeight="1" x14ac:dyDescent="0.35">
      <c r="A124" s="322" t="s">
        <v>914</v>
      </c>
      <c r="B124" s="322" t="s">
        <v>151</v>
      </c>
      <c r="C124" s="323">
        <v>45159</v>
      </c>
      <c r="D124" s="322"/>
      <c r="E124" s="322" t="s">
        <v>915</v>
      </c>
      <c r="F124" s="322" t="s">
        <v>916</v>
      </c>
      <c r="G124" s="322" t="s">
        <v>917</v>
      </c>
      <c r="H124" s="322" t="s">
        <v>918</v>
      </c>
      <c r="I124" s="322" t="s">
        <v>156</v>
      </c>
      <c r="J124" s="322" t="s">
        <v>919</v>
      </c>
      <c r="K124" s="323">
        <v>45170</v>
      </c>
      <c r="L124" s="322" t="s">
        <v>158</v>
      </c>
      <c r="M124" s="322" t="s">
        <v>920</v>
      </c>
      <c r="N124" s="322"/>
      <c r="O124" s="322"/>
      <c r="P124" s="322"/>
      <c r="Q124" s="322"/>
      <c r="R124" s="323">
        <v>45160</v>
      </c>
      <c r="S124" s="322">
        <v>4000</v>
      </c>
      <c r="T124" s="322" t="s">
        <v>249</v>
      </c>
      <c r="U124" s="324">
        <v>3139.96</v>
      </c>
      <c r="V124" s="324">
        <v>0</v>
      </c>
      <c r="W124" s="322" t="s">
        <v>160</v>
      </c>
      <c r="X124" s="322"/>
      <c r="Y124" s="322"/>
      <c r="Z124" s="324">
        <v>0</v>
      </c>
      <c r="AA124" s="324"/>
      <c r="AB124" s="322" t="s">
        <v>921</v>
      </c>
      <c r="AC124" s="322" t="s">
        <v>143</v>
      </c>
      <c r="AD124" s="322"/>
    </row>
    <row r="125" spans="1:30" ht="25" customHeight="1" x14ac:dyDescent="0.35">
      <c r="A125" s="322" t="s">
        <v>922</v>
      </c>
      <c r="B125" s="322" t="s">
        <v>151</v>
      </c>
      <c r="C125" s="323">
        <v>45301</v>
      </c>
      <c r="D125" s="322"/>
      <c r="E125" s="322" t="s">
        <v>923</v>
      </c>
      <c r="F125" s="322" t="s">
        <v>916</v>
      </c>
      <c r="G125" s="322" t="s">
        <v>924</v>
      </c>
      <c r="H125" s="322" t="s">
        <v>925</v>
      </c>
      <c r="I125" s="322" t="s">
        <v>156</v>
      </c>
      <c r="J125" s="322" t="s">
        <v>926</v>
      </c>
      <c r="K125" s="323">
        <v>45321</v>
      </c>
      <c r="L125" s="322" t="s">
        <v>198</v>
      </c>
      <c r="M125" s="322" t="s">
        <v>927</v>
      </c>
      <c r="N125" s="322" t="s">
        <v>198</v>
      </c>
      <c r="O125" s="322" t="s">
        <v>928</v>
      </c>
      <c r="P125" s="322" t="s">
        <v>198</v>
      </c>
      <c r="Q125" s="322" t="s">
        <v>929</v>
      </c>
      <c r="R125" s="323">
        <v>45301</v>
      </c>
      <c r="S125" s="322">
        <v>4000</v>
      </c>
      <c r="T125" s="322" t="s">
        <v>249</v>
      </c>
      <c r="U125" s="324">
        <v>3142.65</v>
      </c>
      <c r="V125" s="324">
        <v>0</v>
      </c>
      <c r="W125" s="322" t="s">
        <v>160</v>
      </c>
      <c r="X125" s="322" t="s">
        <v>160</v>
      </c>
      <c r="Y125" s="322" t="s">
        <v>160</v>
      </c>
      <c r="Z125" s="324">
        <v>0</v>
      </c>
      <c r="AA125" s="324"/>
      <c r="AB125" s="322" t="s">
        <v>921</v>
      </c>
      <c r="AC125" s="322" t="s">
        <v>143</v>
      </c>
      <c r="AD125" s="322"/>
    </row>
    <row r="126" spans="1:30" ht="25" customHeight="1" x14ac:dyDescent="0.35">
      <c r="A126" s="322" t="s">
        <v>930</v>
      </c>
      <c r="B126" s="322" t="s">
        <v>151</v>
      </c>
      <c r="C126" s="323">
        <v>45240</v>
      </c>
      <c r="D126" s="322">
        <v>38055373</v>
      </c>
      <c r="E126" s="322" t="s">
        <v>931</v>
      </c>
      <c r="F126" s="322" t="s">
        <v>916</v>
      </c>
      <c r="G126" s="322" t="s">
        <v>932</v>
      </c>
      <c r="H126" s="322" t="s">
        <v>933</v>
      </c>
      <c r="I126" s="322" t="s">
        <v>156</v>
      </c>
      <c r="J126" s="322" t="s">
        <v>934</v>
      </c>
      <c r="K126" s="323">
        <v>45266</v>
      </c>
      <c r="L126" s="322" t="s">
        <v>158</v>
      </c>
      <c r="M126" s="322" t="s">
        <v>935</v>
      </c>
      <c r="N126" s="322" t="s">
        <v>158</v>
      </c>
      <c r="O126" s="322" t="s">
        <v>936</v>
      </c>
      <c r="P126" s="322"/>
      <c r="Q126" s="322"/>
      <c r="R126" s="323">
        <v>45243</v>
      </c>
      <c r="S126" s="322">
        <v>4000</v>
      </c>
      <c r="T126" s="322" t="s">
        <v>249</v>
      </c>
      <c r="U126" s="324">
        <v>3272.01</v>
      </c>
      <c r="V126" s="324">
        <v>0</v>
      </c>
      <c r="W126" s="322" t="s">
        <v>160</v>
      </c>
      <c r="X126" s="322" t="s">
        <v>160</v>
      </c>
      <c r="Y126" s="322"/>
      <c r="Z126" s="324">
        <v>0</v>
      </c>
      <c r="AA126" s="324"/>
      <c r="AB126" s="322" t="s">
        <v>937</v>
      </c>
      <c r="AC126" s="322" t="s">
        <v>143</v>
      </c>
      <c r="AD126" s="322"/>
    </row>
    <row r="127" spans="1:30" ht="25" customHeight="1" x14ac:dyDescent="0.35">
      <c r="A127" s="322" t="s">
        <v>938</v>
      </c>
      <c r="B127" s="322" t="s">
        <v>151</v>
      </c>
      <c r="C127" s="323">
        <v>45177</v>
      </c>
      <c r="D127" s="322"/>
      <c r="E127" s="322" t="s">
        <v>939</v>
      </c>
      <c r="F127" s="322" t="s">
        <v>916</v>
      </c>
      <c r="G127" s="322" t="s">
        <v>940</v>
      </c>
      <c r="H127" s="322" t="s">
        <v>941</v>
      </c>
      <c r="I127" s="322" t="s">
        <v>156</v>
      </c>
      <c r="J127" s="322" t="s">
        <v>942</v>
      </c>
      <c r="K127" s="323">
        <v>45196</v>
      </c>
      <c r="L127" s="322" t="s">
        <v>158</v>
      </c>
      <c r="M127" s="322" t="s">
        <v>943</v>
      </c>
      <c r="N127" s="322" t="s">
        <v>247</v>
      </c>
      <c r="O127" s="322" t="s">
        <v>944</v>
      </c>
      <c r="P127" s="322"/>
      <c r="Q127" s="322"/>
      <c r="R127" s="323">
        <v>45177</v>
      </c>
      <c r="S127" s="325">
        <v>4000</v>
      </c>
      <c r="T127" s="322" t="s">
        <v>249</v>
      </c>
      <c r="U127" s="324">
        <v>3205.22</v>
      </c>
      <c r="V127" s="324">
        <v>0</v>
      </c>
      <c r="W127" s="322" t="s">
        <v>160</v>
      </c>
      <c r="X127" s="322" t="s">
        <v>160</v>
      </c>
      <c r="Y127" s="322"/>
      <c r="Z127" s="324">
        <v>0</v>
      </c>
      <c r="AA127" s="324"/>
      <c r="AB127" s="322" t="s">
        <v>921</v>
      </c>
      <c r="AC127" s="322" t="s">
        <v>143</v>
      </c>
      <c r="AD127" s="322"/>
    </row>
    <row r="128" spans="1:30" ht="25" customHeight="1" x14ac:dyDescent="0.35">
      <c r="A128" s="322" t="s">
        <v>945</v>
      </c>
      <c r="B128" s="322" t="s">
        <v>151</v>
      </c>
      <c r="C128" s="323">
        <v>45302</v>
      </c>
      <c r="D128" s="322"/>
      <c r="E128" s="322" t="s">
        <v>946</v>
      </c>
      <c r="F128" s="322" t="s">
        <v>916</v>
      </c>
      <c r="G128" s="322" t="s">
        <v>947</v>
      </c>
      <c r="H128" s="322" t="s">
        <v>948</v>
      </c>
      <c r="I128" s="322" t="s">
        <v>156</v>
      </c>
      <c r="J128" s="322" t="s">
        <v>949</v>
      </c>
      <c r="K128" s="323">
        <v>45317</v>
      </c>
      <c r="L128" s="322" t="s">
        <v>158</v>
      </c>
      <c r="M128" s="322" t="s">
        <v>950</v>
      </c>
      <c r="N128" s="322"/>
      <c r="O128" s="322"/>
      <c r="P128" s="322"/>
      <c r="Q128" s="322"/>
      <c r="R128" s="323">
        <v>45303</v>
      </c>
      <c r="S128" s="325">
        <v>4000</v>
      </c>
      <c r="T128" s="322" t="s">
        <v>249</v>
      </c>
      <c r="U128" s="324">
        <v>3144.12</v>
      </c>
      <c r="V128" s="324">
        <v>0</v>
      </c>
      <c r="W128" s="322" t="s">
        <v>160</v>
      </c>
      <c r="X128" s="322"/>
      <c r="Y128" s="322"/>
      <c r="Z128" s="324">
        <v>0</v>
      </c>
      <c r="AA128" s="324"/>
      <c r="AB128" s="322" t="s">
        <v>921</v>
      </c>
      <c r="AC128" s="322" t="s">
        <v>143</v>
      </c>
      <c r="AD128" s="322"/>
    </row>
    <row r="129" spans="1:30" ht="25" customHeight="1" x14ac:dyDescent="0.35">
      <c r="A129" s="322" t="s">
        <v>951</v>
      </c>
      <c r="B129" s="322" t="s">
        <v>151</v>
      </c>
      <c r="C129" s="323">
        <v>45230</v>
      </c>
      <c r="D129" s="322">
        <v>37939005</v>
      </c>
      <c r="E129" s="322" t="s">
        <v>952</v>
      </c>
      <c r="F129" s="322" t="s">
        <v>916</v>
      </c>
      <c r="G129" s="322" t="s">
        <v>953</v>
      </c>
      <c r="H129" s="322" t="s">
        <v>954</v>
      </c>
      <c r="I129" s="322" t="s">
        <v>156</v>
      </c>
      <c r="J129" s="322" t="s">
        <v>955</v>
      </c>
      <c r="K129" s="323">
        <v>45238</v>
      </c>
      <c r="L129" s="322" t="s">
        <v>158</v>
      </c>
      <c r="M129" s="322" t="s">
        <v>956</v>
      </c>
      <c r="N129" s="322" t="s">
        <v>158</v>
      </c>
      <c r="O129" s="322" t="s">
        <v>957</v>
      </c>
      <c r="P129" s="322"/>
      <c r="Q129" s="322"/>
      <c r="R129" s="323">
        <v>45230</v>
      </c>
      <c r="S129" s="322">
        <v>4000</v>
      </c>
      <c r="T129" s="322" t="s">
        <v>249</v>
      </c>
      <c r="U129" s="324">
        <v>3295.76</v>
      </c>
      <c r="V129" s="324">
        <v>0</v>
      </c>
      <c r="W129" s="322" t="s">
        <v>160</v>
      </c>
      <c r="X129" s="322" t="s">
        <v>160</v>
      </c>
      <c r="Y129" s="322"/>
      <c r="Z129" s="324">
        <v>0</v>
      </c>
      <c r="AA129" s="324"/>
      <c r="AB129" s="322" t="s">
        <v>958</v>
      </c>
      <c r="AC129" s="322" t="s">
        <v>143</v>
      </c>
      <c r="AD129" s="322"/>
    </row>
    <row r="130" spans="1:30" ht="25" customHeight="1" x14ac:dyDescent="0.35">
      <c r="A130" s="322" t="s">
        <v>959</v>
      </c>
      <c r="B130" s="322" t="s">
        <v>151</v>
      </c>
      <c r="C130" s="323">
        <v>45349</v>
      </c>
      <c r="D130" s="322"/>
      <c r="E130" s="322" t="s">
        <v>960</v>
      </c>
      <c r="F130" s="322" t="s">
        <v>916</v>
      </c>
      <c r="G130" s="322" t="s">
        <v>961</v>
      </c>
      <c r="H130" s="322" t="s">
        <v>962</v>
      </c>
      <c r="I130" s="322" t="s">
        <v>156</v>
      </c>
      <c r="J130" s="322" t="s">
        <v>963</v>
      </c>
      <c r="K130" s="323">
        <v>45358</v>
      </c>
      <c r="L130" s="322" t="s">
        <v>158</v>
      </c>
      <c r="M130" s="322" t="s">
        <v>964</v>
      </c>
      <c r="N130" s="322" t="s">
        <v>158</v>
      </c>
      <c r="O130" s="322" t="s">
        <v>965</v>
      </c>
      <c r="P130" s="322" t="s">
        <v>158</v>
      </c>
      <c r="Q130" s="322" t="s">
        <v>966</v>
      </c>
      <c r="R130" s="323">
        <v>45349</v>
      </c>
      <c r="S130" s="322">
        <v>4000</v>
      </c>
      <c r="T130" s="322" t="s">
        <v>249</v>
      </c>
      <c r="U130" s="324">
        <v>3155.22</v>
      </c>
      <c r="V130" s="324">
        <v>0</v>
      </c>
      <c r="W130" s="322" t="s">
        <v>160</v>
      </c>
      <c r="X130" s="322" t="s">
        <v>160</v>
      </c>
      <c r="Y130" s="322"/>
      <c r="Z130" s="324">
        <v>0</v>
      </c>
      <c r="AA130" s="324"/>
      <c r="AB130" s="322" t="s">
        <v>958</v>
      </c>
      <c r="AC130" s="322" t="s">
        <v>143</v>
      </c>
      <c r="AD130" s="322"/>
    </row>
    <row r="131" spans="1:30" ht="25" customHeight="1" x14ac:dyDescent="0.35">
      <c r="A131" s="322" t="s">
        <v>967</v>
      </c>
      <c r="B131" s="322" t="s">
        <v>151</v>
      </c>
      <c r="C131" s="323">
        <v>45131</v>
      </c>
      <c r="D131" s="322"/>
      <c r="E131" s="322" t="s">
        <v>968</v>
      </c>
      <c r="F131" s="322" t="s">
        <v>916</v>
      </c>
      <c r="G131" s="322" t="s">
        <v>969</v>
      </c>
      <c r="H131" s="322" t="s">
        <v>970</v>
      </c>
      <c r="I131" s="322" t="s">
        <v>156</v>
      </c>
      <c r="J131" s="322" t="s">
        <v>971</v>
      </c>
      <c r="K131" s="323">
        <v>45146</v>
      </c>
      <c r="L131" s="322" t="s">
        <v>158</v>
      </c>
      <c r="M131" s="322" t="s">
        <v>972</v>
      </c>
      <c r="N131" s="322" t="s">
        <v>158</v>
      </c>
      <c r="O131" s="322" t="s">
        <v>973</v>
      </c>
      <c r="P131" s="322"/>
      <c r="Q131" s="322"/>
      <c r="R131" s="323">
        <v>45132</v>
      </c>
      <c r="S131" s="322">
        <v>4000</v>
      </c>
      <c r="T131" s="322" t="s">
        <v>249</v>
      </c>
      <c r="U131" s="324">
        <v>3111.74</v>
      </c>
      <c r="V131" s="324">
        <v>0</v>
      </c>
      <c r="W131" s="322" t="s">
        <v>160</v>
      </c>
      <c r="X131" s="322" t="s">
        <v>160</v>
      </c>
      <c r="Y131" s="322"/>
      <c r="Z131" s="324">
        <v>0</v>
      </c>
      <c r="AA131" s="324"/>
      <c r="AB131" s="322" t="s">
        <v>937</v>
      </c>
      <c r="AC131" s="322" t="s">
        <v>143</v>
      </c>
      <c r="AD131" s="322"/>
    </row>
    <row r="132" spans="1:30" ht="25" customHeight="1" x14ac:dyDescent="0.35">
      <c r="A132" s="322" t="s">
        <v>974</v>
      </c>
      <c r="B132" s="322" t="s">
        <v>151</v>
      </c>
      <c r="C132" s="323">
        <v>45358</v>
      </c>
      <c r="D132" s="322"/>
      <c r="E132" s="322" t="s">
        <v>975</v>
      </c>
      <c r="F132" s="322" t="s">
        <v>916</v>
      </c>
      <c r="G132" s="322" t="s">
        <v>969</v>
      </c>
      <c r="H132" s="322" t="s">
        <v>970</v>
      </c>
      <c r="I132" s="322" t="s">
        <v>156</v>
      </c>
      <c r="J132" s="322" t="s">
        <v>976</v>
      </c>
      <c r="K132" s="323">
        <v>45369</v>
      </c>
      <c r="L132" s="322" t="s">
        <v>158</v>
      </c>
      <c r="M132" s="322" t="s">
        <v>241</v>
      </c>
      <c r="N132" s="322" t="s">
        <v>158</v>
      </c>
      <c r="O132" s="322" t="s">
        <v>240</v>
      </c>
      <c r="P132" s="322" t="s">
        <v>158</v>
      </c>
      <c r="Q132" s="322" t="s">
        <v>220</v>
      </c>
      <c r="R132" s="323">
        <v>45358</v>
      </c>
      <c r="S132" s="322">
        <v>4000</v>
      </c>
      <c r="T132" s="322" t="s">
        <v>249</v>
      </c>
      <c r="U132" s="324">
        <v>3144.08</v>
      </c>
      <c r="V132" s="324">
        <v>0</v>
      </c>
      <c r="W132" s="322" t="s">
        <v>160</v>
      </c>
      <c r="X132" s="322" t="s">
        <v>160</v>
      </c>
      <c r="Y132" s="322" t="s">
        <v>160</v>
      </c>
      <c r="Z132" s="324">
        <v>0</v>
      </c>
      <c r="AA132" s="324"/>
      <c r="AB132" s="322" t="s">
        <v>937</v>
      </c>
      <c r="AC132" s="322" t="s">
        <v>143</v>
      </c>
      <c r="AD132" s="322"/>
    </row>
    <row r="133" spans="1:30" ht="25" customHeight="1" x14ac:dyDescent="0.35">
      <c r="A133" s="322" t="s">
        <v>977</v>
      </c>
      <c r="B133" s="322" t="s">
        <v>151</v>
      </c>
      <c r="C133" s="323">
        <v>45343</v>
      </c>
      <c r="D133" s="322"/>
      <c r="E133" s="322" t="s">
        <v>978</v>
      </c>
      <c r="F133" s="322" t="s">
        <v>916</v>
      </c>
      <c r="G133" s="322" t="s">
        <v>979</v>
      </c>
      <c r="H133" s="322" t="s">
        <v>980</v>
      </c>
      <c r="I133" s="322" t="s">
        <v>156</v>
      </c>
      <c r="J133" s="322" t="s">
        <v>981</v>
      </c>
      <c r="K133" s="323">
        <v>45358</v>
      </c>
      <c r="L133" s="322" t="s">
        <v>423</v>
      </c>
      <c r="M133" s="322" t="s">
        <v>982</v>
      </c>
      <c r="N133" s="322" t="s">
        <v>158</v>
      </c>
      <c r="O133" s="322" t="s">
        <v>983</v>
      </c>
      <c r="P133" s="322" t="s">
        <v>158</v>
      </c>
      <c r="Q133" s="322" t="s">
        <v>241</v>
      </c>
      <c r="R133" s="323">
        <v>45344</v>
      </c>
      <c r="S133" s="322">
        <v>4000</v>
      </c>
      <c r="T133" s="322" t="s">
        <v>249</v>
      </c>
      <c r="U133" s="324">
        <v>3171.95</v>
      </c>
      <c r="V133" s="324">
        <v>0</v>
      </c>
      <c r="W133" s="322" t="s">
        <v>160</v>
      </c>
      <c r="X133" s="322" t="s">
        <v>160</v>
      </c>
      <c r="Y133" s="322" t="s">
        <v>160</v>
      </c>
      <c r="Z133" s="324">
        <v>0</v>
      </c>
      <c r="AA133" s="324"/>
      <c r="AB133" s="322" t="s">
        <v>921</v>
      </c>
      <c r="AC133" s="322" t="s">
        <v>143</v>
      </c>
      <c r="AD133" s="322"/>
    </row>
    <row r="134" spans="1:30" ht="25" customHeight="1" x14ac:dyDescent="0.35">
      <c r="A134" s="322" t="s">
        <v>984</v>
      </c>
      <c r="B134" s="322" t="s">
        <v>151</v>
      </c>
      <c r="C134" s="323">
        <v>45358</v>
      </c>
      <c r="D134" s="322"/>
      <c r="E134" s="322" t="s">
        <v>985</v>
      </c>
      <c r="F134" s="322" t="s">
        <v>916</v>
      </c>
      <c r="G134" s="322" t="s">
        <v>986</v>
      </c>
      <c r="H134" s="322" t="s">
        <v>987</v>
      </c>
      <c r="I134" s="322" t="s">
        <v>156</v>
      </c>
      <c r="J134" s="322" t="s">
        <v>988</v>
      </c>
      <c r="K134" s="323">
        <v>45370</v>
      </c>
      <c r="L134" s="322" t="s">
        <v>158</v>
      </c>
      <c r="M134" s="322" t="s">
        <v>989</v>
      </c>
      <c r="N134" s="322" t="s">
        <v>158</v>
      </c>
      <c r="O134" s="322" t="s">
        <v>990</v>
      </c>
      <c r="P134" s="322"/>
      <c r="Q134" s="322"/>
      <c r="R134" s="323">
        <v>45359</v>
      </c>
      <c r="S134" s="325">
        <v>4000</v>
      </c>
      <c r="T134" s="322" t="s">
        <v>249</v>
      </c>
      <c r="U134" s="324">
        <v>3859.25</v>
      </c>
      <c r="V134" s="324">
        <v>0</v>
      </c>
      <c r="W134" s="322" t="s">
        <v>160</v>
      </c>
      <c r="X134" s="322" t="s">
        <v>160</v>
      </c>
      <c r="Y134" s="322"/>
      <c r="Z134" s="324">
        <v>0</v>
      </c>
      <c r="AA134" s="324"/>
      <c r="AB134" s="322" t="s">
        <v>921</v>
      </c>
      <c r="AC134" s="322" t="s">
        <v>143</v>
      </c>
      <c r="AD134" s="322"/>
    </row>
    <row r="135" spans="1:30" ht="25" customHeight="1" x14ac:dyDescent="0.35">
      <c r="A135" s="322" t="s">
        <v>991</v>
      </c>
      <c r="B135" s="322" t="s">
        <v>151</v>
      </c>
      <c r="C135" s="323">
        <v>45161</v>
      </c>
      <c r="D135" s="322"/>
      <c r="E135" s="322" t="s">
        <v>992</v>
      </c>
      <c r="F135" s="322" t="s">
        <v>138</v>
      </c>
      <c r="G135" s="322" t="s">
        <v>993</v>
      </c>
      <c r="H135" s="322" t="s">
        <v>994</v>
      </c>
      <c r="I135" s="322" t="s">
        <v>156</v>
      </c>
      <c r="J135" s="322" t="s">
        <v>995</v>
      </c>
      <c r="K135" s="323">
        <v>45167</v>
      </c>
      <c r="L135" s="322" t="s">
        <v>198</v>
      </c>
      <c r="M135" s="322" t="s">
        <v>996</v>
      </c>
      <c r="N135" s="322" t="s">
        <v>198</v>
      </c>
      <c r="O135" s="322" t="s">
        <v>997</v>
      </c>
      <c r="P135" s="322" t="s">
        <v>198</v>
      </c>
      <c r="Q135" s="322" t="s">
        <v>998</v>
      </c>
      <c r="R135" s="323">
        <v>45168</v>
      </c>
      <c r="S135" s="325">
        <v>2640</v>
      </c>
      <c r="T135" s="322" t="s">
        <v>144</v>
      </c>
      <c r="U135" s="324">
        <v>0</v>
      </c>
      <c r="V135" s="324">
        <v>0</v>
      </c>
      <c r="W135" s="322" t="s">
        <v>160</v>
      </c>
      <c r="X135" s="322" t="s">
        <v>160</v>
      </c>
      <c r="Y135" s="322" t="s">
        <v>160</v>
      </c>
      <c r="Z135" s="324">
        <v>0</v>
      </c>
      <c r="AA135" s="324"/>
      <c r="AB135" s="322" t="s">
        <v>337</v>
      </c>
      <c r="AC135" s="322" t="s">
        <v>143</v>
      </c>
      <c r="AD135" s="322"/>
    </row>
    <row r="136" spans="1:30" ht="25" customHeight="1" x14ac:dyDescent="0.35">
      <c r="A136" s="322" t="s">
        <v>999</v>
      </c>
      <c r="B136" s="322" t="s">
        <v>151</v>
      </c>
      <c r="C136" s="323">
        <v>45054</v>
      </c>
      <c r="D136" s="322"/>
      <c r="E136" s="322" t="s">
        <v>1000</v>
      </c>
      <c r="F136" s="322" t="s">
        <v>138</v>
      </c>
      <c r="G136" s="322" t="s">
        <v>1001</v>
      </c>
      <c r="H136" s="322" t="s">
        <v>1002</v>
      </c>
      <c r="I136" s="322" t="s">
        <v>156</v>
      </c>
      <c r="J136" s="322" t="s">
        <v>1003</v>
      </c>
      <c r="K136" s="323">
        <v>45072</v>
      </c>
      <c r="L136" s="322" t="s">
        <v>198</v>
      </c>
      <c r="M136" s="322" t="s">
        <v>199</v>
      </c>
      <c r="N136" s="322" t="s">
        <v>198</v>
      </c>
      <c r="O136" s="322" t="s">
        <v>1004</v>
      </c>
      <c r="P136" s="322" t="s">
        <v>198</v>
      </c>
      <c r="Q136" s="322" t="s">
        <v>1005</v>
      </c>
      <c r="R136" s="323">
        <v>45069</v>
      </c>
      <c r="S136" s="322">
        <v>2640</v>
      </c>
      <c r="T136" s="322" t="s">
        <v>144</v>
      </c>
      <c r="U136" s="324">
        <v>0</v>
      </c>
      <c r="V136" s="324">
        <v>0</v>
      </c>
      <c r="W136" s="322" t="s">
        <v>160</v>
      </c>
      <c r="X136" s="322" t="s">
        <v>160</v>
      </c>
      <c r="Y136" s="322" t="s">
        <v>160</v>
      </c>
      <c r="Z136" s="324">
        <v>0</v>
      </c>
      <c r="AA136" s="324"/>
      <c r="AB136" s="322" t="s">
        <v>337</v>
      </c>
      <c r="AC136" s="322" t="s">
        <v>143</v>
      </c>
      <c r="AD136" s="322"/>
    </row>
    <row r="137" spans="1:30" ht="25" customHeight="1" x14ac:dyDescent="0.35">
      <c r="A137" s="322" t="s">
        <v>1006</v>
      </c>
      <c r="B137" s="322" t="s">
        <v>151</v>
      </c>
      <c r="C137" s="323">
        <v>45071</v>
      </c>
      <c r="D137" s="322"/>
      <c r="E137" s="322" t="s">
        <v>1007</v>
      </c>
      <c r="F137" s="322" t="s">
        <v>138</v>
      </c>
      <c r="G137" s="322" t="s">
        <v>1001</v>
      </c>
      <c r="H137" s="322" t="s">
        <v>1002</v>
      </c>
      <c r="I137" s="322" t="s">
        <v>156</v>
      </c>
      <c r="J137" s="322" t="s">
        <v>1008</v>
      </c>
      <c r="K137" s="323">
        <v>45091</v>
      </c>
      <c r="L137" s="322" t="s">
        <v>198</v>
      </c>
      <c r="M137" s="322" t="s">
        <v>1009</v>
      </c>
      <c r="N137" s="322"/>
      <c r="O137" s="322"/>
      <c r="P137" s="322"/>
      <c r="Q137" s="322"/>
      <c r="R137" s="323">
        <v>45082</v>
      </c>
      <c r="S137" s="325">
        <v>2640</v>
      </c>
      <c r="T137" s="322" t="s">
        <v>144</v>
      </c>
      <c r="U137" s="324">
        <v>0</v>
      </c>
      <c r="V137" s="324">
        <v>0</v>
      </c>
      <c r="W137" s="322" t="s">
        <v>160</v>
      </c>
      <c r="X137" s="322"/>
      <c r="Y137" s="322"/>
      <c r="Z137" s="324">
        <v>0</v>
      </c>
      <c r="AA137" s="324"/>
      <c r="AB137" s="322" t="s">
        <v>337</v>
      </c>
      <c r="AC137" s="322" t="s">
        <v>143</v>
      </c>
      <c r="AD137" s="322"/>
    </row>
    <row r="138" spans="1:30" ht="25" customHeight="1" x14ac:dyDescent="0.35">
      <c r="A138" s="322" t="s">
        <v>1010</v>
      </c>
      <c r="B138" s="322" t="s">
        <v>151</v>
      </c>
      <c r="C138" s="323">
        <v>45062</v>
      </c>
      <c r="D138" s="322"/>
      <c r="E138" s="322" t="s">
        <v>1011</v>
      </c>
      <c r="F138" s="322" t="s">
        <v>138</v>
      </c>
      <c r="G138" s="322" t="s">
        <v>1012</v>
      </c>
      <c r="H138" s="322" t="s">
        <v>1013</v>
      </c>
      <c r="I138" s="322" t="s">
        <v>156</v>
      </c>
      <c r="J138" s="322" t="s">
        <v>1014</v>
      </c>
      <c r="K138" s="323">
        <v>45072</v>
      </c>
      <c r="L138" s="322" t="s">
        <v>198</v>
      </c>
      <c r="M138" s="322" t="s">
        <v>205</v>
      </c>
      <c r="N138" s="322" t="s">
        <v>198</v>
      </c>
      <c r="O138" s="322" t="s">
        <v>617</v>
      </c>
      <c r="P138" s="322"/>
      <c r="Q138" s="322"/>
      <c r="R138" s="323">
        <v>45077</v>
      </c>
      <c r="S138" s="325">
        <v>2640</v>
      </c>
      <c r="T138" s="322" t="s">
        <v>144</v>
      </c>
      <c r="U138" s="324">
        <v>0</v>
      </c>
      <c r="V138" s="324">
        <v>0</v>
      </c>
      <c r="W138" s="322" t="s">
        <v>160</v>
      </c>
      <c r="X138" s="322"/>
      <c r="Y138" s="322"/>
      <c r="Z138" s="324">
        <v>0</v>
      </c>
      <c r="AA138" s="324"/>
      <c r="AB138" s="322" t="s">
        <v>337</v>
      </c>
      <c r="AC138" s="322" t="s">
        <v>143</v>
      </c>
      <c r="AD138" s="322"/>
    </row>
    <row r="139" spans="1:30" ht="25" customHeight="1" x14ac:dyDescent="0.35">
      <c r="A139" s="322" t="s">
        <v>1015</v>
      </c>
      <c r="B139" s="322" t="s">
        <v>151</v>
      </c>
      <c r="C139" s="323">
        <v>45124</v>
      </c>
      <c r="D139" s="322"/>
      <c r="E139" s="322" t="s">
        <v>1016</v>
      </c>
      <c r="F139" s="322" t="s">
        <v>138</v>
      </c>
      <c r="G139" s="322" t="s">
        <v>1017</v>
      </c>
      <c r="H139" s="322" t="s">
        <v>1018</v>
      </c>
      <c r="I139" s="322" t="s">
        <v>156</v>
      </c>
      <c r="J139" s="322" t="s">
        <v>1019</v>
      </c>
      <c r="K139" s="323">
        <v>45134</v>
      </c>
      <c r="L139" s="322" t="s">
        <v>1020</v>
      </c>
      <c r="M139" s="322" t="s">
        <v>1021</v>
      </c>
      <c r="N139" s="322"/>
      <c r="O139" s="322"/>
      <c r="P139" s="322"/>
      <c r="Q139" s="322"/>
      <c r="R139" s="323">
        <v>45138</v>
      </c>
      <c r="S139" s="322">
        <v>2640</v>
      </c>
      <c r="T139" s="322" t="s">
        <v>144</v>
      </c>
      <c r="U139" s="324">
        <v>0</v>
      </c>
      <c r="V139" s="324">
        <v>0</v>
      </c>
      <c r="W139" s="322" t="s">
        <v>160</v>
      </c>
      <c r="X139" s="322"/>
      <c r="Y139" s="322"/>
      <c r="Z139" s="324">
        <v>0</v>
      </c>
      <c r="AA139" s="324"/>
      <c r="AB139" s="322" t="s">
        <v>337</v>
      </c>
      <c r="AC139" s="322" t="s">
        <v>143</v>
      </c>
      <c r="AD139" s="322"/>
    </row>
    <row r="140" spans="1:30" ht="25" customHeight="1" x14ac:dyDescent="0.35">
      <c r="A140" s="322" t="s">
        <v>1022</v>
      </c>
      <c r="B140" s="322" t="s">
        <v>151</v>
      </c>
      <c r="C140" s="323">
        <v>45216</v>
      </c>
      <c r="D140" s="322"/>
      <c r="E140" s="322" t="s">
        <v>1023</v>
      </c>
      <c r="F140" s="322" t="s">
        <v>138</v>
      </c>
      <c r="G140" s="322" t="s">
        <v>1017</v>
      </c>
      <c r="H140" s="322" t="s">
        <v>1018</v>
      </c>
      <c r="I140" s="322" t="s">
        <v>156</v>
      </c>
      <c r="J140" s="322" t="s">
        <v>1024</v>
      </c>
      <c r="K140" s="323">
        <v>45232</v>
      </c>
      <c r="L140" s="322" t="s">
        <v>1020</v>
      </c>
      <c r="M140" s="322" t="s">
        <v>1025</v>
      </c>
      <c r="N140" s="322" t="s">
        <v>1020</v>
      </c>
      <c r="O140" s="322" t="s">
        <v>1026</v>
      </c>
      <c r="P140" s="322" t="s">
        <v>1020</v>
      </c>
      <c r="Q140" s="322" t="s">
        <v>1027</v>
      </c>
      <c r="R140" s="323">
        <v>45225</v>
      </c>
      <c r="S140" s="322">
        <v>2640</v>
      </c>
      <c r="T140" s="322" t="s">
        <v>144</v>
      </c>
      <c r="U140" s="324">
        <v>0</v>
      </c>
      <c r="V140" s="324">
        <v>0</v>
      </c>
      <c r="W140" s="322" t="s">
        <v>160</v>
      </c>
      <c r="X140" s="322" t="s">
        <v>160</v>
      </c>
      <c r="Y140" s="322" t="s">
        <v>160</v>
      </c>
      <c r="Z140" s="324">
        <v>0</v>
      </c>
      <c r="AA140" s="324"/>
      <c r="AB140" s="322" t="s">
        <v>337</v>
      </c>
      <c r="AC140" s="322" t="s">
        <v>143</v>
      </c>
      <c r="AD140" s="322"/>
    </row>
    <row r="141" spans="1:30" ht="25" customHeight="1" x14ac:dyDescent="0.35">
      <c r="A141" s="322" t="s">
        <v>1028</v>
      </c>
      <c r="B141" s="322" t="s">
        <v>151</v>
      </c>
      <c r="C141" s="323">
        <v>45295</v>
      </c>
      <c r="D141" s="322"/>
      <c r="E141" s="322" t="s">
        <v>1029</v>
      </c>
      <c r="F141" s="322" t="s">
        <v>138</v>
      </c>
      <c r="G141" s="322" t="s">
        <v>1017</v>
      </c>
      <c r="H141" s="322" t="s">
        <v>1030</v>
      </c>
      <c r="I141" s="322" t="s">
        <v>156</v>
      </c>
      <c r="J141" s="322" t="s">
        <v>1031</v>
      </c>
      <c r="K141" s="323">
        <v>45312</v>
      </c>
      <c r="L141" s="322" t="s">
        <v>158</v>
      </c>
      <c r="M141" s="322" t="s">
        <v>1032</v>
      </c>
      <c r="N141" s="322" t="s">
        <v>158</v>
      </c>
      <c r="O141" s="322" t="s">
        <v>1033</v>
      </c>
      <c r="P141" s="322" t="s">
        <v>158</v>
      </c>
      <c r="Q141" s="322" t="s">
        <v>1034</v>
      </c>
      <c r="R141" s="323">
        <v>45337</v>
      </c>
      <c r="S141" s="322">
        <v>2770</v>
      </c>
      <c r="T141" s="322" t="s">
        <v>144</v>
      </c>
      <c r="U141" s="324">
        <v>0</v>
      </c>
      <c r="V141" s="324">
        <v>0</v>
      </c>
      <c r="W141" s="322" t="s">
        <v>160</v>
      </c>
      <c r="X141" s="322" t="s">
        <v>160</v>
      </c>
      <c r="Y141" s="322" t="s">
        <v>160</v>
      </c>
      <c r="Z141" s="324">
        <v>0</v>
      </c>
      <c r="AA141" s="324"/>
      <c r="AB141" s="322" t="s">
        <v>337</v>
      </c>
      <c r="AC141" s="322" t="s">
        <v>143</v>
      </c>
      <c r="AD141" s="322"/>
    </row>
    <row r="142" spans="1:30" ht="25" customHeight="1" x14ac:dyDescent="0.35">
      <c r="A142" s="322" t="s">
        <v>1035</v>
      </c>
      <c r="B142" s="322" t="s">
        <v>151</v>
      </c>
      <c r="C142" s="323">
        <v>45166</v>
      </c>
      <c r="D142" s="322"/>
      <c r="E142" s="322" t="s">
        <v>1036</v>
      </c>
      <c r="F142" s="322" t="s">
        <v>138</v>
      </c>
      <c r="G142" s="322" t="s">
        <v>1037</v>
      </c>
      <c r="H142" s="322" t="s">
        <v>1038</v>
      </c>
      <c r="I142" s="322" t="s">
        <v>156</v>
      </c>
      <c r="J142" s="322" t="s">
        <v>1039</v>
      </c>
      <c r="K142" s="323">
        <v>45169</v>
      </c>
      <c r="L142" s="322" t="s">
        <v>198</v>
      </c>
      <c r="M142" s="322" t="s">
        <v>1040</v>
      </c>
      <c r="N142" s="322" t="s">
        <v>198</v>
      </c>
      <c r="O142" s="322" t="s">
        <v>1040</v>
      </c>
      <c r="P142" s="322"/>
      <c r="Q142" s="322"/>
      <c r="R142" s="323">
        <v>45170</v>
      </c>
      <c r="S142" s="322">
        <v>2640</v>
      </c>
      <c r="T142" s="322" t="s">
        <v>144</v>
      </c>
      <c r="U142" s="324">
        <v>0</v>
      </c>
      <c r="V142" s="324">
        <v>0</v>
      </c>
      <c r="W142" s="322" t="s">
        <v>160</v>
      </c>
      <c r="X142" s="322" t="s">
        <v>160</v>
      </c>
      <c r="Y142" s="322"/>
      <c r="Z142" s="324">
        <v>0</v>
      </c>
      <c r="AA142" s="324"/>
      <c r="AB142" s="322" t="s">
        <v>337</v>
      </c>
      <c r="AC142" s="322" t="s">
        <v>143</v>
      </c>
      <c r="AD142" s="322"/>
    </row>
    <row r="143" spans="1:30" ht="25" customHeight="1" x14ac:dyDescent="0.35">
      <c r="A143" s="322" t="s">
        <v>1041</v>
      </c>
      <c r="B143" s="322" t="s">
        <v>151</v>
      </c>
      <c r="C143" s="323">
        <v>45271</v>
      </c>
      <c r="D143" s="322"/>
      <c r="E143" s="322" t="s">
        <v>1042</v>
      </c>
      <c r="F143" s="322" t="s">
        <v>138</v>
      </c>
      <c r="G143" s="322" t="s">
        <v>1043</v>
      </c>
      <c r="H143" s="322" t="s">
        <v>1044</v>
      </c>
      <c r="I143" s="322" t="s">
        <v>156</v>
      </c>
      <c r="J143" s="322" t="s">
        <v>1045</v>
      </c>
      <c r="K143" s="323">
        <v>45323</v>
      </c>
      <c r="L143" s="322" t="s">
        <v>198</v>
      </c>
      <c r="M143" s="322" t="s">
        <v>199</v>
      </c>
      <c r="N143" s="322"/>
      <c r="O143" s="322"/>
      <c r="P143" s="322"/>
      <c r="Q143" s="322"/>
      <c r="R143" s="323">
        <v>45337</v>
      </c>
      <c r="S143" s="322">
        <v>2770</v>
      </c>
      <c r="T143" s="322" t="s">
        <v>144</v>
      </c>
      <c r="U143" s="324">
        <v>0</v>
      </c>
      <c r="V143" s="324">
        <v>0</v>
      </c>
      <c r="W143" s="322" t="s">
        <v>160</v>
      </c>
      <c r="X143" s="322"/>
      <c r="Y143" s="322"/>
      <c r="Z143" s="324">
        <v>0</v>
      </c>
      <c r="AA143" s="324"/>
      <c r="AB143" s="322" t="s">
        <v>1046</v>
      </c>
      <c r="AC143" s="322" t="s">
        <v>143</v>
      </c>
      <c r="AD143" s="322"/>
    </row>
    <row r="144" spans="1:30" ht="25" customHeight="1" x14ac:dyDescent="0.35">
      <c r="A144" s="322" t="s">
        <v>1047</v>
      </c>
      <c r="B144" s="322" t="s">
        <v>151</v>
      </c>
      <c r="C144" s="323">
        <v>45307</v>
      </c>
      <c r="D144" s="322"/>
      <c r="E144" s="322" t="s">
        <v>1048</v>
      </c>
      <c r="F144" s="322" t="s">
        <v>138</v>
      </c>
      <c r="G144" s="322" t="s">
        <v>1001</v>
      </c>
      <c r="H144" s="322" t="s">
        <v>1002</v>
      </c>
      <c r="I144" s="322" t="s">
        <v>156</v>
      </c>
      <c r="J144" s="322" t="s">
        <v>1049</v>
      </c>
      <c r="K144" s="323">
        <v>45322</v>
      </c>
      <c r="L144" s="322" t="s">
        <v>198</v>
      </c>
      <c r="M144" s="322" t="s">
        <v>1050</v>
      </c>
      <c r="N144" s="322" t="s">
        <v>198</v>
      </c>
      <c r="O144" s="322" t="s">
        <v>1051</v>
      </c>
      <c r="P144" s="322"/>
      <c r="Q144" s="322"/>
      <c r="R144" s="323">
        <v>45337</v>
      </c>
      <c r="S144" s="325">
        <v>2770</v>
      </c>
      <c r="T144" s="322" t="s">
        <v>144</v>
      </c>
      <c r="U144" s="324">
        <v>0</v>
      </c>
      <c r="V144" s="324">
        <v>0</v>
      </c>
      <c r="W144" s="322" t="s">
        <v>160</v>
      </c>
      <c r="X144" s="322" t="s">
        <v>160</v>
      </c>
      <c r="Y144" s="322"/>
      <c r="Z144" s="324">
        <v>0</v>
      </c>
      <c r="AA144" s="324"/>
      <c r="AB144" s="322" t="s">
        <v>337</v>
      </c>
      <c r="AC144" s="322" t="s">
        <v>143</v>
      </c>
      <c r="AD144" s="322"/>
    </row>
    <row r="145" spans="1:30" ht="25" customHeight="1" x14ac:dyDescent="0.35">
      <c r="A145" s="322" t="s">
        <v>1052</v>
      </c>
      <c r="B145" s="322" t="s">
        <v>151</v>
      </c>
      <c r="C145" s="323">
        <v>45128</v>
      </c>
      <c r="D145" s="322">
        <v>37528310</v>
      </c>
      <c r="E145" s="322" t="s">
        <v>1053</v>
      </c>
      <c r="F145" s="322" t="s">
        <v>1054</v>
      </c>
      <c r="G145" s="322" t="s">
        <v>1055</v>
      </c>
      <c r="H145" s="322" t="s">
        <v>1056</v>
      </c>
      <c r="I145" s="322" t="s">
        <v>156</v>
      </c>
      <c r="J145" s="322" t="s">
        <v>1057</v>
      </c>
      <c r="K145" s="323">
        <v>45139</v>
      </c>
      <c r="L145" s="322" t="s">
        <v>255</v>
      </c>
      <c r="M145" s="322" t="s">
        <v>1058</v>
      </c>
      <c r="N145" s="322" t="s">
        <v>255</v>
      </c>
      <c r="O145" s="322" t="s">
        <v>1059</v>
      </c>
      <c r="P145" s="322" t="s">
        <v>1060</v>
      </c>
      <c r="Q145" s="322" t="s">
        <v>1061</v>
      </c>
      <c r="R145" s="323">
        <v>45138</v>
      </c>
      <c r="S145" s="322">
        <v>3390</v>
      </c>
      <c r="T145" s="322" t="s">
        <v>144</v>
      </c>
      <c r="U145" s="324">
        <v>0</v>
      </c>
      <c r="V145" s="324">
        <v>0</v>
      </c>
      <c r="W145" s="322" t="s">
        <v>160</v>
      </c>
      <c r="X145" s="322" t="s">
        <v>160</v>
      </c>
      <c r="Y145" s="322" t="s">
        <v>762</v>
      </c>
      <c r="Z145" s="324">
        <v>0</v>
      </c>
      <c r="AA145" s="324"/>
      <c r="AB145" s="322" t="s">
        <v>425</v>
      </c>
      <c r="AC145" s="322" t="s">
        <v>143</v>
      </c>
      <c r="AD145" s="322"/>
    </row>
    <row r="146" spans="1:30" ht="25" customHeight="1" x14ac:dyDescent="0.35">
      <c r="A146" s="322" t="s">
        <v>1062</v>
      </c>
      <c r="B146" s="322" t="s">
        <v>151</v>
      </c>
      <c r="C146" s="323">
        <v>45370</v>
      </c>
      <c r="D146" s="322">
        <v>38553589</v>
      </c>
      <c r="E146" s="322" t="s">
        <v>1063</v>
      </c>
      <c r="F146" s="322" t="s">
        <v>412</v>
      </c>
      <c r="G146" s="322" t="s">
        <v>1064</v>
      </c>
      <c r="H146" s="322" t="s">
        <v>1065</v>
      </c>
      <c r="I146" s="322" t="s">
        <v>156</v>
      </c>
      <c r="J146" s="322" t="s">
        <v>1066</v>
      </c>
      <c r="K146" s="323">
        <v>45380</v>
      </c>
      <c r="L146" s="322" t="s">
        <v>255</v>
      </c>
      <c r="M146" s="322" t="s">
        <v>1067</v>
      </c>
      <c r="N146" s="322"/>
      <c r="O146" s="322"/>
      <c r="P146" s="322"/>
      <c r="Q146" s="322"/>
      <c r="R146" s="323">
        <v>45378</v>
      </c>
      <c r="S146" s="322">
        <v>3490</v>
      </c>
      <c r="T146" s="322" t="s">
        <v>144</v>
      </c>
      <c r="U146" s="324">
        <v>0</v>
      </c>
      <c r="V146" s="324">
        <v>0</v>
      </c>
      <c r="W146" s="322" t="s">
        <v>160</v>
      </c>
      <c r="X146" s="322"/>
      <c r="Y146" s="322"/>
      <c r="Z146" s="324">
        <v>0</v>
      </c>
      <c r="AA146" s="324"/>
      <c r="AB146" s="322" t="s">
        <v>1068</v>
      </c>
      <c r="AC146" s="322" t="s">
        <v>143</v>
      </c>
      <c r="AD146" s="322"/>
    </row>
    <row r="147" spans="1:30" ht="25" customHeight="1" x14ac:dyDescent="0.35">
      <c r="A147" s="322" t="s">
        <v>1069</v>
      </c>
      <c r="B147" s="322" t="s">
        <v>151</v>
      </c>
      <c r="C147" s="323">
        <v>45077</v>
      </c>
      <c r="D147" s="322">
        <v>37438465</v>
      </c>
      <c r="E147" s="322" t="s">
        <v>1070</v>
      </c>
      <c r="F147" s="322" t="s">
        <v>412</v>
      </c>
      <c r="G147" s="322" t="s">
        <v>1071</v>
      </c>
      <c r="H147" s="322" t="s">
        <v>1072</v>
      </c>
      <c r="I147" s="322" t="s">
        <v>156</v>
      </c>
      <c r="J147" s="322" t="s">
        <v>1073</v>
      </c>
      <c r="K147" s="323">
        <v>45119</v>
      </c>
      <c r="L147" s="322" t="s">
        <v>255</v>
      </c>
      <c r="M147" s="322" t="s">
        <v>1074</v>
      </c>
      <c r="N147" s="322"/>
      <c r="O147" s="322"/>
      <c r="P147" s="322"/>
      <c r="Q147" s="322"/>
      <c r="R147" s="323">
        <v>45093</v>
      </c>
      <c r="S147" s="322">
        <v>3290</v>
      </c>
      <c r="T147" s="322" t="s">
        <v>144</v>
      </c>
      <c r="U147" s="324">
        <v>0</v>
      </c>
      <c r="V147" s="324">
        <v>0</v>
      </c>
      <c r="W147" s="322" t="s">
        <v>160</v>
      </c>
      <c r="X147" s="322"/>
      <c r="Y147" s="322"/>
      <c r="Z147" s="324">
        <v>0</v>
      </c>
      <c r="AA147" s="324"/>
      <c r="AB147" s="322" t="s">
        <v>1075</v>
      </c>
      <c r="AC147" s="322" t="s">
        <v>143</v>
      </c>
      <c r="AD147" s="322"/>
    </row>
    <row r="148" spans="1:30" ht="25" customHeight="1" x14ac:dyDescent="0.35">
      <c r="A148" s="322" t="s">
        <v>1076</v>
      </c>
      <c r="B148" s="322" t="s">
        <v>151</v>
      </c>
      <c r="C148" s="323">
        <v>45267</v>
      </c>
      <c r="D148" s="322"/>
      <c r="E148" s="322" t="s">
        <v>1077</v>
      </c>
      <c r="F148" s="322" t="s">
        <v>412</v>
      </c>
      <c r="G148" s="322" t="s">
        <v>1078</v>
      </c>
      <c r="H148" s="322" t="s">
        <v>1079</v>
      </c>
      <c r="I148" s="322" t="s">
        <v>156</v>
      </c>
      <c r="J148" s="322" t="s">
        <v>1080</v>
      </c>
      <c r="K148" s="323">
        <v>45306</v>
      </c>
      <c r="L148" s="322" t="s">
        <v>198</v>
      </c>
      <c r="M148" s="322" t="s">
        <v>199</v>
      </c>
      <c r="N148" s="322"/>
      <c r="O148" s="322"/>
      <c r="P148" s="322"/>
      <c r="Q148" s="322"/>
      <c r="R148" s="323">
        <v>45293</v>
      </c>
      <c r="S148" s="322">
        <v>8890</v>
      </c>
      <c r="T148" s="322" t="s">
        <v>144</v>
      </c>
      <c r="U148" s="324">
        <v>0</v>
      </c>
      <c r="V148" s="324">
        <v>0</v>
      </c>
      <c r="W148" s="322" t="s">
        <v>160</v>
      </c>
      <c r="X148" s="322"/>
      <c r="Y148" s="322"/>
      <c r="Z148" s="324">
        <v>0</v>
      </c>
      <c r="AA148" s="324"/>
      <c r="AB148" s="322" t="s">
        <v>417</v>
      </c>
      <c r="AC148" s="322" t="s">
        <v>143</v>
      </c>
      <c r="AD148" s="322"/>
    </row>
    <row r="149" spans="1:30" ht="25" customHeight="1" x14ac:dyDescent="0.35">
      <c r="A149" s="322" t="s">
        <v>1081</v>
      </c>
      <c r="B149" s="322" t="s">
        <v>151</v>
      </c>
      <c r="C149" s="323">
        <v>45226</v>
      </c>
      <c r="D149" s="322"/>
      <c r="E149" s="322" t="s">
        <v>1082</v>
      </c>
      <c r="F149" s="322" t="s">
        <v>412</v>
      </c>
      <c r="G149" s="322" t="s">
        <v>1054</v>
      </c>
      <c r="H149" s="322" t="s">
        <v>1083</v>
      </c>
      <c r="I149" s="322" t="s">
        <v>156</v>
      </c>
      <c r="J149" s="322" t="s">
        <v>1084</v>
      </c>
      <c r="K149" s="323">
        <v>45239</v>
      </c>
      <c r="L149" s="322" t="s">
        <v>158</v>
      </c>
      <c r="M149" s="322" t="s">
        <v>1085</v>
      </c>
      <c r="N149" s="322" t="s">
        <v>1086</v>
      </c>
      <c r="O149" s="322"/>
      <c r="P149" s="322" t="s">
        <v>1086</v>
      </c>
      <c r="Q149" s="322"/>
      <c r="R149" s="323">
        <v>45252</v>
      </c>
      <c r="S149" s="322">
        <v>8490</v>
      </c>
      <c r="T149" s="322" t="s">
        <v>144</v>
      </c>
      <c r="U149" s="324">
        <v>0</v>
      </c>
      <c r="V149" s="324">
        <v>0</v>
      </c>
      <c r="W149" s="322" t="s">
        <v>160</v>
      </c>
      <c r="X149" s="322"/>
      <c r="Y149" s="322"/>
      <c r="Z149" s="324">
        <v>0</v>
      </c>
      <c r="AA149" s="324"/>
      <c r="AB149" s="322" t="s">
        <v>519</v>
      </c>
      <c r="AC149" s="322" t="s">
        <v>143</v>
      </c>
      <c r="AD149" s="322"/>
    </row>
    <row r="150" spans="1:30" ht="25" customHeight="1" x14ac:dyDescent="0.35">
      <c r="A150" s="322" t="s">
        <v>1087</v>
      </c>
      <c r="B150" s="322" t="s">
        <v>151</v>
      </c>
      <c r="C150" s="323">
        <v>45124</v>
      </c>
      <c r="D150" s="322"/>
      <c r="E150" s="322" t="s">
        <v>1088</v>
      </c>
      <c r="F150" s="322" t="s">
        <v>476</v>
      </c>
      <c r="G150" s="322" t="s">
        <v>1054</v>
      </c>
      <c r="H150" s="322" t="s">
        <v>1083</v>
      </c>
      <c r="I150" s="322" t="s">
        <v>156</v>
      </c>
      <c r="J150" s="322" t="s">
        <v>1089</v>
      </c>
      <c r="K150" s="323">
        <v>45161</v>
      </c>
      <c r="L150" s="322" t="s">
        <v>198</v>
      </c>
      <c r="M150" s="322" t="s">
        <v>226</v>
      </c>
      <c r="N150" s="322"/>
      <c r="O150" s="322"/>
      <c r="P150" s="322"/>
      <c r="Q150" s="322"/>
      <c r="R150" s="323">
        <v>45145</v>
      </c>
      <c r="S150" s="322">
        <v>4790</v>
      </c>
      <c r="T150" s="322" t="s">
        <v>144</v>
      </c>
      <c r="U150" s="324">
        <v>0</v>
      </c>
      <c r="V150" s="324">
        <v>0</v>
      </c>
      <c r="W150" s="322" t="s">
        <v>160</v>
      </c>
      <c r="X150" s="322"/>
      <c r="Y150" s="322"/>
      <c r="Z150" s="324">
        <v>0</v>
      </c>
      <c r="AA150" s="324"/>
      <c r="AB150" s="322" t="s">
        <v>573</v>
      </c>
      <c r="AC150" s="322" t="s">
        <v>143</v>
      </c>
      <c r="AD150" s="322"/>
    </row>
    <row r="151" spans="1:30" ht="25" customHeight="1" x14ac:dyDescent="0.35">
      <c r="A151" s="322" t="s">
        <v>1090</v>
      </c>
      <c r="B151" s="322" t="s">
        <v>151</v>
      </c>
      <c r="C151" s="323">
        <v>45184</v>
      </c>
      <c r="D151" s="322"/>
      <c r="E151" s="322" t="s">
        <v>1091</v>
      </c>
      <c r="F151" s="322" t="s">
        <v>412</v>
      </c>
      <c r="G151" s="322" t="s">
        <v>1092</v>
      </c>
      <c r="H151" s="322" t="s">
        <v>1093</v>
      </c>
      <c r="I151" s="322" t="s">
        <v>156</v>
      </c>
      <c r="J151" s="322" t="s">
        <v>1094</v>
      </c>
      <c r="K151" s="323">
        <v>45222</v>
      </c>
      <c r="L151" s="322" t="s">
        <v>158</v>
      </c>
      <c r="M151" s="322" t="s">
        <v>1095</v>
      </c>
      <c r="N151" s="322" t="s">
        <v>158</v>
      </c>
      <c r="O151" s="322" t="s">
        <v>1096</v>
      </c>
      <c r="P151" s="322" t="s">
        <v>158</v>
      </c>
      <c r="Q151" s="322" t="s">
        <v>1097</v>
      </c>
      <c r="R151" s="323">
        <v>45205</v>
      </c>
      <c r="S151" s="322">
        <v>8490</v>
      </c>
      <c r="T151" s="322" t="s">
        <v>144</v>
      </c>
      <c r="U151" s="324">
        <v>0</v>
      </c>
      <c r="V151" s="324">
        <v>0</v>
      </c>
      <c r="W151" s="322" t="s">
        <v>160</v>
      </c>
      <c r="X151" s="322" t="s">
        <v>160</v>
      </c>
      <c r="Y151" s="322" t="s">
        <v>160</v>
      </c>
      <c r="Z151" s="324">
        <v>0</v>
      </c>
      <c r="AA151" s="324"/>
      <c r="AB151" s="322" t="s">
        <v>412</v>
      </c>
      <c r="AC151" s="322" t="s">
        <v>143</v>
      </c>
      <c r="AD151" s="322"/>
    </row>
    <row r="152" spans="1:30" ht="25" customHeight="1" x14ac:dyDescent="0.35">
      <c r="A152" s="322" t="s">
        <v>1098</v>
      </c>
      <c r="B152" s="322" t="s">
        <v>151</v>
      </c>
      <c r="C152" s="323">
        <v>45044</v>
      </c>
      <c r="D152" s="322"/>
      <c r="E152" s="322" t="s">
        <v>1099</v>
      </c>
      <c r="F152" s="322" t="s">
        <v>325</v>
      </c>
      <c r="G152" s="322" t="s">
        <v>1100</v>
      </c>
      <c r="H152" s="322" t="s">
        <v>1101</v>
      </c>
      <c r="I152" s="322" t="s">
        <v>156</v>
      </c>
      <c r="J152" s="322" t="s">
        <v>1102</v>
      </c>
      <c r="K152" s="323">
        <v>45048</v>
      </c>
      <c r="L152" s="322" t="s">
        <v>158</v>
      </c>
      <c r="M152" s="322" t="s">
        <v>408</v>
      </c>
      <c r="N152" s="322"/>
      <c r="O152" s="322"/>
      <c r="P152" s="322"/>
      <c r="Q152" s="322"/>
      <c r="R152" s="323">
        <v>45044</v>
      </c>
      <c r="S152" s="325">
        <v>2500</v>
      </c>
      <c r="T152" s="322" t="s">
        <v>144</v>
      </c>
      <c r="U152" s="324">
        <v>0</v>
      </c>
      <c r="V152" s="324">
        <v>0</v>
      </c>
      <c r="W152" s="322" t="s">
        <v>160</v>
      </c>
      <c r="X152" s="322"/>
      <c r="Y152" s="322"/>
      <c r="Z152" s="324">
        <v>0</v>
      </c>
      <c r="AA152" s="324"/>
      <c r="AB152" s="322" t="s">
        <v>1103</v>
      </c>
      <c r="AC152" s="322" t="s">
        <v>143</v>
      </c>
      <c r="AD152" s="322"/>
    </row>
    <row r="153" spans="1:30" ht="25" customHeight="1" x14ac:dyDescent="0.35">
      <c r="A153" s="322" t="s">
        <v>1104</v>
      </c>
      <c r="B153" s="322" t="s">
        <v>151</v>
      </c>
      <c r="C153" s="323">
        <v>45149</v>
      </c>
      <c r="D153" s="322"/>
      <c r="E153" s="322" t="s">
        <v>1105</v>
      </c>
      <c r="F153" s="322" t="s">
        <v>325</v>
      </c>
      <c r="G153" s="322" t="s">
        <v>1106</v>
      </c>
      <c r="H153" s="322" t="s">
        <v>1107</v>
      </c>
      <c r="I153" s="322" t="s">
        <v>156</v>
      </c>
      <c r="J153" s="322" t="s">
        <v>1108</v>
      </c>
      <c r="K153" s="323">
        <v>45152</v>
      </c>
      <c r="L153" s="322" t="s">
        <v>158</v>
      </c>
      <c r="M153" s="322" t="s">
        <v>943</v>
      </c>
      <c r="N153" s="322" t="s">
        <v>158</v>
      </c>
      <c r="O153" s="322" t="s">
        <v>1109</v>
      </c>
      <c r="P153" s="322"/>
      <c r="Q153" s="322"/>
      <c r="R153" s="323">
        <v>45202</v>
      </c>
      <c r="S153" s="335">
        <v>2500</v>
      </c>
      <c r="T153" s="322" t="s">
        <v>144</v>
      </c>
      <c r="U153" s="324">
        <v>0</v>
      </c>
      <c r="V153" s="324">
        <v>0</v>
      </c>
      <c r="W153" s="322" t="s">
        <v>160</v>
      </c>
      <c r="X153" s="322" t="s">
        <v>160</v>
      </c>
      <c r="Y153" s="322"/>
      <c r="Z153" s="324">
        <v>0</v>
      </c>
      <c r="AA153" s="324"/>
      <c r="AB153" s="322" t="s">
        <v>329</v>
      </c>
      <c r="AC153" s="322" t="s">
        <v>143</v>
      </c>
      <c r="AD153" s="322"/>
    </row>
    <row r="154" spans="1:30" ht="25" customHeight="1" x14ac:dyDescent="0.35">
      <c r="A154" s="322" t="s">
        <v>1110</v>
      </c>
      <c r="B154" s="322" t="s">
        <v>151</v>
      </c>
      <c r="C154" s="323">
        <v>45064</v>
      </c>
      <c r="D154" s="322">
        <v>37199231</v>
      </c>
      <c r="E154" s="322" t="s">
        <v>1111</v>
      </c>
      <c r="F154" s="322" t="s">
        <v>325</v>
      </c>
      <c r="G154" s="322" t="s">
        <v>1112</v>
      </c>
      <c r="H154" s="322" t="s">
        <v>1113</v>
      </c>
      <c r="I154" s="322" t="s">
        <v>156</v>
      </c>
      <c r="J154" s="322" t="s">
        <v>1114</v>
      </c>
      <c r="K154" s="323">
        <v>45077</v>
      </c>
      <c r="L154" s="322" t="s">
        <v>158</v>
      </c>
      <c r="M154" s="322" t="s">
        <v>408</v>
      </c>
      <c r="N154" s="322"/>
      <c r="O154" s="322"/>
      <c r="P154" s="322"/>
      <c r="Q154" s="322"/>
      <c r="R154" s="323">
        <v>45112</v>
      </c>
      <c r="S154" s="322">
        <v>2500</v>
      </c>
      <c r="T154" s="322" t="s">
        <v>144</v>
      </c>
      <c r="U154" s="324">
        <v>0</v>
      </c>
      <c r="V154" s="324">
        <v>0</v>
      </c>
      <c r="W154" s="322" t="s">
        <v>160</v>
      </c>
      <c r="X154" s="322"/>
      <c r="Y154" s="322"/>
      <c r="Z154" s="324">
        <v>0</v>
      </c>
      <c r="AA154" s="324"/>
      <c r="AB154" s="322" t="s">
        <v>1115</v>
      </c>
      <c r="AC154" s="322" t="s">
        <v>143</v>
      </c>
      <c r="AD154" s="322"/>
    </row>
    <row r="155" spans="1:30" ht="25" customHeight="1" x14ac:dyDescent="0.35">
      <c r="A155" s="322" t="s">
        <v>1116</v>
      </c>
      <c r="B155" s="322" t="s">
        <v>151</v>
      </c>
      <c r="C155" s="323">
        <v>45378</v>
      </c>
      <c r="D155" s="322">
        <v>38616653</v>
      </c>
      <c r="E155" s="322" t="s">
        <v>1117</v>
      </c>
      <c r="F155" s="322" t="s">
        <v>325</v>
      </c>
      <c r="G155" s="322" t="s">
        <v>1112</v>
      </c>
      <c r="H155" s="322" t="s">
        <v>1113</v>
      </c>
      <c r="I155" s="322" t="s">
        <v>156</v>
      </c>
      <c r="J155" s="322" t="s">
        <v>1118</v>
      </c>
      <c r="K155" s="323">
        <v>45427</v>
      </c>
      <c r="L155" s="322" t="s">
        <v>158</v>
      </c>
      <c r="M155" s="322" t="s">
        <v>1119</v>
      </c>
      <c r="N155" s="322" t="s">
        <v>158</v>
      </c>
      <c r="O155" s="322" t="s">
        <v>1120</v>
      </c>
      <c r="P155" s="322" t="s">
        <v>158</v>
      </c>
      <c r="Q155" s="322" t="s">
        <v>1120</v>
      </c>
      <c r="R155" s="323">
        <v>45414</v>
      </c>
      <c r="S155" s="335">
        <v>2750</v>
      </c>
      <c r="T155" s="322" t="s">
        <v>144</v>
      </c>
      <c r="U155" s="324">
        <v>0</v>
      </c>
      <c r="V155" s="324">
        <v>0</v>
      </c>
      <c r="W155" s="322" t="s">
        <v>160</v>
      </c>
      <c r="X155" s="322" t="s">
        <v>160</v>
      </c>
      <c r="Y155" s="322" t="s">
        <v>160</v>
      </c>
      <c r="Z155" s="324">
        <v>0</v>
      </c>
      <c r="AA155" s="324"/>
      <c r="AB155" s="322" t="s">
        <v>329</v>
      </c>
      <c r="AC155" s="322" t="s">
        <v>143</v>
      </c>
      <c r="AD155" s="322"/>
    </row>
    <row r="156" spans="1:30" ht="25" customHeight="1" x14ac:dyDescent="0.35">
      <c r="A156" s="322" t="s">
        <v>1121</v>
      </c>
      <c r="B156" s="322" t="s">
        <v>151</v>
      </c>
      <c r="C156" s="323">
        <v>45215</v>
      </c>
      <c r="D156" s="322">
        <v>37909868</v>
      </c>
      <c r="E156" s="322" t="s">
        <v>1122</v>
      </c>
      <c r="F156" s="322" t="s">
        <v>325</v>
      </c>
      <c r="G156" s="322" t="s">
        <v>1123</v>
      </c>
      <c r="H156" s="322" t="s">
        <v>1124</v>
      </c>
      <c r="I156" s="322" t="s">
        <v>156</v>
      </c>
      <c r="J156" s="322" t="s">
        <v>1125</v>
      </c>
      <c r="K156" s="323">
        <v>45225</v>
      </c>
      <c r="L156" s="322" t="s">
        <v>158</v>
      </c>
      <c r="M156" s="322" t="s">
        <v>1126</v>
      </c>
      <c r="N156" s="322" t="s">
        <v>198</v>
      </c>
      <c r="O156" s="322" t="s">
        <v>205</v>
      </c>
      <c r="P156" s="322"/>
      <c r="Q156" s="322"/>
      <c r="R156" s="323">
        <v>45260</v>
      </c>
      <c r="S156" s="322">
        <v>1700</v>
      </c>
      <c r="T156" s="322" t="s">
        <v>144</v>
      </c>
      <c r="U156" s="324">
        <v>0</v>
      </c>
      <c r="V156" s="324">
        <v>0</v>
      </c>
      <c r="W156" s="322" t="s">
        <v>160</v>
      </c>
      <c r="X156" s="322" t="s">
        <v>160</v>
      </c>
      <c r="Y156" s="322"/>
      <c r="Z156" s="324">
        <v>0</v>
      </c>
      <c r="AA156" s="324"/>
      <c r="AB156" s="322" t="s">
        <v>329</v>
      </c>
      <c r="AC156" s="322" t="s">
        <v>143</v>
      </c>
      <c r="AD156" s="322"/>
    </row>
    <row r="157" spans="1:30" ht="25" customHeight="1" x14ac:dyDescent="0.35">
      <c r="A157" s="322" t="s">
        <v>1127</v>
      </c>
      <c r="B157" s="322" t="s">
        <v>151</v>
      </c>
      <c r="C157" s="323">
        <v>45077</v>
      </c>
      <c r="D157" s="322">
        <v>37522856</v>
      </c>
      <c r="E157" s="322" t="s">
        <v>1128</v>
      </c>
      <c r="F157" s="322" t="s">
        <v>325</v>
      </c>
      <c r="G157" s="322" t="s">
        <v>1129</v>
      </c>
      <c r="H157" s="322" t="s">
        <v>1130</v>
      </c>
      <c r="I157" s="322" t="s">
        <v>156</v>
      </c>
      <c r="J157" s="322" t="s">
        <v>1131</v>
      </c>
      <c r="K157" s="323">
        <v>45083</v>
      </c>
      <c r="L157" s="322" t="s">
        <v>158</v>
      </c>
      <c r="M157" s="322" t="s">
        <v>1109</v>
      </c>
      <c r="N157" s="322" t="s">
        <v>158</v>
      </c>
      <c r="O157" s="322" t="s">
        <v>943</v>
      </c>
      <c r="P157" s="322"/>
      <c r="Q157" s="322"/>
      <c r="R157" s="323">
        <v>45083</v>
      </c>
      <c r="S157" s="322">
        <v>2500</v>
      </c>
      <c r="T157" s="322" t="s">
        <v>144</v>
      </c>
      <c r="U157" s="324">
        <v>0</v>
      </c>
      <c r="V157" s="324">
        <v>0</v>
      </c>
      <c r="W157" s="322" t="s">
        <v>160</v>
      </c>
      <c r="X157" s="322" t="s">
        <v>160</v>
      </c>
      <c r="Y157" s="322"/>
      <c r="Z157" s="324">
        <v>0</v>
      </c>
      <c r="AA157" s="324"/>
      <c r="AB157" s="322" t="s">
        <v>1115</v>
      </c>
      <c r="AC157" s="322" t="s">
        <v>143</v>
      </c>
      <c r="AD157" s="322"/>
    </row>
    <row r="158" spans="1:30" ht="25" customHeight="1" x14ac:dyDescent="0.35">
      <c r="A158" s="322" t="s">
        <v>1132</v>
      </c>
      <c r="B158" s="322" t="s">
        <v>151</v>
      </c>
      <c r="C158" s="323">
        <v>45263</v>
      </c>
      <c r="D158" s="322">
        <v>38059468</v>
      </c>
      <c r="E158" s="322" t="s">
        <v>1133</v>
      </c>
      <c r="F158" s="322" t="s">
        <v>325</v>
      </c>
      <c r="G158" s="322" t="s">
        <v>1134</v>
      </c>
      <c r="H158" s="322" t="s">
        <v>1135</v>
      </c>
      <c r="I158" s="322" t="s">
        <v>156</v>
      </c>
      <c r="J158" s="322" t="s">
        <v>1136</v>
      </c>
      <c r="K158" s="323">
        <v>45264</v>
      </c>
      <c r="L158" s="322" t="s">
        <v>158</v>
      </c>
      <c r="M158" s="322" t="s">
        <v>1137</v>
      </c>
      <c r="N158" s="322"/>
      <c r="O158" s="322"/>
      <c r="P158" s="322"/>
      <c r="Q158" s="322"/>
      <c r="R158" s="323">
        <v>45330</v>
      </c>
      <c r="S158" s="335">
        <v>1689</v>
      </c>
      <c r="T158" s="322" t="s">
        <v>144</v>
      </c>
      <c r="U158" s="324">
        <v>0</v>
      </c>
      <c r="V158" s="324">
        <v>0</v>
      </c>
      <c r="W158" s="322" t="s">
        <v>160</v>
      </c>
      <c r="X158" s="322"/>
      <c r="Y158" s="322"/>
      <c r="Z158" s="324">
        <v>0</v>
      </c>
      <c r="AA158" s="324"/>
      <c r="AB158" s="322" t="s">
        <v>329</v>
      </c>
      <c r="AC158" s="322" t="s">
        <v>143</v>
      </c>
      <c r="AD158" s="322"/>
    </row>
    <row r="159" spans="1:30" ht="25" customHeight="1" x14ac:dyDescent="0.35">
      <c r="A159" s="322" t="s">
        <v>1138</v>
      </c>
      <c r="B159" s="322" t="s">
        <v>151</v>
      </c>
      <c r="C159" s="323">
        <v>45196</v>
      </c>
      <c r="D159" s="322"/>
      <c r="E159" s="322" t="s">
        <v>1139</v>
      </c>
      <c r="F159" s="322" t="s">
        <v>325</v>
      </c>
      <c r="G159" s="322" t="s">
        <v>1140</v>
      </c>
      <c r="H159" s="322" t="s">
        <v>1141</v>
      </c>
      <c r="I159" s="322" t="s">
        <v>156</v>
      </c>
      <c r="J159" s="322" t="s">
        <v>1142</v>
      </c>
      <c r="K159" s="323">
        <v>45205</v>
      </c>
      <c r="L159" s="322" t="s">
        <v>198</v>
      </c>
      <c r="M159" s="322" t="s">
        <v>928</v>
      </c>
      <c r="N159" s="322" t="s">
        <v>198</v>
      </c>
      <c r="O159" s="322" t="s">
        <v>927</v>
      </c>
      <c r="P159" s="322" t="s">
        <v>158</v>
      </c>
      <c r="Q159" s="322" t="s">
        <v>1143</v>
      </c>
      <c r="R159" s="323">
        <v>45196</v>
      </c>
      <c r="S159" s="322">
        <v>1700</v>
      </c>
      <c r="T159" s="322" t="s">
        <v>144</v>
      </c>
      <c r="U159" s="324">
        <v>0</v>
      </c>
      <c r="V159" s="324">
        <v>0</v>
      </c>
      <c r="W159" s="322" t="s">
        <v>160</v>
      </c>
      <c r="X159" s="322" t="s">
        <v>160</v>
      </c>
      <c r="Y159" s="322" t="s">
        <v>160</v>
      </c>
      <c r="Z159" s="324">
        <v>0</v>
      </c>
      <c r="AA159" s="324"/>
      <c r="AB159" s="322" t="s">
        <v>1144</v>
      </c>
      <c r="AC159" s="322" t="s">
        <v>143</v>
      </c>
      <c r="AD159" s="322"/>
    </row>
    <row r="160" spans="1:30" ht="25" customHeight="1" x14ac:dyDescent="0.35">
      <c r="A160" s="322" t="s">
        <v>1145</v>
      </c>
      <c r="B160" s="322" t="s">
        <v>151</v>
      </c>
      <c r="C160" s="323">
        <v>45100</v>
      </c>
      <c r="D160" s="322"/>
      <c r="E160" s="322" t="s">
        <v>1146</v>
      </c>
      <c r="F160" s="322" t="s">
        <v>325</v>
      </c>
      <c r="G160" s="322" t="s">
        <v>1140</v>
      </c>
      <c r="H160" s="322" t="s">
        <v>1141</v>
      </c>
      <c r="I160" s="322" t="s">
        <v>156</v>
      </c>
      <c r="J160" s="322" t="s">
        <v>1147</v>
      </c>
      <c r="K160" s="323">
        <v>45103</v>
      </c>
      <c r="L160" s="322" t="s">
        <v>158</v>
      </c>
      <c r="M160" s="322" t="s">
        <v>1148</v>
      </c>
      <c r="N160" s="322"/>
      <c r="O160" s="322"/>
      <c r="P160" s="322"/>
      <c r="Q160" s="322"/>
      <c r="R160" s="323">
        <v>45103</v>
      </c>
      <c r="S160" s="322">
        <v>1700</v>
      </c>
      <c r="T160" s="322" t="s">
        <v>144</v>
      </c>
      <c r="U160" s="324">
        <v>0</v>
      </c>
      <c r="V160" s="324">
        <v>0</v>
      </c>
      <c r="W160" s="322" t="s">
        <v>160</v>
      </c>
      <c r="X160" s="322"/>
      <c r="Y160" s="322"/>
      <c r="Z160" s="324">
        <v>0</v>
      </c>
      <c r="AA160" s="324"/>
      <c r="AB160" s="322" t="s">
        <v>1144</v>
      </c>
      <c r="AC160" s="322" t="s">
        <v>143</v>
      </c>
      <c r="AD160" s="322"/>
    </row>
    <row r="161" spans="1:30" ht="25" customHeight="1" x14ac:dyDescent="0.35">
      <c r="A161" s="322" t="s">
        <v>1149</v>
      </c>
      <c r="B161" s="322" t="s">
        <v>151</v>
      </c>
      <c r="C161" s="323">
        <v>45210</v>
      </c>
      <c r="D161" s="322"/>
      <c r="E161" s="322" t="s">
        <v>1150</v>
      </c>
      <c r="F161" s="322" t="s">
        <v>325</v>
      </c>
      <c r="G161" s="322" t="s">
        <v>1151</v>
      </c>
      <c r="H161" s="322" t="s">
        <v>1141</v>
      </c>
      <c r="I161" s="322" t="s">
        <v>156</v>
      </c>
      <c r="J161" s="322" t="s">
        <v>1152</v>
      </c>
      <c r="K161" s="323">
        <v>45218</v>
      </c>
      <c r="L161" s="322" t="s">
        <v>158</v>
      </c>
      <c r="M161" s="322" t="s">
        <v>1148</v>
      </c>
      <c r="N161" s="322"/>
      <c r="O161" s="322"/>
      <c r="P161" s="322"/>
      <c r="Q161" s="322"/>
      <c r="R161" s="323">
        <v>45260</v>
      </c>
      <c r="S161" s="322">
        <v>1700</v>
      </c>
      <c r="T161" s="322" t="s">
        <v>144</v>
      </c>
      <c r="U161" s="324">
        <v>0</v>
      </c>
      <c r="V161" s="324">
        <v>0</v>
      </c>
      <c r="W161" s="322" t="s">
        <v>160</v>
      </c>
      <c r="X161" s="322"/>
      <c r="Y161" s="322"/>
      <c r="Z161" s="324">
        <v>0</v>
      </c>
      <c r="AA161" s="324"/>
      <c r="AB161" s="322" t="s">
        <v>1115</v>
      </c>
      <c r="AC161" s="322" t="s">
        <v>143</v>
      </c>
      <c r="AD161" s="322"/>
    </row>
    <row r="162" spans="1:30" ht="25" customHeight="1" x14ac:dyDescent="0.35">
      <c r="A162" s="322" t="s">
        <v>1153</v>
      </c>
      <c r="B162" s="322" t="s">
        <v>151</v>
      </c>
      <c r="C162" s="323">
        <v>45019</v>
      </c>
      <c r="D162" s="322"/>
      <c r="E162" s="322" t="s">
        <v>1154</v>
      </c>
      <c r="F162" s="322" t="s">
        <v>325</v>
      </c>
      <c r="G162" s="322" t="s">
        <v>1155</v>
      </c>
      <c r="H162" s="322" t="s">
        <v>1156</v>
      </c>
      <c r="I162" s="322" t="s">
        <v>156</v>
      </c>
      <c r="J162" s="322" t="s">
        <v>1157</v>
      </c>
      <c r="K162" s="323">
        <v>45019</v>
      </c>
      <c r="L162" s="322" t="s">
        <v>158</v>
      </c>
      <c r="M162" s="322" t="s">
        <v>1158</v>
      </c>
      <c r="N162" s="322" t="s">
        <v>158</v>
      </c>
      <c r="O162" s="322" t="s">
        <v>1159</v>
      </c>
      <c r="P162" s="322" t="s">
        <v>158</v>
      </c>
      <c r="Q162" s="322" t="s">
        <v>408</v>
      </c>
      <c r="R162" s="323">
        <v>45019</v>
      </c>
      <c r="S162" s="325">
        <v>2500</v>
      </c>
      <c r="T162" s="322" t="s">
        <v>144</v>
      </c>
      <c r="U162" s="324">
        <v>0</v>
      </c>
      <c r="V162" s="324">
        <v>0</v>
      </c>
      <c r="W162" s="322" t="s">
        <v>160</v>
      </c>
      <c r="X162" s="322" t="s">
        <v>160</v>
      </c>
      <c r="Y162" s="322" t="s">
        <v>160</v>
      </c>
      <c r="Z162" s="324">
        <v>0</v>
      </c>
      <c r="AA162" s="324"/>
      <c r="AB162" s="322" t="s">
        <v>1103</v>
      </c>
      <c r="AC162" s="322" t="s">
        <v>143</v>
      </c>
      <c r="AD162" s="322"/>
    </row>
    <row r="163" spans="1:30" ht="25" customHeight="1" x14ac:dyDescent="0.35">
      <c r="A163" s="322" t="s">
        <v>1160</v>
      </c>
      <c r="B163" s="322" t="s">
        <v>151</v>
      </c>
      <c r="C163" s="323">
        <v>45103</v>
      </c>
      <c r="D163" s="322"/>
      <c r="E163" s="322" t="s">
        <v>1161</v>
      </c>
      <c r="F163" s="322" t="s">
        <v>325</v>
      </c>
      <c r="G163" s="322" t="s">
        <v>1155</v>
      </c>
      <c r="H163" s="322" t="s">
        <v>1156</v>
      </c>
      <c r="I163" s="322" t="s">
        <v>156</v>
      </c>
      <c r="J163" s="322" t="s">
        <v>1162</v>
      </c>
      <c r="K163" s="323">
        <v>45103</v>
      </c>
      <c r="L163" s="322" t="s">
        <v>158</v>
      </c>
      <c r="M163" s="322" t="s">
        <v>1163</v>
      </c>
      <c r="N163" s="322" t="s">
        <v>158</v>
      </c>
      <c r="O163" s="322" t="s">
        <v>1164</v>
      </c>
      <c r="P163" s="322" t="s">
        <v>158</v>
      </c>
      <c r="Q163" s="322" t="s">
        <v>1165</v>
      </c>
      <c r="R163" s="323">
        <v>45103</v>
      </c>
      <c r="S163" s="322">
        <v>1700</v>
      </c>
      <c r="T163" s="322" t="s">
        <v>144</v>
      </c>
      <c r="U163" s="324">
        <v>0</v>
      </c>
      <c r="V163" s="324">
        <v>0</v>
      </c>
      <c r="W163" s="322" t="s">
        <v>160</v>
      </c>
      <c r="X163" s="322" t="s">
        <v>160</v>
      </c>
      <c r="Y163" s="322" t="s">
        <v>160</v>
      </c>
      <c r="Z163" s="324">
        <v>0</v>
      </c>
      <c r="AA163" s="324"/>
      <c r="AB163" s="322" t="s">
        <v>1144</v>
      </c>
      <c r="AC163" s="322" t="s">
        <v>143</v>
      </c>
      <c r="AD163" s="322"/>
    </row>
    <row r="164" spans="1:30" ht="25" customHeight="1" x14ac:dyDescent="0.35">
      <c r="A164" s="322" t="s">
        <v>1166</v>
      </c>
      <c r="B164" s="322" t="s">
        <v>151</v>
      </c>
      <c r="C164" s="323">
        <v>45337</v>
      </c>
      <c r="D164" s="322"/>
      <c r="E164" s="322" t="s">
        <v>1167</v>
      </c>
      <c r="F164" s="322" t="s">
        <v>138</v>
      </c>
      <c r="G164" s="322" t="s">
        <v>1168</v>
      </c>
      <c r="H164" s="322" t="s">
        <v>1169</v>
      </c>
      <c r="I164" s="322" t="s">
        <v>156</v>
      </c>
      <c r="J164" s="322" t="s">
        <v>1170</v>
      </c>
      <c r="K164" s="323">
        <v>45349</v>
      </c>
      <c r="L164" s="322" t="s">
        <v>158</v>
      </c>
      <c r="M164" s="322" t="s">
        <v>1171</v>
      </c>
      <c r="N164" s="322" t="s">
        <v>158</v>
      </c>
      <c r="O164" s="322" t="s">
        <v>1172</v>
      </c>
      <c r="P164" s="322" t="s">
        <v>158</v>
      </c>
      <c r="Q164" s="322" t="s">
        <v>1173</v>
      </c>
      <c r="R164" s="323">
        <v>45279</v>
      </c>
      <c r="S164" s="325">
        <v>1980</v>
      </c>
      <c r="T164" s="322" t="s">
        <v>144</v>
      </c>
      <c r="U164" s="324">
        <v>0</v>
      </c>
      <c r="V164" s="324">
        <v>0</v>
      </c>
      <c r="W164" s="322" t="s">
        <v>160</v>
      </c>
      <c r="X164" s="322" t="s">
        <v>160</v>
      </c>
      <c r="Y164" s="322" t="s">
        <v>160</v>
      </c>
      <c r="Z164" s="324">
        <v>0</v>
      </c>
      <c r="AA164" s="324"/>
      <c r="AB164" s="322" t="s">
        <v>337</v>
      </c>
      <c r="AC164" s="322" t="s">
        <v>143</v>
      </c>
      <c r="AD164" s="322"/>
    </row>
    <row r="165" spans="1:30" ht="25" customHeight="1" x14ac:dyDescent="0.35">
      <c r="A165" s="322" t="s">
        <v>1174</v>
      </c>
      <c r="B165" s="322" t="s">
        <v>151</v>
      </c>
      <c r="C165" s="323">
        <v>45143</v>
      </c>
      <c r="D165" s="322"/>
      <c r="E165" s="322" t="s">
        <v>1175</v>
      </c>
      <c r="F165" s="322" t="s">
        <v>1176</v>
      </c>
      <c r="G165" s="322" t="s">
        <v>1177</v>
      </c>
      <c r="H165" s="322" t="s">
        <v>1178</v>
      </c>
      <c r="I165" s="322" t="s">
        <v>156</v>
      </c>
      <c r="J165" s="322" t="s">
        <v>1179</v>
      </c>
      <c r="K165" s="323">
        <v>45168</v>
      </c>
      <c r="L165" s="322" t="s">
        <v>1020</v>
      </c>
      <c r="M165" s="322" t="s">
        <v>1180</v>
      </c>
      <c r="N165" s="322" t="s">
        <v>1181</v>
      </c>
      <c r="O165" s="322"/>
      <c r="P165" s="322" t="s">
        <v>1181</v>
      </c>
      <c r="Q165" s="322"/>
      <c r="R165" s="323">
        <v>45143</v>
      </c>
      <c r="S165" s="322">
        <v>3500</v>
      </c>
      <c r="T165" s="322" t="s">
        <v>249</v>
      </c>
      <c r="U165" s="324">
        <v>2747.37</v>
      </c>
      <c r="V165" s="324">
        <v>0</v>
      </c>
      <c r="W165" s="322" t="s">
        <v>160</v>
      </c>
      <c r="X165" s="322"/>
      <c r="Y165" s="322"/>
      <c r="Z165" s="324">
        <v>0</v>
      </c>
      <c r="AA165" s="324"/>
      <c r="AB165" s="322" t="s">
        <v>1182</v>
      </c>
      <c r="AC165" s="322" t="s">
        <v>143</v>
      </c>
      <c r="AD165" s="322"/>
    </row>
    <row r="166" spans="1:30" ht="25" customHeight="1" x14ac:dyDescent="0.35">
      <c r="A166" s="322" t="s">
        <v>1183</v>
      </c>
      <c r="B166" s="322" t="s">
        <v>151</v>
      </c>
      <c r="C166" s="323">
        <v>45153</v>
      </c>
      <c r="D166" s="322">
        <v>37698193</v>
      </c>
      <c r="E166" s="322" t="s">
        <v>1184</v>
      </c>
      <c r="F166" s="322" t="s">
        <v>1176</v>
      </c>
      <c r="G166" s="322" t="s">
        <v>1185</v>
      </c>
      <c r="H166" s="322" t="s">
        <v>1186</v>
      </c>
      <c r="I166" s="322" t="s">
        <v>156</v>
      </c>
      <c r="J166" s="322" t="s">
        <v>1187</v>
      </c>
      <c r="K166" s="323">
        <v>45181</v>
      </c>
      <c r="L166" s="322" t="s">
        <v>158</v>
      </c>
      <c r="M166" s="322" t="s">
        <v>1188</v>
      </c>
      <c r="N166" s="322" t="s">
        <v>158</v>
      </c>
      <c r="O166" s="322" t="s">
        <v>1188</v>
      </c>
      <c r="P166" s="322" t="s">
        <v>1181</v>
      </c>
      <c r="Q166" s="322"/>
      <c r="R166" s="323">
        <v>45153</v>
      </c>
      <c r="S166" s="322">
        <v>3500</v>
      </c>
      <c r="T166" s="322" t="s">
        <v>249</v>
      </c>
      <c r="U166" s="324">
        <v>2759.65</v>
      </c>
      <c r="V166" s="324">
        <v>0</v>
      </c>
      <c r="W166" s="322" t="s">
        <v>160</v>
      </c>
      <c r="X166" s="322" t="s">
        <v>160</v>
      </c>
      <c r="Y166" s="322"/>
      <c r="Z166" s="324">
        <v>0</v>
      </c>
      <c r="AA166" s="324"/>
      <c r="AB166" s="322" t="s">
        <v>1189</v>
      </c>
      <c r="AC166" s="322" t="s">
        <v>143</v>
      </c>
      <c r="AD166" s="322"/>
    </row>
    <row r="167" spans="1:30" ht="25" customHeight="1" x14ac:dyDescent="0.35">
      <c r="A167" s="322" t="s">
        <v>1190</v>
      </c>
      <c r="B167" s="322" t="s">
        <v>151</v>
      </c>
      <c r="C167" s="323">
        <v>45313</v>
      </c>
      <c r="D167" s="322"/>
      <c r="E167" s="322" t="s">
        <v>1191</v>
      </c>
      <c r="F167" s="322" t="s">
        <v>1176</v>
      </c>
      <c r="G167" s="322" t="s">
        <v>1192</v>
      </c>
      <c r="H167" s="322" t="s">
        <v>1193</v>
      </c>
      <c r="I167" s="322" t="s">
        <v>156</v>
      </c>
      <c r="J167" s="322" t="s">
        <v>1194</v>
      </c>
      <c r="K167" s="323">
        <v>45323</v>
      </c>
      <c r="L167" s="322" t="s">
        <v>158</v>
      </c>
      <c r="M167" s="322" t="s">
        <v>1195</v>
      </c>
      <c r="N167" s="322"/>
      <c r="O167" s="322"/>
      <c r="P167" s="322"/>
      <c r="Q167" s="322"/>
      <c r="R167" s="323">
        <v>45313</v>
      </c>
      <c r="S167" s="322">
        <v>3500</v>
      </c>
      <c r="T167" s="322" t="s">
        <v>249</v>
      </c>
      <c r="U167" s="324">
        <v>0</v>
      </c>
      <c r="V167" s="324">
        <v>0</v>
      </c>
      <c r="W167" s="322" t="s">
        <v>160</v>
      </c>
      <c r="X167" s="322"/>
      <c r="Y167" s="322"/>
      <c r="Z167" s="324">
        <v>0</v>
      </c>
      <c r="AA167" s="324"/>
      <c r="AB167" s="322" t="s">
        <v>1189</v>
      </c>
      <c r="AC167" s="322" t="s">
        <v>143</v>
      </c>
      <c r="AD167" s="322"/>
    </row>
    <row r="168" spans="1:30" ht="25" customHeight="1" x14ac:dyDescent="0.35">
      <c r="A168" s="322" t="s">
        <v>1196</v>
      </c>
      <c r="B168" s="322" t="s">
        <v>151</v>
      </c>
      <c r="C168" s="323">
        <v>45374</v>
      </c>
      <c r="D168" s="322"/>
      <c r="E168" s="322" t="s">
        <v>1197</v>
      </c>
      <c r="F168" s="322" t="s">
        <v>1176</v>
      </c>
      <c r="G168" s="322" t="s">
        <v>1198</v>
      </c>
      <c r="H168" s="322" t="s">
        <v>1186</v>
      </c>
      <c r="I168" s="322" t="s">
        <v>156</v>
      </c>
      <c r="J168" s="322" t="s">
        <v>1199</v>
      </c>
      <c r="K168" s="323">
        <v>45401</v>
      </c>
      <c r="L168" s="322" t="s">
        <v>158</v>
      </c>
      <c r="M168" s="322" t="s">
        <v>1200</v>
      </c>
      <c r="N168" s="322" t="s">
        <v>158</v>
      </c>
      <c r="O168" s="322" t="s">
        <v>1201</v>
      </c>
      <c r="P168" s="322" t="s">
        <v>158</v>
      </c>
      <c r="Q168" s="322"/>
      <c r="R168" s="323">
        <v>45394</v>
      </c>
      <c r="S168" s="322">
        <v>3500</v>
      </c>
      <c r="T168" s="322" t="s">
        <v>249</v>
      </c>
      <c r="U168" s="324">
        <v>0</v>
      </c>
      <c r="V168" s="324">
        <v>0</v>
      </c>
      <c r="W168" s="322" t="s">
        <v>160</v>
      </c>
      <c r="X168" s="322" t="s">
        <v>160</v>
      </c>
      <c r="Y168" s="322"/>
      <c r="Z168" s="324">
        <v>0</v>
      </c>
      <c r="AA168" s="324"/>
      <c r="AB168" s="322" t="s">
        <v>1189</v>
      </c>
      <c r="AC168" s="322" t="s">
        <v>143</v>
      </c>
      <c r="AD168" s="322"/>
    </row>
    <row r="169" spans="1:30" ht="25" customHeight="1" x14ac:dyDescent="0.35">
      <c r="A169" s="322" t="s">
        <v>1202</v>
      </c>
      <c r="B169" s="322" t="s">
        <v>151</v>
      </c>
      <c r="C169" s="323">
        <v>45363</v>
      </c>
      <c r="D169" s="322"/>
      <c r="E169" s="322" t="s">
        <v>1203</v>
      </c>
      <c r="F169" s="322" t="s">
        <v>1176</v>
      </c>
      <c r="G169" s="322" t="s">
        <v>1185</v>
      </c>
      <c r="H169" s="322" t="s">
        <v>1186</v>
      </c>
      <c r="I169" s="322" t="s">
        <v>156</v>
      </c>
      <c r="J169" s="322" t="s">
        <v>1204</v>
      </c>
      <c r="K169" s="323">
        <v>45379</v>
      </c>
      <c r="L169" s="322" t="s">
        <v>158</v>
      </c>
      <c r="M169" s="322" t="s">
        <v>1205</v>
      </c>
      <c r="N169" s="322" t="s">
        <v>158</v>
      </c>
      <c r="O169" s="322" t="s">
        <v>1206</v>
      </c>
      <c r="P169" s="322" t="s">
        <v>158</v>
      </c>
      <c r="Q169" s="322" t="s">
        <v>1207</v>
      </c>
      <c r="R169" s="323">
        <v>45394</v>
      </c>
      <c r="S169" s="322">
        <v>3500</v>
      </c>
      <c r="T169" s="322" t="s">
        <v>249</v>
      </c>
      <c r="U169" s="324">
        <v>0</v>
      </c>
      <c r="V169" s="324">
        <v>0</v>
      </c>
      <c r="W169" s="322" t="s">
        <v>160</v>
      </c>
      <c r="X169" s="322" t="s">
        <v>160</v>
      </c>
      <c r="Y169" s="322" t="s">
        <v>160</v>
      </c>
      <c r="Z169" s="324">
        <v>0</v>
      </c>
      <c r="AA169" s="324"/>
      <c r="AB169" s="322" t="s">
        <v>1189</v>
      </c>
      <c r="AC169" s="322" t="s">
        <v>143</v>
      </c>
      <c r="AD169" s="322"/>
    </row>
    <row r="170" spans="1:30" ht="25" customHeight="1" x14ac:dyDescent="0.35">
      <c r="A170" s="322" t="s">
        <v>1208</v>
      </c>
      <c r="B170" s="322" t="s">
        <v>151</v>
      </c>
      <c r="C170" s="323">
        <v>45375</v>
      </c>
      <c r="D170" s="322"/>
      <c r="E170" s="322" t="s">
        <v>1209</v>
      </c>
      <c r="F170" s="322" t="s">
        <v>1210</v>
      </c>
      <c r="G170" s="322" t="s">
        <v>1211</v>
      </c>
      <c r="H170" s="322" t="s">
        <v>1212</v>
      </c>
      <c r="I170" s="322" t="s">
        <v>156</v>
      </c>
      <c r="J170" s="322" t="s">
        <v>1213</v>
      </c>
      <c r="K170" s="323">
        <v>45415</v>
      </c>
      <c r="L170" s="322" t="s">
        <v>158</v>
      </c>
      <c r="M170" s="322" t="s">
        <v>1214</v>
      </c>
      <c r="N170" s="322"/>
      <c r="O170" s="322"/>
      <c r="P170" s="322"/>
      <c r="Q170" s="322"/>
      <c r="R170" s="323">
        <v>45391</v>
      </c>
      <c r="S170" s="322">
        <v>2392</v>
      </c>
      <c r="T170" s="322" t="s">
        <v>144</v>
      </c>
      <c r="U170" s="324">
        <v>0</v>
      </c>
      <c r="V170" s="324">
        <v>0</v>
      </c>
      <c r="W170" s="322" t="s">
        <v>160</v>
      </c>
      <c r="X170" s="322"/>
      <c r="Y170" s="322"/>
      <c r="Z170" s="324">
        <v>0</v>
      </c>
      <c r="AA170" s="324"/>
      <c r="AB170" s="322" t="s">
        <v>1215</v>
      </c>
      <c r="AC170" s="322" t="s">
        <v>143</v>
      </c>
      <c r="AD170" s="322"/>
    </row>
    <row r="171" spans="1:30" ht="25" customHeight="1" x14ac:dyDescent="0.35">
      <c r="A171" s="322" t="s">
        <v>1216</v>
      </c>
      <c r="B171" s="322" t="s">
        <v>151</v>
      </c>
      <c r="C171" s="323">
        <v>45126</v>
      </c>
      <c r="D171" s="322"/>
      <c r="E171" s="322" t="s">
        <v>1217</v>
      </c>
      <c r="F171" s="322" t="s">
        <v>1210</v>
      </c>
      <c r="G171" s="322" t="s">
        <v>1218</v>
      </c>
      <c r="H171" s="322" t="s">
        <v>1219</v>
      </c>
      <c r="I171" s="322" t="s">
        <v>156</v>
      </c>
      <c r="J171" s="322" t="s">
        <v>1220</v>
      </c>
      <c r="K171" s="323">
        <v>45133</v>
      </c>
      <c r="L171" s="322" t="s">
        <v>191</v>
      </c>
      <c r="M171" s="322" t="s">
        <v>1221</v>
      </c>
      <c r="N171" s="322"/>
      <c r="O171" s="322"/>
      <c r="P171" s="322"/>
      <c r="Q171" s="322"/>
      <c r="R171" s="323">
        <v>45131</v>
      </c>
      <c r="S171" s="322">
        <v>2750</v>
      </c>
      <c r="T171" s="322" t="s">
        <v>144</v>
      </c>
      <c r="U171" s="324">
        <v>0</v>
      </c>
      <c r="V171" s="324">
        <v>0</v>
      </c>
      <c r="W171" s="322" t="s">
        <v>160</v>
      </c>
      <c r="X171" s="322"/>
      <c r="Y171" s="322"/>
      <c r="Z171" s="324">
        <v>0</v>
      </c>
      <c r="AA171" s="324"/>
      <c r="AB171" s="322" t="s">
        <v>1222</v>
      </c>
      <c r="AC171" s="322" t="s">
        <v>143</v>
      </c>
      <c r="AD171" s="322"/>
    </row>
    <row r="172" spans="1:30" ht="25" customHeight="1" x14ac:dyDescent="0.35">
      <c r="A172" s="322" t="s">
        <v>1223</v>
      </c>
      <c r="B172" s="322" t="s">
        <v>151</v>
      </c>
      <c r="C172" s="323">
        <v>45020</v>
      </c>
      <c r="D172" s="322"/>
      <c r="E172" s="322" t="s">
        <v>1224</v>
      </c>
      <c r="F172" s="322" t="s">
        <v>1210</v>
      </c>
      <c r="G172" s="322" t="s">
        <v>1225</v>
      </c>
      <c r="H172" s="322" t="s">
        <v>1226</v>
      </c>
      <c r="I172" s="322" t="s">
        <v>156</v>
      </c>
      <c r="J172" s="322" t="s">
        <v>1227</v>
      </c>
      <c r="K172" s="323">
        <v>45020</v>
      </c>
      <c r="L172" s="322" t="s">
        <v>1181</v>
      </c>
      <c r="M172" s="322" t="s">
        <v>1228</v>
      </c>
      <c r="N172" s="322"/>
      <c r="O172" s="322"/>
      <c r="P172" s="322"/>
      <c r="Q172" s="322"/>
      <c r="R172" s="323">
        <v>44971</v>
      </c>
      <c r="S172" s="322">
        <v>2915</v>
      </c>
      <c r="T172" s="322" t="s">
        <v>144</v>
      </c>
      <c r="U172" s="324">
        <v>0</v>
      </c>
      <c r="V172" s="324">
        <v>0</v>
      </c>
      <c r="W172" s="322" t="s">
        <v>160</v>
      </c>
      <c r="X172" s="322"/>
      <c r="Y172" s="322"/>
      <c r="Z172" s="324">
        <v>0</v>
      </c>
      <c r="AA172" s="324"/>
      <c r="AB172" s="322" t="s">
        <v>1215</v>
      </c>
      <c r="AC172" s="322" t="s">
        <v>143</v>
      </c>
      <c r="AD172" s="322"/>
    </row>
    <row r="173" spans="1:30" ht="25" customHeight="1" x14ac:dyDescent="0.35">
      <c r="A173" s="322" t="s">
        <v>1229</v>
      </c>
      <c r="B173" s="322" t="s">
        <v>151</v>
      </c>
      <c r="C173" s="323">
        <v>45098</v>
      </c>
      <c r="D173" s="322"/>
      <c r="E173" s="322" t="s">
        <v>1230</v>
      </c>
      <c r="F173" s="322" t="s">
        <v>1210</v>
      </c>
      <c r="G173" s="322" t="s">
        <v>1231</v>
      </c>
      <c r="H173" s="322" t="s">
        <v>1232</v>
      </c>
      <c r="I173" s="322" t="s">
        <v>156</v>
      </c>
      <c r="J173" s="322" t="s">
        <v>1233</v>
      </c>
      <c r="K173" s="323">
        <v>45117</v>
      </c>
      <c r="L173" s="322" t="s">
        <v>158</v>
      </c>
      <c r="M173" s="322" t="s">
        <v>1234</v>
      </c>
      <c r="N173" s="322"/>
      <c r="O173" s="322"/>
      <c r="P173" s="322"/>
      <c r="Q173" s="322"/>
      <c r="R173" s="323">
        <v>45105</v>
      </c>
      <c r="S173" s="322">
        <v>2495</v>
      </c>
      <c r="T173" s="322" t="s">
        <v>144</v>
      </c>
      <c r="U173" s="324">
        <v>0</v>
      </c>
      <c r="V173" s="324">
        <v>0</v>
      </c>
      <c r="W173" s="322" t="s">
        <v>160</v>
      </c>
      <c r="X173" s="322"/>
      <c r="Y173" s="322"/>
      <c r="Z173" s="324">
        <v>0</v>
      </c>
      <c r="AA173" s="324"/>
      <c r="AB173" s="322" t="s">
        <v>1215</v>
      </c>
      <c r="AC173" s="322" t="s">
        <v>143</v>
      </c>
      <c r="AD173" s="322"/>
    </row>
    <row r="174" spans="1:30" ht="25" customHeight="1" x14ac:dyDescent="0.35">
      <c r="A174" s="322" t="s">
        <v>1235</v>
      </c>
      <c r="B174" s="322" t="s">
        <v>151</v>
      </c>
      <c r="C174" s="323">
        <v>45162</v>
      </c>
      <c r="D174" s="322"/>
      <c r="E174" s="322" t="s">
        <v>1236</v>
      </c>
      <c r="F174" s="322" t="s">
        <v>1210</v>
      </c>
      <c r="G174" s="322" t="s">
        <v>1237</v>
      </c>
      <c r="H174" s="322" t="s">
        <v>1238</v>
      </c>
      <c r="I174" s="322" t="s">
        <v>156</v>
      </c>
      <c r="J174" s="322" t="s">
        <v>1239</v>
      </c>
      <c r="K174" s="323">
        <v>45182</v>
      </c>
      <c r="L174" s="322" t="s">
        <v>191</v>
      </c>
      <c r="M174" s="322" t="s">
        <v>1240</v>
      </c>
      <c r="N174" s="322"/>
      <c r="O174" s="322"/>
      <c r="P174" s="322"/>
      <c r="Q174" s="322"/>
      <c r="R174" s="323">
        <v>45177</v>
      </c>
      <c r="S174" s="322">
        <v>2750</v>
      </c>
      <c r="T174" s="322" t="s">
        <v>144</v>
      </c>
      <c r="U174" s="324">
        <v>0</v>
      </c>
      <c r="V174" s="324">
        <v>0</v>
      </c>
      <c r="W174" s="322" t="s">
        <v>160</v>
      </c>
      <c r="X174" s="322"/>
      <c r="Y174" s="322"/>
      <c r="Z174" s="324">
        <v>0</v>
      </c>
      <c r="AA174" s="324"/>
      <c r="AB174" s="322" t="s">
        <v>1215</v>
      </c>
      <c r="AC174" s="322" t="s">
        <v>143</v>
      </c>
      <c r="AD174" s="322"/>
    </row>
    <row r="175" spans="1:30" ht="25" customHeight="1" x14ac:dyDescent="0.35">
      <c r="A175" s="322" t="s">
        <v>1241</v>
      </c>
      <c r="B175" s="322" t="s">
        <v>151</v>
      </c>
      <c r="C175" s="323">
        <v>45230</v>
      </c>
      <c r="D175" s="322"/>
      <c r="E175" s="322" t="s">
        <v>1242</v>
      </c>
      <c r="F175" s="322" t="s">
        <v>1210</v>
      </c>
      <c r="G175" s="322" t="s">
        <v>1243</v>
      </c>
      <c r="H175" s="322" t="s">
        <v>1244</v>
      </c>
      <c r="I175" s="322" t="s">
        <v>156</v>
      </c>
      <c r="J175" s="322" t="s">
        <v>1245</v>
      </c>
      <c r="K175" s="323">
        <v>45246</v>
      </c>
      <c r="L175" s="322" t="s">
        <v>191</v>
      </c>
      <c r="M175" s="322"/>
      <c r="N175" s="322"/>
      <c r="O175" s="322"/>
      <c r="P175" s="322"/>
      <c r="Q175" s="322"/>
      <c r="R175" s="323">
        <v>45244</v>
      </c>
      <c r="S175" s="322">
        <v>2495</v>
      </c>
      <c r="T175" s="322" t="s">
        <v>144</v>
      </c>
      <c r="U175" s="324">
        <v>0</v>
      </c>
      <c r="V175" s="324">
        <v>0</v>
      </c>
      <c r="W175" s="322" t="s">
        <v>160</v>
      </c>
      <c r="X175" s="322"/>
      <c r="Y175" s="322"/>
      <c r="Z175" s="324">
        <v>0</v>
      </c>
      <c r="AA175" s="324"/>
      <c r="AB175" s="322" t="s">
        <v>1215</v>
      </c>
      <c r="AC175" s="322" t="s">
        <v>143</v>
      </c>
      <c r="AD175" s="322"/>
    </row>
    <row r="176" spans="1:30" ht="25" customHeight="1" x14ac:dyDescent="0.35">
      <c r="A176" s="322" t="s">
        <v>1246</v>
      </c>
      <c r="B176" s="322" t="s">
        <v>151</v>
      </c>
      <c r="C176" s="323">
        <v>45264</v>
      </c>
      <c r="D176" s="322"/>
      <c r="E176" s="322" t="s">
        <v>1247</v>
      </c>
      <c r="F176" s="322" t="s">
        <v>1248</v>
      </c>
      <c r="G176" s="322" t="s">
        <v>1249</v>
      </c>
      <c r="H176" s="322" t="s">
        <v>1250</v>
      </c>
      <c r="I176" s="322" t="s">
        <v>156</v>
      </c>
      <c r="J176" s="322" t="s">
        <v>1251</v>
      </c>
      <c r="K176" s="323">
        <v>45281</v>
      </c>
      <c r="L176" s="322" t="s">
        <v>1252</v>
      </c>
      <c r="M176" s="322" t="s">
        <v>1253</v>
      </c>
      <c r="N176" s="322"/>
      <c r="O176" s="322"/>
      <c r="P176" s="322"/>
      <c r="Q176" s="322"/>
      <c r="R176" s="323">
        <v>45267</v>
      </c>
      <c r="S176" s="322">
        <v>2640</v>
      </c>
      <c r="T176" s="322" t="s">
        <v>144</v>
      </c>
      <c r="U176" s="324">
        <v>0</v>
      </c>
      <c r="V176" s="324">
        <v>0</v>
      </c>
      <c r="W176" s="322" t="s">
        <v>160</v>
      </c>
      <c r="X176" s="322"/>
      <c r="Y176" s="322"/>
      <c r="Z176" s="324">
        <v>0</v>
      </c>
      <c r="AA176" s="324"/>
      <c r="AB176" s="322" t="s">
        <v>1254</v>
      </c>
      <c r="AC176" s="322" t="s">
        <v>143</v>
      </c>
      <c r="AD176" s="322"/>
    </row>
    <row r="177" spans="1:30" ht="25" customHeight="1" x14ac:dyDescent="0.35">
      <c r="A177" s="322" t="s">
        <v>1255</v>
      </c>
      <c r="B177" s="322" t="s">
        <v>151</v>
      </c>
      <c r="C177" s="323">
        <v>45297</v>
      </c>
      <c r="D177" s="322"/>
      <c r="E177" s="322" t="s">
        <v>1256</v>
      </c>
      <c r="F177" s="322" t="s">
        <v>1210</v>
      </c>
      <c r="G177" s="322" t="s">
        <v>1257</v>
      </c>
      <c r="H177" s="322" t="s">
        <v>1258</v>
      </c>
      <c r="I177" s="322" t="s">
        <v>156</v>
      </c>
      <c r="J177" s="322" t="s">
        <v>1259</v>
      </c>
      <c r="K177" s="323">
        <v>45334</v>
      </c>
      <c r="L177" s="322" t="s">
        <v>158</v>
      </c>
      <c r="M177" s="322" t="s">
        <v>1260</v>
      </c>
      <c r="N177" s="322" t="s">
        <v>365</v>
      </c>
      <c r="O177" s="322"/>
      <c r="P177" s="322"/>
      <c r="Q177" s="322"/>
      <c r="R177" s="323">
        <v>45330</v>
      </c>
      <c r="S177" s="322">
        <v>3200</v>
      </c>
      <c r="T177" s="322" t="s">
        <v>144</v>
      </c>
      <c r="U177" s="324">
        <v>0</v>
      </c>
      <c r="V177" s="324">
        <v>0</v>
      </c>
      <c r="W177" s="322" t="s">
        <v>160</v>
      </c>
      <c r="X177" s="322" t="s">
        <v>227</v>
      </c>
      <c r="Y177" s="322"/>
      <c r="Z177" s="324">
        <v>0</v>
      </c>
      <c r="AA177" s="324"/>
      <c r="AB177" s="322" t="s">
        <v>1215</v>
      </c>
      <c r="AC177" s="322" t="s">
        <v>143</v>
      </c>
      <c r="AD177" s="322"/>
    </row>
    <row r="178" spans="1:30" ht="25" customHeight="1" x14ac:dyDescent="0.35">
      <c r="A178" s="322" t="s">
        <v>1261</v>
      </c>
      <c r="B178" s="322" t="s">
        <v>151</v>
      </c>
      <c r="C178" s="323">
        <v>45209</v>
      </c>
      <c r="D178" s="322"/>
      <c r="E178" s="322" t="s">
        <v>1262</v>
      </c>
      <c r="F178" s="322" t="s">
        <v>1210</v>
      </c>
      <c r="G178" s="322" t="s">
        <v>1263</v>
      </c>
      <c r="H178" s="322" t="s">
        <v>1264</v>
      </c>
      <c r="I178" s="322" t="s">
        <v>156</v>
      </c>
      <c r="J178" s="322" t="s">
        <v>1265</v>
      </c>
      <c r="K178" s="323">
        <v>45246</v>
      </c>
      <c r="L178" s="322" t="s">
        <v>1252</v>
      </c>
      <c r="M178" s="322" t="s">
        <v>1266</v>
      </c>
      <c r="N178" s="322"/>
      <c r="O178" s="322"/>
      <c r="P178" s="322"/>
      <c r="Q178" s="322"/>
      <c r="R178" s="323">
        <v>45211</v>
      </c>
      <c r="S178" s="322">
        <v>2495</v>
      </c>
      <c r="T178" s="322" t="s">
        <v>144</v>
      </c>
      <c r="U178" s="324">
        <v>0</v>
      </c>
      <c r="V178" s="324">
        <v>0</v>
      </c>
      <c r="W178" s="322" t="s">
        <v>160</v>
      </c>
      <c r="X178" s="322"/>
      <c r="Y178" s="322"/>
      <c r="Z178" s="324">
        <v>0</v>
      </c>
      <c r="AA178" s="324"/>
      <c r="AB178" s="322" t="s">
        <v>1215</v>
      </c>
      <c r="AC178" s="322" t="s">
        <v>143</v>
      </c>
      <c r="AD178" s="322"/>
    </row>
    <row r="179" spans="1:30" ht="25" customHeight="1" x14ac:dyDescent="0.35">
      <c r="A179" s="322" t="s">
        <v>1267</v>
      </c>
      <c r="B179" s="322" t="s">
        <v>151</v>
      </c>
      <c r="C179" s="323">
        <v>45224</v>
      </c>
      <c r="D179" s="322"/>
      <c r="E179" s="322" t="s">
        <v>1268</v>
      </c>
      <c r="F179" s="322" t="s">
        <v>1210</v>
      </c>
      <c r="G179" s="322" t="s">
        <v>1269</v>
      </c>
      <c r="H179" s="322" t="s">
        <v>1270</v>
      </c>
      <c r="I179" s="322" t="s">
        <v>156</v>
      </c>
      <c r="J179" s="322" t="s">
        <v>1271</v>
      </c>
      <c r="K179" s="323">
        <v>45249</v>
      </c>
      <c r="L179" s="322" t="s">
        <v>191</v>
      </c>
      <c r="M179" s="322" t="s">
        <v>1272</v>
      </c>
      <c r="N179" s="322"/>
      <c r="O179" s="322"/>
      <c r="P179" s="322"/>
      <c r="Q179" s="322"/>
      <c r="R179" s="323">
        <v>45230</v>
      </c>
      <c r="S179" s="322">
        <v>2915</v>
      </c>
      <c r="T179" s="322" t="s">
        <v>144</v>
      </c>
      <c r="U179" s="324">
        <v>0</v>
      </c>
      <c r="V179" s="324">
        <v>0</v>
      </c>
      <c r="W179" s="322" t="s">
        <v>160</v>
      </c>
      <c r="X179" s="322"/>
      <c r="Y179" s="322"/>
      <c r="Z179" s="324">
        <v>0</v>
      </c>
      <c r="AA179" s="324"/>
      <c r="AB179" s="322" t="s">
        <v>1273</v>
      </c>
      <c r="AC179" s="322" t="s">
        <v>143</v>
      </c>
      <c r="AD179" s="322"/>
    </row>
    <row r="180" spans="1:30" ht="25" customHeight="1" x14ac:dyDescent="0.35">
      <c r="A180" s="322" t="s">
        <v>1274</v>
      </c>
      <c r="B180" s="322" t="s">
        <v>151</v>
      </c>
      <c r="C180" s="323">
        <v>45357</v>
      </c>
      <c r="D180" s="322"/>
      <c r="E180" s="322" t="s">
        <v>1275</v>
      </c>
      <c r="F180" s="322" t="s">
        <v>1210</v>
      </c>
      <c r="G180" s="322" t="s">
        <v>1276</v>
      </c>
      <c r="H180" s="322" t="s">
        <v>1277</v>
      </c>
      <c r="I180" s="322" t="s">
        <v>156</v>
      </c>
      <c r="J180" s="322" t="s">
        <v>1278</v>
      </c>
      <c r="K180" s="323">
        <v>45392</v>
      </c>
      <c r="L180" s="322" t="s">
        <v>158</v>
      </c>
      <c r="M180" s="322" t="s">
        <v>1279</v>
      </c>
      <c r="N180" s="322"/>
      <c r="O180" s="322"/>
      <c r="P180" s="322"/>
      <c r="Q180" s="322"/>
      <c r="R180" s="323">
        <v>45387</v>
      </c>
      <c r="S180" s="322">
        <v>2920</v>
      </c>
      <c r="T180" s="322" t="s">
        <v>144</v>
      </c>
      <c r="U180" s="324">
        <v>0</v>
      </c>
      <c r="V180" s="324">
        <v>0</v>
      </c>
      <c r="W180" s="322" t="s">
        <v>160</v>
      </c>
      <c r="X180" s="322"/>
      <c r="Y180" s="322"/>
      <c r="Z180" s="324">
        <v>0</v>
      </c>
      <c r="AA180" s="324"/>
      <c r="AB180" s="322" t="s">
        <v>1215</v>
      </c>
      <c r="AC180" s="322" t="s">
        <v>143</v>
      </c>
      <c r="AD180" s="322"/>
    </row>
    <row r="181" spans="1:30" ht="25" customHeight="1" x14ac:dyDescent="0.35">
      <c r="A181" s="322" t="s">
        <v>1280</v>
      </c>
      <c r="B181" s="322" t="s">
        <v>151</v>
      </c>
      <c r="C181" s="323">
        <v>45299</v>
      </c>
      <c r="D181" s="322"/>
      <c r="E181" s="322" t="s">
        <v>1281</v>
      </c>
      <c r="F181" s="322" t="s">
        <v>1282</v>
      </c>
      <c r="G181" s="322" t="s">
        <v>1283</v>
      </c>
      <c r="H181" s="322" t="s">
        <v>1284</v>
      </c>
      <c r="I181" s="322" t="s">
        <v>156</v>
      </c>
      <c r="J181" s="322" t="s">
        <v>1285</v>
      </c>
      <c r="K181" s="323">
        <v>45314</v>
      </c>
      <c r="L181" s="322" t="s">
        <v>1020</v>
      </c>
      <c r="M181" s="322" t="s">
        <v>1286</v>
      </c>
      <c r="N181" s="322"/>
      <c r="O181" s="322"/>
      <c r="P181" s="322"/>
      <c r="Q181" s="322"/>
      <c r="R181" s="323">
        <v>45398</v>
      </c>
      <c r="S181" s="325">
        <v>2230</v>
      </c>
      <c r="T181" s="322" t="s">
        <v>144</v>
      </c>
      <c r="U181" s="324">
        <v>0</v>
      </c>
      <c r="V181" s="324">
        <v>0</v>
      </c>
      <c r="W181" s="322" t="s">
        <v>160</v>
      </c>
      <c r="X181" s="322"/>
      <c r="Y181" s="322"/>
      <c r="Z181" s="324">
        <v>0</v>
      </c>
      <c r="AA181" s="324"/>
      <c r="AB181" s="322" t="s">
        <v>1287</v>
      </c>
      <c r="AC181" s="322" t="s">
        <v>143</v>
      </c>
      <c r="AD181" s="322"/>
    </row>
    <row r="182" spans="1:30" ht="25" customHeight="1" x14ac:dyDescent="0.35">
      <c r="A182" s="322" t="s">
        <v>1288</v>
      </c>
      <c r="B182" s="322" t="s">
        <v>151</v>
      </c>
      <c r="C182" s="323">
        <v>45111</v>
      </c>
      <c r="D182" s="322"/>
      <c r="E182" s="322" t="s">
        <v>1289</v>
      </c>
      <c r="F182" s="322" t="s">
        <v>1282</v>
      </c>
      <c r="G182" s="322" t="s">
        <v>1290</v>
      </c>
      <c r="H182" s="322" t="s">
        <v>1291</v>
      </c>
      <c r="I182" s="322" t="s">
        <v>156</v>
      </c>
      <c r="J182" s="322" t="s">
        <v>1292</v>
      </c>
      <c r="K182" s="323">
        <v>45133</v>
      </c>
      <c r="L182" s="322" t="s">
        <v>1020</v>
      </c>
      <c r="M182" s="322" t="s">
        <v>1293</v>
      </c>
      <c r="N182" s="322"/>
      <c r="O182" s="322"/>
      <c r="P182" s="322"/>
      <c r="Q182" s="322"/>
      <c r="R182" s="323">
        <v>45133</v>
      </c>
      <c r="S182" s="322">
        <v>2230</v>
      </c>
      <c r="T182" s="322" t="s">
        <v>144</v>
      </c>
      <c r="U182" s="324">
        <v>0</v>
      </c>
      <c r="V182" s="324">
        <v>0</v>
      </c>
      <c r="W182" s="322" t="s">
        <v>160</v>
      </c>
      <c r="X182" s="322"/>
      <c r="Y182" s="322"/>
      <c r="Z182" s="324">
        <v>0</v>
      </c>
      <c r="AA182" s="324"/>
      <c r="AB182" s="322" t="s">
        <v>1294</v>
      </c>
      <c r="AC182" s="322" t="s">
        <v>143</v>
      </c>
      <c r="AD182" s="322"/>
    </row>
    <row r="183" spans="1:30" ht="25" customHeight="1" x14ac:dyDescent="0.35">
      <c r="A183" s="322" t="s">
        <v>1295</v>
      </c>
      <c r="B183" s="322" t="s">
        <v>151</v>
      </c>
      <c r="C183" s="323">
        <v>45030</v>
      </c>
      <c r="D183" s="322"/>
      <c r="E183" s="322" t="s">
        <v>1296</v>
      </c>
      <c r="F183" s="322" t="s">
        <v>1282</v>
      </c>
      <c r="G183" s="322" t="s">
        <v>1297</v>
      </c>
      <c r="H183" s="322" t="s">
        <v>1298</v>
      </c>
      <c r="I183" s="322" t="s">
        <v>156</v>
      </c>
      <c r="J183" s="322" t="s">
        <v>1299</v>
      </c>
      <c r="K183" s="323">
        <v>45072</v>
      </c>
      <c r="L183" s="322" t="s">
        <v>1020</v>
      </c>
      <c r="M183" s="322" t="s">
        <v>1293</v>
      </c>
      <c r="N183" s="322"/>
      <c r="O183" s="322"/>
      <c r="P183" s="322"/>
      <c r="Q183" s="322"/>
      <c r="R183" s="323">
        <v>45030</v>
      </c>
      <c r="S183" s="322">
        <v>1830</v>
      </c>
      <c r="T183" s="322" t="s">
        <v>144</v>
      </c>
      <c r="U183" s="324">
        <v>0</v>
      </c>
      <c r="V183" s="324">
        <v>0</v>
      </c>
      <c r="W183" s="322" t="s">
        <v>160</v>
      </c>
      <c r="X183" s="322"/>
      <c r="Y183" s="322"/>
      <c r="Z183" s="324">
        <v>0</v>
      </c>
      <c r="AA183" s="324"/>
      <c r="AB183" s="322" t="s">
        <v>1294</v>
      </c>
      <c r="AC183" s="322" t="s">
        <v>143</v>
      </c>
      <c r="AD183" s="322"/>
    </row>
    <row r="184" spans="1:30" ht="25" customHeight="1" x14ac:dyDescent="0.35">
      <c r="A184" s="322" t="s">
        <v>1300</v>
      </c>
      <c r="B184" s="322" t="s">
        <v>151</v>
      </c>
      <c r="C184" s="323">
        <v>45113</v>
      </c>
      <c r="D184" s="322"/>
      <c r="E184" s="322" t="s">
        <v>1301</v>
      </c>
      <c r="F184" s="322" t="s">
        <v>1282</v>
      </c>
      <c r="G184" s="322" t="s">
        <v>1302</v>
      </c>
      <c r="H184" s="322" t="s">
        <v>1303</v>
      </c>
      <c r="I184" s="322" t="s">
        <v>156</v>
      </c>
      <c r="J184" s="322" t="s">
        <v>1304</v>
      </c>
      <c r="K184" s="323">
        <v>45142</v>
      </c>
      <c r="L184" s="322" t="s">
        <v>158</v>
      </c>
      <c r="M184" s="322" t="s">
        <v>1305</v>
      </c>
      <c r="N184" s="322"/>
      <c r="O184" s="322"/>
      <c r="P184" s="322"/>
      <c r="Q184" s="322"/>
      <c r="R184" s="323">
        <v>45142</v>
      </c>
      <c r="S184" s="322">
        <v>2125</v>
      </c>
      <c r="T184" s="322" t="s">
        <v>144</v>
      </c>
      <c r="U184" s="324">
        <v>0</v>
      </c>
      <c r="V184" s="324">
        <v>0</v>
      </c>
      <c r="W184" s="322" t="s">
        <v>160</v>
      </c>
      <c r="X184" s="322"/>
      <c r="Y184" s="322"/>
      <c r="Z184" s="324">
        <v>0</v>
      </c>
      <c r="AA184" s="324"/>
      <c r="AB184" s="322" t="s">
        <v>1294</v>
      </c>
      <c r="AC184" s="322" t="s">
        <v>143</v>
      </c>
      <c r="AD184" s="322"/>
    </row>
    <row r="185" spans="1:30" ht="25" customHeight="1" x14ac:dyDescent="0.35">
      <c r="A185" s="322" t="s">
        <v>1306</v>
      </c>
      <c r="B185" s="322" t="s">
        <v>151</v>
      </c>
      <c r="C185" s="323">
        <v>45188</v>
      </c>
      <c r="D185" s="322">
        <v>37725915</v>
      </c>
      <c r="E185" s="322" t="s">
        <v>1307</v>
      </c>
      <c r="F185" s="322" t="s">
        <v>1282</v>
      </c>
      <c r="G185" s="322" t="s">
        <v>1308</v>
      </c>
      <c r="H185" s="322" t="s">
        <v>1309</v>
      </c>
      <c r="I185" s="322" t="s">
        <v>156</v>
      </c>
      <c r="J185" s="322" t="s">
        <v>1310</v>
      </c>
      <c r="K185" s="323">
        <v>45203</v>
      </c>
      <c r="L185" s="322" t="s">
        <v>158</v>
      </c>
      <c r="M185" s="322">
        <v>2280784</v>
      </c>
      <c r="N185" s="322"/>
      <c r="O185" s="322"/>
      <c r="P185" s="322"/>
      <c r="Q185" s="322"/>
      <c r="R185" s="323">
        <v>45203</v>
      </c>
      <c r="S185" s="322">
        <v>1650</v>
      </c>
      <c r="T185" s="322" t="s">
        <v>144</v>
      </c>
      <c r="U185" s="324">
        <v>0</v>
      </c>
      <c r="V185" s="324">
        <v>0</v>
      </c>
      <c r="W185" s="322" t="s">
        <v>160</v>
      </c>
      <c r="X185" s="322"/>
      <c r="Y185" s="322"/>
      <c r="Z185" s="324">
        <v>0</v>
      </c>
      <c r="AA185" s="324"/>
      <c r="AB185" s="322" t="s">
        <v>1294</v>
      </c>
      <c r="AC185" s="322" t="s">
        <v>143</v>
      </c>
      <c r="AD185" s="322"/>
    </row>
    <row r="186" spans="1:30" ht="25" customHeight="1" x14ac:dyDescent="0.35">
      <c r="A186" s="322" t="s">
        <v>1311</v>
      </c>
      <c r="B186" s="322" t="s">
        <v>151</v>
      </c>
      <c r="C186" s="323">
        <v>45272</v>
      </c>
      <c r="D186" s="322"/>
      <c r="E186" s="322" t="s">
        <v>1312</v>
      </c>
      <c r="F186" s="322" t="s">
        <v>1282</v>
      </c>
      <c r="G186" s="322" t="s">
        <v>1313</v>
      </c>
      <c r="H186" s="322" t="s">
        <v>1314</v>
      </c>
      <c r="I186" s="322" t="s">
        <v>156</v>
      </c>
      <c r="J186" s="322" t="s">
        <v>1315</v>
      </c>
      <c r="K186" s="323">
        <v>45289</v>
      </c>
      <c r="L186" s="322" t="s">
        <v>191</v>
      </c>
      <c r="M186" s="322" t="s">
        <v>801</v>
      </c>
      <c r="N186" s="322" t="s">
        <v>198</v>
      </c>
      <c r="O186" s="322" t="s">
        <v>1316</v>
      </c>
      <c r="P186" s="322"/>
      <c r="Q186" s="322"/>
      <c r="R186" s="336"/>
      <c r="S186" s="322"/>
      <c r="T186" s="322"/>
      <c r="U186" s="324">
        <v>0</v>
      </c>
      <c r="V186" s="324">
        <v>0</v>
      </c>
      <c r="W186" s="322" t="s">
        <v>160</v>
      </c>
      <c r="X186" s="322" t="s">
        <v>160</v>
      </c>
      <c r="Y186" s="322"/>
      <c r="Z186" s="324">
        <v>0</v>
      </c>
      <c r="AA186" s="324"/>
      <c r="AB186" s="322" t="s">
        <v>1317</v>
      </c>
      <c r="AC186" s="322" t="s">
        <v>143</v>
      </c>
      <c r="AD186" s="322"/>
    </row>
    <row r="187" spans="1:30" ht="25" customHeight="1" x14ac:dyDescent="0.35">
      <c r="A187" s="322" t="s">
        <v>1318</v>
      </c>
      <c r="B187" s="322" t="s">
        <v>151</v>
      </c>
      <c r="C187" s="323">
        <v>45183</v>
      </c>
      <c r="D187" s="322">
        <v>37874950</v>
      </c>
      <c r="E187" s="322" t="s">
        <v>1319</v>
      </c>
      <c r="F187" s="322" t="s">
        <v>1320</v>
      </c>
      <c r="G187" s="322" t="s">
        <v>1321</v>
      </c>
      <c r="H187" s="322" t="s">
        <v>1322</v>
      </c>
      <c r="I187" s="322" t="s">
        <v>156</v>
      </c>
      <c r="J187" s="322" t="s">
        <v>1323</v>
      </c>
      <c r="K187" s="323">
        <v>45223</v>
      </c>
      <c r="L187" s="322" t="s">
        <v>158</v>
      </c>
      <c r="M187" s="322" t="s">
        <v>506</v>
      </c>
      <c r="N187" s="322"/>
      <c r="O187" s="322"/>
      <c r="P187" s="322"/>
      <c r="Q187" s="322"/>
      <c r="R187" s="323">
        <v>45238</v>
      </c>
      <c r="S187" s="335">
        <v>3700</v>
      </c>
      <c r="T187" s="322" t="s">
        <v>249</v>
      </c>
      <c r="U187" s="324">
        <v>3006.05</v>
      </c>
      <c r="V187" s="324">
        <v>0</v>
      </c>
      <c r="W187" s="322" t="s">
        <v>160</v>
      </c>
      <c r="X187" s="322"/>
      <c r="Y187" s="322"/>
      <c r="Z187" s="324">
        <v>0</v>
      </c>
      <c r="AA187" s="324"/>
      <c r="AB187" s="322" t="s">
        <v>1324</v>
      </c>
      <c r="AC187" s="322" t="s">
        <v>143</v>
      </c>
      <c r="AD187" s="322"/>
    </row>
    <row r="188" spans="1:30" ht="25" customHeight="1" x14ac:dyDescent="0.35">
      <c r="A188" s="322" t="s">
        <v>1325</v>
      </c>
      <c r="B188" s="322" t="s">
        <v>151</v>
      </c>
      <c r="C188" s="323">
        <v>45321</v>
      </c>
      <c r="D188" s="322">
        <v>38310333</v>
      </c>
      <c r="E188" s="322" t="s">
        <v>1326</v>
      </c>
      <c r="F188" s="322" t="s">
        <v>1320</v>
      </c>
      <c r="G188" s="322" t="s">
        <v>1327</v>
      </c>
      <c r="H188" s="322" t="s">
        <v>1328</v>
      </c>
      <c r="I188" s="322" t="s">
        <v>156</v>
      </c>
      <c r="J188" s="322" t="s">
        <v>1329</v>
      </c>
      <c r="K188" s="323">
        <v>45325</v>
      </c>
      <c r="L188" s="322" t="s">
        <v>158</v>
      </c>
      <c r="M188" s="322" t="s">
        <v>1330</v>
      </c>
      <c r="N188" s="322"/>
      <c r="O188" s="322"/>
      <c r="P188" s="322"/>
      <c r="Q188" s="322"/>
      <c r="R188" s="323">
        <v>45357</v>
      </c>
      <c r="S188" s="322">
        <v>3798.9</v>
      </c>
      <c r="T188" s="322" t="s">
        <v>249</v>
      </c>
      <c r="U188" s="324">
        <v>2982.53</v>
      </c>
      <c r="V188" s="324">
        <v>0</v>
      </c>
      <c r="W188" s="322" t="s">
        <v>160</v>
      </c>
      <c r="X188" s="322"/>
      <c r="Y188" s="322"/>
      <c r="Z188" s="324">
        <v>0</v>
      </c>
      <c r="AA188" s="324"/>
      <c r="AB188" s="322" t="s">
        <v>1324</v>
      </c>
      <c r="AC188" s="322" t="s">
        <v>143</v>
      </c>
      <c r="AD188" s="322"/>
    </row>
    <row r="189" spans="1:30" ht="25" customHeight="1" x14ac:dyDescent="0.35">
      <c r="A189" s="322" t="s">
        <v>1331</v>
      </c>
      <c r="B189" s="322" t="s">
        <v>151</v>
      </c>
      <c r="C189" s="323">
        <v>45184</v>
      </c>
      <c r="D189" s="322"/>
      <c r="E189" s="322" t="s">
        <v>1332</v>
      </c>
      <c r="F189" s="322" t="s">
        <v>1320</v>
      </c>
      <c r="G189" s="322" t="s">
        <v>1333</v>
      </c>
      <c r="H189" s="322" t="s">
        <v>1334</v>
      </c>
      <c r="I189" s="322" t="s">
        <v>156</v>
      </c>
      <c r="J189" s="322" t="s">
        <v>1335</v>
      </c>
      <c r="K189" s="323">
        <v>45230</v>
      </c>
      <c r="L189" s="322" t="s">
        <v>191</v>
      </c>
      <c r="M189" s="322" t="s">
        <v>1336</v>
      </c>
      <c r="N189" s="322"/>
      <c r="O189" s="322"/>
      <c r="P189" s="322"/>
      <c r="Q189" s="322"/>
      <c r="R189" s="323">
        <v>45209</v>
      </c>
      <c r="S189" s="322">
        <v>3857.36</v>
      </c>
      <c r="T189" s="322" t="s">
        <v>144</v>
      </c>
      <c r="U189" s="324">
        <v>0</v>
      </c>
      <c r="V189" s="324">
        <v>0</v>
      </c>
      <c r="W189" s="322" t="s">
        <v>160</v>
      </c>
      <c r="X189" s="322"/>
      <c r="Y189" s="322"/>
      <c r="Z189" s="324">
        <v>0</v>
      </c>
      <c r="AA189" s="324"/>
      <c r="AB189" s="322" t="s">
        <v>1324</v>
      </c>
      <c r="AC189" s="322" t="s">
        <v>143</v>
      </c>
      <c r="AD189" s="322"/>
    </row>
    <row r="190" spans="1:30" ht="25" customHeight="1" x14ac:dyDescent="0.35">
      <c r="A190" s="322" t="s">
        <v>1337</v>
      </c>
      <c r="B190" s="322" t="s">
        <v>151</v>
      </c>
      <c r="C190" s="323">
        <v>45245</v>
      </c>
      <c r="D190" s="322"/>
      <c r="E190" s="322" t="s">
        <v>1338</v>
      </c>
      <c r="F190" s="322" t="s">
        <v>1320</v>
      </c>
      <c r="G190" s="322" t="s">
        <v>1339</v>
      </c>
      <c r="H190" s="322" t="s">
        <v>1340</v>
      </c>
      <c r="I190" s="322" t="s">
        <v>156</v>
      </c>
      <c r="J190" s="322" t="s">
        <v>1341</v>
      </c>
      <c r="K190" s="323">
        <v>45280</v>
      </c>
      <c r="L190" s="322" t="s">
        <v>191</v>
      </c>
      <c r="M190" s="322" t="s">
        <v>1272</v>
      </c>
      <c r="N190" s="322"/>
      <c r="O190" s="322"/>
      <c r="P190" s="322"/>
      <c r="Q190" s="322"/>
      <c r="R190" s="323">
        <v>45291</v>
      </c>
      <c r="S190" s="322">
        <v>3245.76</v>
      </c>
      <c r="T190" s="322" t="s">
        <v>144</v>
      </c>
      <c r="U190" s="324">
        <v>0</v>
      </c>
      <c r="V190" s="324">
        <v>0</v>
      </c>
      <c r="W190" s="322" t="s">
        <v>160</v>
      </c>
      <c r="X190" s="322"/>
      <c r="Y190" s="322"/>
      <c r="Z190" s="324">
        <v>0</v>
      </c>
      <c r="AA190" s="324"/>
      <c r="AB190" s="322" t="s">
        <v>1324</v>
      </c>
      <c r="AC190" s="322" t="s">
        <v>143</v>
      </c>
      <c r="AD190" s="322"/>
    </row>
    <row r="191" spans="1:30" ht="25" customHeight="1" x14ac:dyDescent="0.35">
      <c r="A191" s="322" t="s">
        <v>1342</v>
      </c>
      <c r="B191" s="322" t="s">
        <v>151</v>
      </c>
      <c r="C191" s="323">
        <v>45155</v>
      </c>
      <c r="D191" s="322"/>
      <c r="E191" s="322" t="s">
        <v>1343</v>
      </c>
      <c r="F191" s="322" t="s">
        <v>1320</v>
      </c>
      <c r="G191" s="322" t="s">
        <v>1344</v>
      </c>
      <c r="H191" s="322" t="s">
        <v>1345</v>
      </c>
      <c r="I191" s="322" t="s">
        <v>156</v>
      </c>
      <c r="J191" s="322" t="s">
        <v>1346</v>
      </c>
      <c r="K191" s="323">
        <v>45162</v>
      </c>
      <c r="L191" s="322" t="s">
        <v>198</v>
      </c>
      <c r="M191" s="322" t="s">
        <v>205</v>
      </c>
      <c r="N191" s="322"/>
      <c r="O191" s="322"/>
      <c r="P191" s="322"/>
      <c r="Q191" s="322"/>
      <c r="R191" s="323">
        <v>45155</v>
      </c>
      <c r="S191" s="322">
        <v>2580</v>
      </c>
      <c r="T191" s="322" t="s">
        <v>249</v>
      </c>
      <c r="U191" s="324">
        <v>2026.88</v>
      </c>
      <c r="V191" s="324">
        <v>0</v>
      </c>
      <c r="W191" s="322" t="s">
        <v>160</v>
      </c>
      <c r="X191" s="322"/>
      <c r="Y191" s="322"/>
      <c r="Z191" s="324">
        <v>0</v>
      </c>
      <c r="AA191" s="324"/>
      <c r="AB191" s="322" t="s">
        <v>1324</v>
      </c>
      <c r="AC191" s="322" t="s">
        <v>143</v>
      </c>
      <c r="AD191" s="322"/>
    </row>
    <row r="192" spans="1:30" ht="25" customHeight="1" x14ac:dyDescent="0.35">
      <c r="A192" s="322" t="s">
        <v>1347</v>
      </c>
      <c r="B192" s="322" t="s">
        <v>151</v>
      </c>
      <c r="C192" s="323">
        <v>45195</v>
      </c>
      <c r="D192" s="322"/>
      <c r="E192" s="322" t="s">
        <v>1348</v>
      </c>
      <c r="F192" s="322" t="s">
        <v>1320</v>
      </c>
      <c r="G192" s="322" t="s">
        <v>1349</v>
      </c>
      <c r="H192" s="322" t="s">
        <v>1350</v>
      </c>
      <c r="I192" s="322" t="s">
        <v>156</v>
      </c>
      <c r="J192" s="322" t="s">
        <v>1351</v>
      </c>
      <c r="K192" s="323">
        <v>45195</v>
      </c>
      <c r="L192" s="322" t="s">
        <v>198</v>
      </c>
      <c r="M192" s="322" t="s">
        <v>1352</v>
      </c>
      <c r="N192" s="322"/>
      <c r="O192" s="322"/>
      <c r="P192" s="322"/>
      <c r="Q192" s="322"/>
      <c r="R192" s="323">
        <v>45209</v>
      </c>
      <c r="S192" s="335">
        <v>2590</v>
      </c>
      <c r="T192" s="322" t="s">
        <v>144</v>
      </c>
      <c r="U192" s="324">
        <v>0</v>
      </c>
      <c r="V192" s="324">
        <v>0</v>
      </c>
      <c r="W192" s="322" t="s">
        <v>160</v>
      </c>
      <c r="X192" s="322"/>
      <c r="Y192" s="322"/>
      <c r="Z192" s="324">
        <v>0</v>
      </c>
      <c r="AA192" s="324"/>
      <c r="AB192" s="322" t="s">
        <v>1324</v>
      </c>
      <c r="AC192" s="322" t="s">
        <v>143</v>
      </c>
      <c r="AD192" s="322"/>
    </row>
    <row r="193" spans="1:30" ht="25" customHeight="1" x14ac:dyDescent="0.35">
      <c r="A193" s="322" t="s">
        <v>1353</v>
      </c>
      <c r="B193" s="322" t="s">
        <v>151</v>
      </c>
      <c r="C193" s="323">
        <v>45153</v>
      </c>
      <c r="D193" s="322"/>
      <c r="E193" s="322" t="s">
        <v>1354</v>
      </c>
      <c r="F193" s="322" t="s">
        <v>1320</v>
      </c>
      <c r="G193" s="322" t="s">
        <v>1355</v>
      </c>
      <c r="H193" s="322" t="s">
        <v>1356</v>
      </c>
      <c r="I193" s="322" t="s">
        <v>156</v>
      </c>
      <c r="J193" s="322" t="s">
        <v>1357</v>
      </c>
      <c r="K193" s="323">
        <v>45168</v>
      </c>
      <c r="L193" s="322" t="s">
        <v>255</v>
      </c>
      <c r="M193" s="322" t="s">
        <v>1358</v>
      </c>
      <c r="N193" s="322" t="s">
        <v>365</v>
      </c>
      <c r="O193" s="322"/>
      <c r="P193" s="322"/>
      <c r="Q193" s="322"/>
      <c r="R193" s="323">
        <v>45153</v>
      </c>
      <c r="S193" s="335">
        <v>4317</v>
      </c>
      <c r="T193" s="322" t="s">
        <v>141</v>
      </c>
      <c r="U193" s="324">
        <v>3718.72</v>
      </c>
      <c r="V193" s="324">
        <v>0</v>
      </c>
      <c r="W193" s="322" t="s">
        <v>160</v>
      </c>
      <c r="X193" s="322" t="s">
        <v>227</v>
      </c>
      <c r="Y193" s="322"/>
      <c r="Z193" s="324">
        <v>0</v>
      </c>
      <c r="AA193" s="324"/>
      <c r="AB193" s="322" t="s">
        <v>1324</v>
      </c>
      <c r="AC193" s="322" t="s">
        <v>143</v>
      </c>
      <c r="AD193" s="322"/>
    </row>
    <row r="194" spans="1:30" ht="25" customHeight="1" x14ac:dyDescent="0.35">
      <c r="A194" s="322" t="s">
        <v>1359</v>
      </c>
      <c r="B194" s="322" t="s">
        <v>151</v>
      </c>
      <c r="C194" s="323">
        <v>45278</v>
      </c>
      <c r="D194" s="322">
        <v>31867006</v>
      </c>
      <c r="E194" s="322" t="s">
        <v>1360</v>
      </c>
      <c r="F194" s="322" t="s">
        <v>1320</v>
      </c>
      <c r="G194" s="322" t="s">
        <v>1361</v>
      </c>
      <c r="H194" s="322" t="s">
        <v>1362</v>
      </c>
      <c r="I194" s="322" t="s">
        <v>156</v>
      </c>
      <c r="J194" s="322" t="s">
        <v>1363</v>
      </c>
      <c r="K194" s="323">
        <v>45281</v>
      </c>
      <c r="L194" s="322" t="s">
        <v>1060</v>
      </c>
      <c r="M194" s="322" t="s">
        <v>1364</v>
      </c>
      <c r="N194" s="322" t="s">
        <v>255</v>
      </c>
      <c r="O194" s="322" t="s">
        <v>1365</v>
      </c>
      <c r="P194" s="322" t="s">
        <v>1086</v>
      </c>
      <c r="Q194" s="322"/>
      <c r="R194" s="323">
        <v>45341</v>
      </c>
      <c r="S194" s="335">
        <v>2205</v>
      </c>
      <c r="T194" s="322" t="s">
        <v>144</v>
      </c>
      <c r="U194" s="324">
        <v>0</v>
      </c>
      <c r="V194" s="324">
        <v>0</v>
      </c>
      <c r="W194" s="322" t="s">
        <v>762</v>
      </c>
      <c r="X194" s="322" t="s">
        <v>160</v>
      </c>
      <c r="Y194" s="322"/>
      <c r="Z194" s="324">
        <v>0</v>
      </c>
      <c r="AA194" s="324"/>
      <c r="AB194" s="322" t="s">
        <v>1324</v>
      </c>
      <c r="AC194" s="322" t="s">
        <v>143</v>
      </c>
      <c r="AD194" s="322"/>
    </row>
    <row r="195" spans="1:30" ht="25" customHeight="1" x14ac:dyDescent="0.35">
      <c r="A195" s="322" t="s">
        <v>1366</v>
      </c>
      <c r="B195" s="322" t="s">
        <v>151</v>
      </c>
      <c r="C195" s="323">
        <v>45169</v>
      </c>
      <c r="D195" s="322"/>
      <c r="E195" s="322" t="s">
        <v>1367</v>
      </c>
      <c r="F195" s="322" t="s">
        <v>1320</v>
      </c>
      <c r="G195" s="322" t="s">
        <v>1368</v>
      </c>
      <c r="H195" s="322" t="s">
        <v>1369</v>
      </c>
      <c r="I195" s="322" t="s">
        <v>156</v>
      </c>
      <c r="J195" s="322" t="s">
        <v>1370</v>
      </c>
      <c r="K195" s="323">
        <v>45233</v>
      </c>
      <c r="L195" s="322" t="s">
        <v>158</v>
      </c>
      <c r="M195" s="322" t="s">
        <v>1371</v>
      </c>
      <c r="N195" s="322" t="s">
        <v>191</v>
      </c>
      <c r="O195" s="322" t="s">
        <v>1372</v>
      </c>
      <c r="P195" s="322" t="s">
        <v>191</v>
      </c>
      <c r="Q195" s="322" t="s">
        <v>1373</v>
      </c>
      <c r="R195" s="323">
        <v>45238</v>
      </c>
      <c r="S195" s="335">
        <v>2496</v>
      </c>
      <c r="T195" s="322" t="s">
        <v>144</v>
      </c>
      <c r="U195" s="324">
        <v>0</v>
      </c>
      <c r="V195" s="324">
        <v>0</v>
      </c>
      <c r="W195" s="322" t="s">
        <v>160</v>
      </c>
      <c r="X195" s="322" t="s">
        <v>160</v>
      </c>
      <c r="Y195" s="322" t="s">
        <v>160</v>
      </c>
      <c r="Z195" s="324">
        <v>0</v>
      </c>
      <c r="AA195" s="324"/>
      <c r="AB195" s="322" t="s">
        <v>1324</v>
      </c>
      <c r="AC195" s="322" t="s">
        <v>143</v>
      </c>
      <c r="AD195" s="322"/>
    </row>
    <row r="196" spans="1:30" ht="25" customHeight="1" x14ac:dyDescent="0.35">
      <c r="A196" s="322" t="s">
        <v>1374</v>
      </c>
      <c r="B196" s="322" t="s">
        <v>151</v>
      </c>
      <c r="C196" s="323">
        <v>45097</v>
      </c>
      <c r="D196" s="322"/>
      <c r="E196" s="322" t="s">
        <v>1375</v>
      </c>
      <c r="F196" s="322" t="s">
        <v>1320</v>
      </c>
      <c r="G196" s="322" t="s">
        <v>1376</v>
      </c>
      <c r="H196" s="322" t="s">
        <v>1377</v>
      </c>
      <c r="I196" s="322" t="s">
        <v>156</v>
      </c>
      <c r="J196" s="322" t="s">
        <v>1378</v>
      </c>
      <c r="K196" s="323">
        <v>45128</v>
      </c>
      <c r="L196" s="322" t="s">
        <v>158</v>
      </c>
      <c r="M196" s="322" t="s">
        <v>1379</v>
      </c>
      <c r="N196" s="322" t="s">
        <v>1020</v>
      </c>
      <c r="O196" s="322" t="s">
        <v>1380</v>
      </c>
      <c r="P196" s="322" t="s">
        <v>1020</v>
      </c>
      <c r="Q196" s="322" t="s">
        <v>1381</v>
      </c>
      <c r="R196" s="323">
        <v>45134</v>
      </c>
      <c r="S196" s="335">
        <v>2310</v>
      </c>
      <c r="T196" s="322" t="s">
        <v>144</v>
      </c>
      <c r="U196" s="324">
        <v>0</v>
      </c>
      <c r="V196" s="324">
        <v>0</v>
      </c>
      <c r="W196" s="322" t="s">
        <v>160</v>
      </c>
      <c r="X196" s="322" t="s">
        <v>160</v>
      </c>
      <c r="Y196" s="322" t="s">
        <v>160</v>
      </c>
      <c r="Z196" s="324">
        <v>0</v>
      </c>
      <c r="AA196" s="324"/>
      <c r="AB196" s="322" t="s">
        <v>1324</v>
      </c>
      <c r="AC196" s="322" t="s">
        <v>143</v>
      </c>
      <c r="AD196" s="322"/>
    </row>
    <row r="197" spans="1:30" ht="25" customHeight="1" x14ac:dyDescent="0.35">
      <c r="A197" s="322" t="s">
        <v>1382</v>
      </c>
      <c r="B197" s="322" t="s">
        <v>151</v>
      </c>
      <c r="C197" s="323">
        <v>45112</v>
      </c>
      <c r="D197" s="322"/>
      <c r="E197" s="322" t="s">
        <v>1383</v>
      </c>
      <c r="F197" s="322" t="s">
        <v>1320</v>
      </c>
      <c r="G197" s="322" t="s">
        <v>1376</v>
      </c>
      <c r="H197" s="322" t="s">
        <v>1384</v>
      </c>
      <c r="I197" s="322" t="s">
        <v>156</v>
      </c>
      <c r="J197" s="322" t="s">
        <v>1385</v>
      </c>
      <c r="K197" s="323">
        <v>45119</v>
      </c>
      <c r="L197" s="322" t="s">
        <v>158</v>
      </c>
      <c r="M197" s="322" t="s">
        <v>1386</v>
      </c>
      <c r="N197" s="322"/>
      <c r="O197" s="322"/>
      <c r="P197" s="322"/>
      <c r="Q197" s="322"/>
      <c r="R197" s="323">
        <v>45181</v>
      </c>
      <c r="S197" s="322">
        <v>2310.12</v>
      </c>
      <c r="T197" s="322" t="s">
        <v>144</v>
      </c>
      <c r="U197" s="324">
        <v>0</v>
      </c>
      <c r="V197" s="324">
        <v>0</v>
      </c>
      <c r="W197" s="322" t="s">
        <v>160</v>
      </c>
      <c r="X197" s="322"/>
      <c r="Y197" s="322"/>
      <c r="Z197" s="324">
        <v>0</v>
      </c>
      <c r="AA197" s="324"/>
      <c r="AB197" s="322" t="s">
        <v>1324</v>
      </c>
      <c r="AC197" s="322" t="s">
        <v>143</v>
      </c>
      <c r="AD197" s="322"/>
    </row>
    <row r="198" spans="1:30" ht="25" customHeight="1" x14ac:dyDescent="0.35">
      <c r="A198" s="322" t="s">
        <v>1387</v>
      </c>
      <c r="B198" s="322" t="s">
        <v>151</v>
      </c>
      <c r="C198" s="323">
        <v>45127</v>
      </c>
      <c r="D198" s="322"/>
      <c r="E198" s="322" t="s">
        <v>1388</v>
      </c>
      <c r="F198" s="322" t="s">
        <v>1320</v>
      </c>
      <c r="G198" s="322" t="s">
        <v>1376</v>
      </c>
      <c r="H198" s="322" t="s">
        <v>1377</v>
      </c>
      <c r="I198" s="322" t="s">
        <v>156</v>
      </c>
      <c r="J198" s="322" t="s">
        <v>1389</v>
      </c>
      <c r="K198" s="323">
        <v>45156</v>
      </c>
      <c r="L198" s="322" t="s">
        <v>1020</v>
      </c>
      <c r="M198" s="322" t="s">
        <v>1390</v>
      </c>
      <c r="N198" s="322"/>
      <c r="O198" s="322"/>
      <c r="P198" s="322"/>
      <c r="Q198" s="322"/>
      <c r="R198" s="323">
        <v>45129</v>
      </c>
      <c r="S198" s="322">
        <v>2310.12</v>
      </c>
      <c r="T198" s="322" t="s">
        <v>144</v>
      </c>
      <c r="U198" s="324">
        <v>0</v>
      </c>
      <c r="V198" s="324">
        <v>0</v>
      </c>
      <c r="W198" s="322" t="s">
        <v>160</v>
      </c>
      <c r="X198" s="322"/>
      <c r="Y198" s="322"/>
      <c r="Z198" s="324">
        <v>0</v>
      </c>
      <c r="AA198" s="324"/>
      <c r="AB198" s="322" t="s">
        <v>1324</v>
      </c>
      <c r="AC198" s="322" t="s">
        <v>143</v>
      </c>
      <c r="AD198" s="322"/>
    </row>
    <row r="199" spans="1:30" ht="25" customHeight="1" x14ac:dyDescent="0.35">
      <c r="A199" s="322" t="s">
        <v>1391</v>
      </c>
      <c r="B199" s="322" t="s">
        <v>151</v>
      </c>
      <c r="C199" s="323">
        <v>45195</v>
      </c>
      <c r="D199" s="322"/>
      <c r="E199" s="322" t="s">
        <v>1392</v>
      </c>
      <c r="F199" s="322" t="s">
        <v>1320</v>
      </c>
      <c r="G199" s="322" t="s">
        <v>1376</v>
      </c>
      <c r="H199" s="322" t="s">
        <v>1377</v>
      </c>
      <c r="I199" s="322" t="s">
        <v>156</v>
      </c>
      <c r="J199" s="322" t="s">
        <v>1393</v>
      </c>
      <c r="K199" s="323">
        <v>45224</v>
      </c>
      <c r="L199" s="322" t="s">
        <v>1020</v>
      </c>
      <c r="M199" s="322" t="s">
        <v>1394</v>
      </c>
      <c r="N199" s="322" t="s">
        <v>158</v>
      </c>
      <c r="O199" s="322" t="s">
        <v>1395</v>
      </c>
      <c r="P199" s="322"/>
      <c r="Q199" s="322"/>
      <c r="R199" s="323">
        <v>45238</v>
      </c>
      <c r="S199" s="335">
        <v>2310</v>
      </c>
      <c r="T199" s="322" t="s">
        <v>144</v>
      </c>
      <c r="U199" s="324">
        <v>0</v>
      </c>
      <c r="V199" s="324">
        <v>0</v>
      </c>
      <c r="W199" s="322" t="s">
        <v>160</v>
      </c>
      <c r="X199" s="322" t="s">
        <v>160</v>
      </c>
      <c r="Y199" s="322"/>
      <c r="Z199" s="324">
        <v>0</v>
      </c>
      <c r="AA199" s="324"/>
      <c r="AB199" s="322" t="s">
        <v>1324</v>
      </c>
      <c r="AC199" s="322" t="s">
        <v>143</v>
      </c>
      <c r="AD199" s="322"/>
    </row>
    <row r="200" spans="1:30" ht="25" customHeight="1" x14ac:dyDescent="0.35">
      <c r="A200" s="322" t="s">
        <v>1396</v>
      </c>
      <c r="B200" s="322" t="s">
        <v>151</v>
      </c>
      <c r="C200" s="323">
        <v>45208</v>
      </c>
      <c r="D200" s="322"/>
      <c r="E200" s="322" t="s">
        <v>1397</v>
      </c>
      <c r="F200" s="322" t="s">
        <v>1320</v>
      </c>
      <c r="G200" s="322" t="s">
        <v>1376</v>
      </c>
      <c r="H200" s="322" t="s">
        <v>1377</v>
      </c>
      <c r="I200" s="322" t="s">
        <v>156</v>
      </c>
      <c r="J200" s="322" t="s">
        <v>1398</v>
      </c>
      <c r="K200" s="323">
        <v>45211</v>
      </c>
      <c r="L200" s="322" t="s">
        <v>1020</v>
      </c>
      <c r="M200" s="322" t="s">
        <v>1390</v>
      </c>
      <c r="N200" s="322" t="s">
        <v>1020</v>
      </c>
      <c r="O200" s="322" t="s">
        <v>1399</v>
      </c>
      <c r="P200" s="322"/>
      <c r="Q200" s="322"/>
      <c r="R200" s="323">
        <v>45238</v>
      </c>
      <c r="S200" s="322">
        <v>2310</v>
      </c>
      <c r="T200" s="322" t="s">
        <v>144</v>
      </c>
      <c r="U200" s="324">
        <v>0</v>
      </c>
      <c r="V200" s="324">
        <v>0</v>
      </c>
      <c r="W200" s="322" t="s">
        <v>160</v>
      </c>
      <c r="X200" s="322" t="s">
        <v>160</v>
      </c>
      <c r="Y200" s="322"/>
      <c r="Z200" s="324">
        <v>0</v>
      </c>
      <c r="AA200" s="324"/>
      <c r="AB200" s="322" t="s">
        <v>1324</v>
      </c>
      <c r="AC200" s="322" t="s">
        <v>143</v>
      </c>
      <c r="AD200" s="322"/>
    </row>
    <row r="201" spans="1:30" ht="25" customHeight="1" x14ac:dyDescent="0.35">
      <c r="A201" s="322" t="s">
        <v>1400</v>
      </c>
      <c r="B201" s="322" t="s">
        <v>151</v>
      </c>
      <c r="C201" s="323">
        <v>45219</v>
      </c>
      <c r="D201" s="322"/>
      <c r="E201" s="322" t="s">
        <v>1401</v>
      </c>
      <c r="F201" s="322" t="s">
        <v>1320</v>
      </c>
      <c r="G201" s="322" t="s">
        <v>1376</v>
      </c>
      <c r="H201" s="322" t="s">
        <v>1377</v>
      </c>
      <c r="I201" s="322" t="s">
        <v>156</v>
      </c>
      <c r="J201" s="322" t="s">
        <v>1402</v>
      </c>
      <c r="K201" s="323">
        <v>45224</v>
      </c>
      <c r="L201" s="322" t="s">
        <v>1020</v>
      </c>
      <c r="M201" s="322" t="s">
        <v>1403</v>
      </c>
      <c r="N201" s="322" t="s">
        <v>1020</v>
      </c>
      <c r="O201" s="322" t="s">
        <v>1381</v>
      </c>
      <c r="P201" s="322"/>
      <c r="Q201" s="322"/>
      <c r="R201" s="323">
        <v>45239</v>
      </c>
      <c r="S201" s="335">
        <v>2310</v>
      </c>
      <c r="T201" s="322" t="s">
        <v>144</v>
      </c>
      <c r="U201" s="324">
        <v>0</v>
      </c>
      <c r="V201" s="324">
        <v>0</v>
      </c>
      <c r="W201" s="322" t="s">
        <v>160</v>
      </c>
      <c r="X201" s="322" t="s">
        <v>160</v>
      </c>
      <c r="Y201" s="322"/>
      <c r="Z201" s="324">
        <v>0</v>
      </c>
      <c r="AA201" s="324"/>
      <c r="AB201" s="322" t="s">
        <v>1324</v>
      </c>
      <c r="AC201" s="322" t="s">
        <v>143</v>
      </c>
      <c r="AD201" s="322"/>
    </row>
    <row r="202" spans="1:30" ht="25" customHeight="1" x14ac:dyDescent="0.35">
      <c r="A202" s="322" t="s">
        <v>1404</v>
      </c>
      <c r="B202" s="322" t="s">
        <v>151</v>
      </c>
      <c r="C202" s="323">
        <v>45268</v>
      </c>
      <c r="D202" s="322"/>
      <c r="E202" s="322" t="s">
        <v>1405</v>
      </c>
      <c r="F202" s="322" t="s">
        <v>1320</v>
      </c>
      <c r="G202" s="322" t="s">
        <v>1376</v>
      </c>
      <c r="H202" s="322" t="s">
        <v>1406</v>
      </c>
      <c r="I202" s="322" t="s">
        <v>156</v>
      </c>
      <c r="J202" s="322" t="s">
        <v>1407</v>
      </c>
      <c r="K202" s="323">
        <v>45281</v>
      </c>
      <c r="L202" s="322" t="s">
        <v>1020</v>
      </c>
      <c r="M202" s="322" t="s">
        <v>1399</v>
      </c>
      <c r="N202" s="322" t="s">
        <v>1020</v>
      </c>
      <c r="O202" s="322" t="s">
        <v>1408</v>
      </c>
      <c r="P202" s="322"/>
      <c r="Q202" s="322"/>
      <c r="R202" s="323">
        <v>45291</v>
      </c>
      <c r="S202" s="322">
        <v>2310</v>
      </c>
      <c r="T202" s="322" t="s">
        <v>144</v>
      </c>
      <c r="U202" s="324">
        <v>0</v>
      </c>
      <c r="V202" s="324">
        <v>0</v>
      </c>
      <c r="W202" s="322" t="s">
        <v>160</v>
      </c>
      <c r="X202" s="322" t="s">
        <v>160</v>
      </c>
      <c r="Y202" s="322"/>
      <c r="Z202" s="324">
        <v>0</v>
      </c>
      <c r="AA202" s="324"/>
      <c r="AB202" s="322" t="s">
        <v>1324</v>
      </c>
      <c r="AC202" s="322" t="s">
        <v>143</v>
      </c>
      <c r="AD202" s="322"/>
    </row>
    <row r="203" spans="1:30" ht="25" customHeight="1" x14ac:dyDescent="0.35">
      <c r="A203" s="322" t="s">
        <v>1409</v>
      </c>
      <c r="B203" s="322" t="s">
        <v>151</v>
      </c>
      <c r="C203" s="323">
        <v>45282</v>
      </c>
      <c r="D203" s="322"/>
      <c r="E203" s="322" t="s">
        <v>1410</v>
      </c>
      <c r="F203" s="322" t="s">
        <v>1320</v>
      </c>
      <c r="G203" s="322" t="s">
        <v>1376</v>
      </c>
      <c r="H203" s="322" t="s">
        <v>1377</v>
      </c>
      <c r="I203" s="322" t="s">
        <v>156</v>
      </c>
      <c r="J203" s="322" t="s">
        <v>1411</v>
      </c>
      <c r="K203" s="323">
        <v>45283</v>
      </c>
      <c r="L203" s="322" t="s">
        <v>1020</v>
      </c>
      <c r="M203" s="322" t="s">
        <v>1390</v>
      </c>
      <c r="N203" s="322" t="s">
        <v>1086</v>
      </c>
      <c r="O203" s="322"/>
      <c r="P203" s="322" t="s">
        <v>1086</v>
      </c>
      <c r="Q203" s="322"/>
      <c r="R203" s="323">
        <v>45291</v>
      </c>
      <c r="S203" s="322">
        <v>2310</v>
      </c>
      <c r="T203" s="322" t="s">
        <v>144</v>
      </c>
      <c r="U203" s="324">
        <v>0</v>
      </c>
      <c r="V203" s="324">
        <v>0</v>
      </c>
      <c r="W203" s="322" t="s">
        <v>160</v>
      </c>
      <c r="X203" s="322"/>
      <c r="Y203" s="322"/>
      <c r="Z203" s="324">
        <v>0</v>
      </c>
      <c r="AA203" s="324"/>
      <c r="AB203" s="322" t="s">
        <v>1412</v>
      </c>
      <c r="AC203" s="322" t="s">
        <v>143</v>
      </c>
      <c r="AD203" s="322"/>
    </row>
    <row r="204" spans="1:30" ht="25" customHeight="1" x14ac:dyDescent="0.35">
      <c r="A204" s="322" t="s">
        <v>1413</v>
      </c>
      <c r="B204" s="322" t="s">
        <v>151</v>
      </c>
      <c r="C204" s="323">
        <v>45204</v>
      </c>
      <c r="D204" s="322"/>
      <c r="E204" s="322" t="s">
        <v>1414</v>
      </c>
      <c r="F204" s="322" t="s">
        <v>1320</v>
      </c>
      <c r="G204" s="322" t="s">
        <v>1415</v>
      </c>
      <c r="H204" s="322" t="s">
        <v>1416</v>
      </c>
      <c r="I204" s="322" t="s">
        <v>156</v>
      </c>
      <c r="J204" s="322" t="s">
        <v>1417</v>
      </c>
      <c r="K204" s="323">
        <v>45212</v>
      </c>
      <c r="L204" s="322" t="s">
        <v>1020</v>
      </c>
      <c r="M204" s="322"/>
      <c r="N204" s="322"/>
      <c r="O204" s="322"/>
      <c r="P204" s="322"/>
      <c r="Q204" s="322"/>
      <c r="R204" s="323">
        <v>45239</v>
      </c>
      <c r="S204" s="335">
        <v>1100</v>
      </c>
      <c r="T204" s="322" t="s">
        <v>144</v>
      </c>
      <c r="U204" s="324">
        <v>0</v>
      </c>
      <c r="V204" s="324">
        <v>0</v>
      </c>
      <c r="W204" s="322" t="s">
        <v>160</v>
      </c>
      <c r="X204" s="322"/>
      <c r="Y204" s="322"/>
      <c r="Z204" s="324">
        <v>0</v>
      </c>
      <c r="AA204" s="324"/>
      <c r="AB204" s="322" t="s">
        <v>1324</v>
      </c>
      <c r="AC204" s="322" t="s">
        <v>143</v>
      </c>
      <c r="AD204" s="322"/>
    </row>
    <row r="205" spans="1:30" ht="25" customHeight="1" x14ac:dyDescent="0.35">
      <c r="A205" s="322" t="s">
        <v>1418</v>
      </c>
      <c r="B205" s="322" t="s">
        <v>151</v>
      </c>
      <c r="C205" s="323">
        <v>45224</v>
      </c>
      <c r="D205" s="322"/>
      <c r="E205" s="322" t="s">
        <v>1419</v>
      </c>
      <c r="F205" s="322" t="s">
        <v>1320</v>
      </c>
      <c r="G205" s="322" t="s">
        <v>1420</v>
      </c>
      <c r="H205" s="322" t="s">
        <v>1421</v>
      </c>
      <c r="I205" s="322" t="s">
        <v>156</v>
      </c>
      <c r="J205" s="322" t="s">
        <v>1422</v>
      </c>
      <c r="K205" s="323">
        <v>45283</v>
      </c>
      <c r="L205" s="322" t="s">
        <v>1252</v>
      </c>
      <c r="M205" s="322" t="s">
        <v>1423</v>
      </c>
      <c r="N205" s="322"/>
      <c r="O205" s="322"/>
      <c r="P205" s="322"/>
      <c r="Q205" s="322"/>
      <c r="R205" s="323">
        <v>45291</v>
      </c>
      <c r="S205" s="322">
        <v>4386</v>
      </c>
      <c r="T205" s="322" t="s">
        <v>249</v>
      </c>
      <c r="U205" s="324">
        <v>3445.32</v>
      </c>
      <c r="V205" s="324">
        <v>0</v>
      </c>
      <c r="W205" s="322" t="s">
        <v>160</v>
      </c>
      <c r="X205" s="322"/>
      <c r="Y205" s="322"/>
      <c r="Z205" s="324">
        <v>0</v>
      </c>
      <c r="AA205" s="324"/>
      <c r="AB205" s="322" t="s">
        <v>1324</v>
      </c>
      <c r="AC205" s="322" t="s">
        <v>143</v>
      </c>
      <c r="AD205" s="322"/>
    </row>
    <row r="206" spans="1:30" ht="25" customHeight="1" x14ac:dyDescent="0.35">
      <c r="A206" s="322" t="s">
        <v>1424</v>
      </c>
      <c r="B206" s="322" t="s">
        <v>151</v>
      </c>
      <c r="C206" s="323">
        <v>45142</v>
      </c>
      <c r="D206" s="322"/>
      <c r="E206" s="322" t="s">
        <v>1425</v>
      </c>
      <c r="F206" s="322" t="s">
        <v>1320</v>
      </c>
      <c r="G206" s="322" t="s">
        <v>1426</v>
      </c>
      <c r="H206" s="322" t="s">
        <v>1427</v>
      </c>
      <c r="I206" s="322" t="s">
        <v>156</v>
      </c>
      <c r="J206" s="322" t="s">
        <v>1428</v>
      </c>
      <c r="K206" s="323">
        <v>45199</v>
      </c>
      <c r="L206" s="322" t="s">
        <v>191</v>
      </c>
      <c r="M206" s="322" t="s">
        <v>1429</v>
      </c>
      <c r="N206" s="322" t="s">
        <v>1086</v>
      </c>
      <c r="O206" s="322"/>
      <c r="P206" s="322" t="s">
        <v>1086</v>
      </c>
      <c r="Q206" s="322"/>
      <c r="R206" s="323">
        <v>45142</v>
      </c>
      <c r="S206" s="322">
        <v>3954.08</v>
      </c>
      <c r="T206" s="322" t="s">
        <v>249</v>
      </c>
      <c r="U206" s="324">
        <v>3113.79</v>
      </c>
      <c r="V206" s="324">
        <v>0</v>
      </c>
      <c r="W206" s="322" t="s">
        <v>160</v>
      </c>
      <c r="X206" s="322"/>
      <c r="Y206" s="322"/>
      <c r="Z206" s="324">
        <v>0</v>
      </c>
      <c r="AA206" s="324"/>
      <c r="AB206" s="322" t="s">
        <v>1430</v>
      </c>
      <c r="AC206" s="322" t="s">
        <v>143</v>
      </c>
      <c r="AD206" s="322"/>
    </row>
    <row r="207" spans="1:30" ht="25" customHeight="1" x14ac:dyDescent="0.35">
      <c r="A207" s="322" t="s">
        <v>1431</v>
      </c>
      <c r="B207" s="322" t="s">
        <v>151</v>
      </c>
      <c r="C207" s="323">
        <v>45289</v>
      </c>
      <c r="D207" s="322"/>
      <c r="E207" s="322" t="s">
        <v>1432</v>
      </c>
      <c r="F207" s="322" t="s">
        <v>138</v>
      </c>
      <c r="G207" s="322" t="s">
        <v>1433</v>
      </c>
      <c r="H207" s="322" t="s">
        <v>1434</v>
      </c>
      <c r="I207" s="322" t="s">
        <v>156</v>
      </c>
      <c r="J207" s="322" t="s">
        <v>1435</v>
      </c>
      <c r="K207" s="323">
        <v>45322</v>
      </c>
      <c r="L207" s="322" t="s">
        <v>255</v>
      </c>
      <c r="M207" s="322" t="s">
        <v>433</v>
      </c>
      <c r="N207" s="322" t="s">
        <v>255</v>
      </c>
      <c r="O207" s="322" t="s">
        <v>432</v>
      </c>
      <c r="P207" s="322" t="s">
        <v>191</v>
      </c>
      <c r="Q207" s="322" t="s">
        <v>1436</v>
      </c>
      <c r="R207" s="323">
        <v>45300</v>
      </c>
      <c r="S207" s="322">
        <v>2390</v>
      </c>
      <c r="T207" s="322" t="s">
        <v>144</v>
      </c>
      <c r="U207" s="324">
        <v>0</v>
      </c>
      <c r="V207" s="324">
        <v>0</v>
      </c>
      <c r="W207" s="322" t="s">
        <v>160</v>
      </c>
      <c r="X207" s="322" t="s">
        <v>160</v>
      </c>
      <c r="Y207" s="322" t="s">
        <v>160</v>
      </c>
      <c r="Z207" s="324">
        <v>0</v>
      </c>
      <c r="AA207" s="324"/>
      <c r="AB207" s="322" t="s">
        <v>337</v>
      </c>
      <c r="AC207" s="322" t="s">
        <v>143</v>
      </c>
      <c r="AD207" s="322"/>
    </row>
    <row r="208" spans="1:30" ht="25" customHeight="1" x14ac:dyDescent="0.35">
      <c r="A208" s="322" t="s">
        <v>1437</v>
      </c>
      <c r="B208" s="322" t="s">
        <v>151</v>
      </c>
      <c r="C208" s="323">
        <v>45112</v>
      </c>
      <c r="D208" s="322"/>
      <c r="E208" s="322" t="s">
        <v>1438</v>
      </c>
      <c r="F208" s="322" t="s">
        <v>1439</v>
      </c>
      <c r="G208" s="322" t="s">
        <v>1440</v>
      </c>
      <c r="H208" s="322" t="s">
        <v>1441</v>
      </c>
      <c r="I208" s="322" t="s">
        <v>156</v>
      </c>
      <c r="J208" s="322" t="s">
        <v>1442</v>
      </c>
      <c r="K208" s="323">
        <v>45200</v>
      </c>
      <c r="L208" s="322" t="s">
        <v>255</v>
      </c>
      <c r="M208" s="322" t="s">
        <v>1443</v>
      </c>
      <c r="N208" s="322" t="s">
        <v>1181</v>
      </c>
      <c r="O208" s="322"/>
      <c r="P208" s="322" t="s">
        <v>1181</v>
      </c>
      <c r="Q208" s="322"/>
      <c r="R208" s="323">
        <v>45113</v>
      </c>
      <c r="S208" s="325">
        <v>4532</v>
      </c>
      <c r="T208" s="322" t="s">
        <v>249</v>
      </c>
      <c r="U208" s="324">
        <v>3565.83</v>
      </c>
      <c r="V208" s="324">
        <v>0</v>
      </c>
      <c r="W208" s="322" t="s">
        <v>160</v>
      </c>
      <c r="X208" s="322"/>
      <c r="Y208" s="322"/>
      <c r="Z208" s="324">
        <v>0</v>
      </c>
      <c r="AA208" s="324"/>
      <c r="AB208" s="322" t="s">
        <v>1444</v>
      </c>
      <c r="AC208" s="322" t="s">
        <v>143</v>
      </c>
      <c r="AD208" s="322"/>
    </row>
    <row r="209" spans="1:30" ht="25" customHeight="1" x14ac:dyDescent="0.35">
      <c r="A209" s="322" t="s">
        <v>1445</v>
      </c>
      <c r="B209" s="322" t="s">
        <v>151</v>
      </c>
      <c r="C209" s="323">
        <v>45352</v>
      </c>
      <c r="D209" s="322"/>
      <c r="E209" s="322" t="s">
        <v>1446</v>
      </c>
      <c r="F209" s="322" t="s">
        <v>1447</v>
      </c>
      <c r="G209" s="322" t="s">
        <v>1448</v>
      </c>
      <c r="H209" s="322" t="s">
        <v>1449</v>
      </c>
      <c r="I209" s="322" t="s">
        <v>156</v>
      </c>
      <c r="J209" s="322" t="s">
        <v>1450</v>
      </c>
      <c r="K209" s="323">
        <v>45378</v>
      </c>
      <c r="L209" s="322" t="s">
        <v>255</v>
      </c>
      <c r="M209" s="322" t="s">
        <v>1451</v>
      </c>
      <c r="N209" s="322"/>
      <c r="O209" s="322"/>
      <c r="P209" s="322"/>
      <c r="Q209" s="322"/>
      <c r="R209" s="323">
        <v>45352</v>
      </c>
      <c r="S209" s="325">
        <v>1995</v>
      </c>
      <c r="T209" s="322" t="s">
        <v>144</v>
      </c>
      <c r="U209" s="324">
        <v>0</v>
      </c>
      <c r="V209" s="324">
        <v>0</v>
      </c>
      <c r="W209" s="322" t="s">
        <v>160</v>
      </c>
      <c r="X209" s="322"/>
      <c r="Y209" s="322"/>
      <c r="Z209" s="324">
        <v>0</v>
      </c>
      <c r="AA209" s="324"/>
      <c r="AB209" s="322" t="s">
        <v>1452</v>
      </c>
      <c r="AC209" s="322" t="s">
        <v>143</v>
      </c>
      <c r="AD209" s="322"/>
    </row>
    <row r="210" spans="1:30" ht="25" customHeight="1" x14ac:dyDescent="0.35">
      <c r="A210" s="322" t="s">
        <v>1453</v>
      </c>
      <c r="B210" s="322" t="s">
        <v>151</v>
      </c>
      <c r="C210" s="323">
        <v>45163</v>
      </c>
      <c r="D210" s="322"/>
      <c r="E210" s="322" t="s">
        <v>1454</v>
      </c>
      <c r="F210" s="322" t="s">
        <v>1447</v>
      </c>
      <c r="G210" s="322" t="s">
        <v>1455</v>
      </c>
      <c r="H210" s="322" t="s">
        <v>1456</v>
      </c>
      <c r="I210" s="322" t="s">
        <v>156</v>
      </c>
      <c r="J210" s="322" t="s">
        <v>1457</v>
      </c>
      <c r="K210" s="323">
        <v>45196</v>
      </c>
      <c r="L210" s="322" t="s">
        <v>158</v>
      </c>
      <c r="M210" s="322" t="s">
        <v>1458</v>
      </c>
      <c r="N210" s="322"/>
      <c r="O210" s="322"/>
      <c r="P210" s="322"/>
      <c r="Q210" s="322"/>
      <c r="R210" s="323">
        <v>45163</v>
      </c>
      <c r="S210" s="322">
        <v>1700</v>
      </c>
      <c r="T210" s="322" t="s">
        <v>144</v>
      </c>
      <c r="U210" s="324">
        <v>0</v>
      </c>
      <c r="V210" s="324">
        <v>0</v>
      </c>
      <c r="W210" s="322" t="s">
        <v>160</v>
      </c>
      <c r="X210" s="322"/>
      <c r="Y210" s="322"/>
      <c r="Z210" s="324">
        <v>0</v>
      </c>
      <c r="AA210" s="324"/>
      <c r="AB210" s="322" t="s">
        <v>1459</v>
      </c>
      <c r="AC210" s="322" t="s">
        <v>143</v>
      </c>
      <c r="AD210" s="322"/>
    </row>
    <row r="211" spans="1:30" ht="25" customHeight="1" x14ac:dyDescent="0.35">
      <c r="A211" s="322" t="s">
        <v>1460</v>
      </c>
      <c r="B211" s="322" t="s">
        <v>151</v>
      </c>
      <c r="C211" s="323">
        <v>45306</v>
      </c>
      <c r="D211" s="322"/>
      <c r="E211" s="322" t="s">
        <v>1461</v>
      </c>
      <c r="F211" s="322" t="s">
        <v>1447</v>
      </c>
      <c r="G211" s="322" t="s">
        <v>1462</v>
      </c>
      <c r="H211" s="322" t="s">
        <v>1463</v>
      </c>
      <c r="I211" s="322" t="s">
        <v>156</v>
      </c>
      <c r="J211" s="322" t="s">
        <v>1464</v>
      </c>
      <c r="K211" s="323">
        <v>45376</v>
      </c>
      <c r="L211" s="322" t="s">
        <v>1020</v>
      </c>
      <c r="M211" s="322" t="s">
        <v>1394</v>
      </c>
      <c r="N211" s="322"/>
      <c r="O211" s="322"/>
      <c r="P211" s="322"/>
      <c r="Q211" s="322"/>
      <c r="R211" s="323">
        <v>45306</v>
      </c>
      <c r="S211" s="325">
        <v>1700</v>
      </c>
      <c r="T211" s="322" t="s">
        <v>144</v>
      </c>
      <c r="U211" s="324">
        <v>0</v>
      </c>
      <c r="V211" s="324">
        <v>0</v>
      </c>
      <c r="W211" s="322" t="s">
        <v>160</v>
      </c>
      <c r="X211" s="322"/>
      <c r="Y211" s="322"/>
      <c r="Z211" s="324">
        <v>0</v>
      </c>
      <c r="AA211" s="324"/>
      <c r="AB211" s="322" t="s">
        <v>1459</v>
      </c>
      <c r="AC211" s="322" t="s">
        <v>143</v>
      </c>
      <c r="AD211" s="322"/>
    </row>
    <row r="212" spans="1:30" ht="25" customHeight="1" x14ac:dyDescent="0.35">
      <c r="A212" s="322" t="s">
        <v>1465</v>
      </c>
      <c r="B212" s="322" t="s">
        <v>151</v>
      </c>
      <c r="C212" s="323">
        <v>45208</v>
      </c>
      <c r="D212" s="322"/>
      <c r="E212" s="322" t="s">
        <v>1466</v>
      </c>
      <c r="F212" s="322" t="s">
        <v>138</v>
      </c>
      <c r="G212" s="322" t="s">
        <v>1467</v>
      </c>
      <c r="H212" s="322" t="s">
        <v>1468</v>
      </c>
      <c r="I212" s="322" t="s">
        <v>156</v>
      </c>
      <c r="J212" s="322" t="s">
        <v>1469</v>
      </c>
      <c r="K212" s="323">
        <v>45263</v>
      </c>
      <c r="L212" s="322" t="s">
        <v>191</v>
      </c>
      <c r="M212" s="322" t="s">
        <v>1470</v>
      </c>
      <c r="N212" s="322"/>
      <c r="O212" s="322"/>
      <c r="P212" s="322"/>
      <c r="Q212" s="322"/>
      <c r="R212" s="323">
        <v>45209</v>
      </c>
      <c r="S212" s="325">
        <v>2520</v>
      </c>
      <c r="T212" s="322" t="s">
        <v>144</v>
      </c>
      <c r="U212" s="324">
        <v>0</v>
      </c>
      <c r="V212" s="324">
        <v>0</v>
      </c>
      <c r="W212" s="322" t="s">
        <v>160</v>
      </c>
      <c r="X212" s="322"/>
      <c r="Y212" s="322"/>
      <c r="Z212" s="324">
        <v>0</v>
      </c>
      <c r="AA212" s="324"/>
      <c r="AB212" s="322" t="s">
        <v>337</v>
      </c>
      <c r="AC212" s="322" t="s">
        <v>143</v>
      </c>
      <c r="AD212" s="322"/>
    </row>
    <row r="213" spans="1:30" ht="25" customHeight="1" x14ac:dyDescent="0.35">
      <c r="A213" s="322" t="s">
        <v>1471</v>
      </c>
      <c r="B213" s="322" t="s">
        <v>151</v>
      </c>
      <c r="C213" s="323">
        <v>45140</v>
      </c>
      <c r="D213" s="322"/>
      <c r="E213" s="322" t="s">
        <v>1472</v>
      </c>
      <c r="F213" s="322" t="s">
        <v>138</v>
      </c>
      <c r="G213" s="322" t="s">
        <v>1473</v>
      </c>
      <c r="H213" s="322" t="s">
        <v>1474</v>
      </c>
      <c r="I213" s="322" t="s">
        <v>156</v>
      </c>
      <c r="J213" s="322" t="s">
        <v>1475</v>
      </c>
      <c r="K213" s="323">
        <v>45192</v>
      </c>
      <c r="L213" s="322" t="s">
        <v>255</v>
      </c>
      <c r="M213" s="322" t="s">
        <v>1476</v>
      </c>
      <c r="N213" s="322" t="s">
        <v>255</v>
      </c>
      <c r="O213" s="322" t="s">
        <v>1477</v>
      </c>
      <c r="P213" s="322" t="s">
        <v>255</v>
      </c>
      <c r="Q213" s="322" t="s">
        <v>1478</v>
      </c>
      <c r="R213" s="323">
        <v>45163</v>
      </c>
      <c r="S213" s="325">
        <v>3650</v>
      </c>
      <c r="T213" s="322" t="s">
        <v>144</v>
      </c>
      <c r="U213" s="324">
        <v>0</v>
      </c>
      <c r="V213" s="324">
        <v>0</v>
      </c>
      <c r="W213" s="322" t="s">
        <v>160</v>
      </c>
      <c r="X213" s="322" t="s">
        <v>160</v>
      </c>
      <c r="Y213" s="322" t="s">
        <v>160</v>
      </c>
      <c r="Z213" s="324">
        <v>0</v>
      </c>
      <c r="AA213" s="324"/>
      <c r="AB213" s="322" t="s">
        <v>337</v>
      </c>
      <c r="AC213" s="322" t="s">
        <v>143</v>
      </c>
      <c r="AD213" s="322"/>
    </row>
    <row r="214" spans="1:30" ht="25" customHeight="1" x14ac:dyDescent="0.35">
      <c r="A214" s="322" t="s">
        <v>1479</v>
      </c>
      <c r="B214" s="322" t="s">
        <v>151</v>
      </c>
      <c r="C214" s="323">
        <v>45280</v>
      </c>
      <c r="D214" s="322"/>
      <c r="E214" s="322" t="s">
        <v>1480</v>
      </c>
      <c r="F214" s="322" t="s">
        <v>138</v>
      </c>
      <c r="G214" s="322" t="s">
        <v>1481</v>
      </c>
      <c r="H214" s="322" t="s">
        <v>1482</v>
      </c>
      <c r="I214" s="322" t="s">
        <v>156</v>
      </c>
      <c r="J214" s="322" t="s">
        <v>1483</v>
      </c>
      <c r="K214" s="323">
        <v>45321</v>
      </c>
      <c r="L214" s="322" t="s">
        <v>191</v>
      </c>
      <c r="M214" s="322" t="s">
        <v>1484</v>
      </c>
      <c r="N214" s="322" t="s">
        <v>191</v>
      </c>
      <c r="O214" s="322" t="s">
        <v>801</v>
      </c>
      <c r="P214" s="322"/>
      <c r="Q214" s="322"/>
      <c r="R214" s="323">
        <v>45341</v>
      </c>
      <c r="S214" s="322">
        <v>2520</v>
      </c>
      <c r="T214" s="322" t="s">
        <v>144</v>
      </c>
      <c r="U214" s="324">
        <v>0</v>
      </c>
      <c r="V214" s="324">
        <v>0</v>
      </c>
      <c r="W214" s="322" t="s">
        <v>160</v>
      </c>
      <c r="X214" s="322" t="s">
        <v>160</v>
      </c>
      <c r="Y214" s="322"/>
      <c r="Z214" s="324">
        <v>0</v>
      </c>
      <c r="AA214" s="324"/>
      <c r="AB214" s="322" t="s">
        <v>337</v>
      </c>
      <c r="AC214" s="322" t="s">
        <v>143</v>
      </c>
      <c r="AD214" s="322"/>
    </row>
    <row r="215" spans="1:30" ht="25" customHeight="1" x14ac:dyDescent="0.35">
      <c r="A215" s="322" t="s">
        <v>1485</v>
      </c>
      <c r="B215" s="322" t="s">
        <v>151</v>
      </c>
      <c r="C215" s="323">
        <v>45323</v>
      </c>
      <c r="D215" s="322"/>
      <c r="E215" s="322" t="s">
        <v>1486</v>
      </c>
      <c r="F215" s="322" t="s">
        <v>138</v>
      </c>
      <c r="G215" s="322" t="s">
        <v>1487</v>
      </c>
      <c r="H215" s="322" t="s">
        <v>1488</v>
      </c>
      <c r="I215" s="322" t="s">
        <v>156</v>
      </c>
      <c r="J215" s="322" t="s">
        <v>1489</v>
      </c>
      <c r="K215" s="323">
        <v>45407</v>
      </c>
      <c r="L215" s="322" t="s">
        <v>191</v>
      </c>
      <c r="M215" s="322" t="s">
        <v>1490</v>
      </c>
      <c r="N215" s="322"/>
      <c r="O215" s="322"/>
      <c r="P215" s="322"/>
      <c r="Q215" s="322"/>
      <c r="R215" s="323">
        <v>45337</v>
      </c>
      <c r="S215" s="322">
        <v>1990</v>
      </c>
      <c r="T215" s="322" t="s">
        <v>144</v>
      </c>
      <c r="U215" s="324">
        <v>0</v>
      </c>
      <c r="V215" s="324">
        <v>0</v>
      </c>
      <c r="W215" s="322" t="s">
        <v>160</v>
      </c>
      <c r="X215" s="322"/>
      <c r="Y215" s="322"/>
      <c r="Z215" s="324">
        <v>0</v>
      </c>
      <c r="AA215" s="324"/>
      <c r="AB215" s="322" t="s">
        <v>337</v>
      </c>
      <c r="AC215" s="322" t="s">
        <v>143</v>
      </c>
      <c r="AD215" s="322"/>
    </row>
    <row r="216" spans="1:30" ht="25" customHeight="1" x14ac:dyDescent="0.35">
      <c r="A216" s="322" t="s">
        <v>1491</v>
      </c>
      <c r="B216" s="322" t="s">
        <v>151</v>
      </c>
      <c r="C216" s="323">
        <v>45034</v>
      </c>
      <c r="D216" s="322"/>
      <c r="E216" s="322" t="s">
        <v>1492</v>
      </c>
      <c r="F216" s="322" t="s">
        <v>138</v>
      </c>
      <c r="G216" s="322" t="s">
        <v>1493</v>
      </c>
      <c r="H216" s="322" t="s">
        <v>1494</v>
      </c>
      <c r="I216" s="322" t="s">
        <v>156</v>
      </c>
      <c r="J216" s="322" t="s">
        <v>1495</v>
      </c>
      <c r="K216" s="323">
        <v>45068</v>
      </c>
      <c r="L216" s="322" t="s">
        <v>198</v>
      </c>
      <c r="M216" s="322" t="s">
        <v>199</v>
      </c>
      <c r="N216" s="322" t="s">
        <v>198</v>
      </c>
      <c r="O216" s="322" t="s">
        <v>1496</v>
      </c>
      <c r="P216" s="322"/>
      <c r="Q216" s="322"/>
      <c r="R216" s="323">
        <v>45117</v>
      </c>
      <c r="S216" s="322">
        <v>1600</v>
      </c>
      <c r="T216" s="322" t="s">
        <v>144</v>
      </c>
      <c r="U216" s="324">
        <v>0</v>
      </c>
      <c r="V216" s="324">
        <v>0</v>
      </c>
      <c r="W216" s="322" t="s">
        <v>160</v>
      </c>
      <c r="X216" s="322" t="s">
        <v>160</v>
      </c>
      <c r="Y216" s="322"/>
      <c r="Z216" s="324">
        <v>0</v>
      </c>
      <c r="AA216" s="324"/>
      <c r="AB216" s="322" t="s">
        <v>337</v>
      </c>
      <c r="AC216" s="322" t="s">
        <v>143</v>
      </c>
      <c r="AD216" s="322"/>
    </row>
    <row r="217" spans="1:30" ht="25" customHeight="1" x14ac:dyDescent="0.35">
      <c r="A217" s="322" t="s">
        <v>1497</v>
      </c>
      <c r="B217" s="322" t="s">
        <v>151</v>
      </c>
      <c r="C217" s="323">
        <v>45039</v>
      </c>
      <c r="D217" s="322"/>
      <c r="E217" s="322" t="s">
        <v>1498</v>
      </c>
      <c r="F217" s="322" t="s">
        <v>138</v>
      </c>
      <c r="G217" s="322" t="s">
        <v>1499</v>
      </c>
      <c r="H217" s="322" t="s">
        <v>1500</v>
      </c>
      <c r="I217" s="322" t="s">
        <v>156</v>
      </c>
      <c r="J217" s="322" t="s">
        <v>1501</v>
      </c>
      <c r="K217" s="323">
        <v>45062</v>
      </c>
      <c r="L217" s="322" t="s">
        <v>158</v>
      </c>
      <c r="M217" s="322" t="s">
        <v>1502</v>
      </c>
      <c r="N217" s="322"/>
      <c r="O217" s="322"/>
      <c r="P217" s="322"/>
      <c r="Q217" s="322"/>
      <c r="R217" s="323">
        <v>45050</v>
      </c>
      <c r="S217" s="325">
        <v>2355</v>
      </c>
      <c r="T217" s="322" t="s">
        <v>144</v>
      </c>
      <c r="U217" s="324">
        <v>0</v>
      </c>
      <c r="V217" s="324">
        <v>0</v>
      </c>
      <c r="W217" s="322" t="s">
        <v>160</v>
      </c>
      <c r="X217" s="322"/>
      <c r="Y217" s="322"/>
      <c r="Z217" s="324">
        <v>0</v>
      </c>
      <c r="AA217" s="324"/>
      <c r="AB217" s="322" t="s">
        <v>343</v>
      </c>
      <c r="AC217" s="322" t="s">
        <v>143</v>
      </c>
      <c r="AD217" s="322"/>
    </row>
    <row r="218" spans="1:30" ht="25" customHeight="1" x14ac:dyDescent="0.35">
      <c r="A218" s="322" t="s">
        <v>1503</v>
      </c>
      <c r="B218" s="322" t="s">
        <v>151</v>
      </c>
      <c r="C218" s="323">
        <v>45120</v>
      </c>
      <c r="D218" s="322"/>
      <c r="E218" s="322" t="s">
        <v>1504</v>
      </c>
      <c r="F218" s="322" t="s">
        <v>138</v>
      </c>
      <c r="G218" s="322" t="s">
        <v>1499</v>
      </c>
      <c r="H218" s="322" t="s">
        <v>1500</v>
      </c>
      <c r="I218" s="322" t="s">
        <v>156</v>
      </c>
      <c r="J218" s="322" t="s">
        <v>1505</v>
      </c>
      <c r="K218" s="323">
        <v>45162</v>
      </c>
      <c r="L218" s="322" t="s">
        <v>158</v>
      </c>
      <c r="M218" s="322" t="s">
        <v>1506</v>
      </c>
      <c r="N218" s="322"/>
      <c r="O218" s="322"/>
      <c r="P218" s="322"/>
      <c r="Q218" s="322"/>
      <c r="R218" s="323">
        <v>45131</v>
      </c>
      <c r="S218" s="325">
        <v>3140</v>
      </c>
      <c r="T218" s="322" t="s">
        <v>144</v>
      </c>
      <c r="U218" s="324">
        <v>0</v>
      </c>
      <c r="V218" s="324">
        <v>0</v>
      </c>
      <c r="W218" s="322" t="s">
        <v>160</v>
      </c>
      <c r="X218" s="322"/>
      <c r="Y218" s="322"/>
      <c r="Z218" s="324">
        <v>0</v>
      </c>
      <c r="AA218" s="324"/>
      <c r="AB218" s="322" t="s">
        <v>337</v>
      </c>
      <c r="AC218" s="322" t="s">
        <v>143</v>
      </c>
      <c r="AD218" s="322"/>
    </row>
    <row r="219" spans="1:30" ht="25" customHeight="1" x14ac:dyDescent="0.35">
      <c r="A219" s="322" t="s">
        <v>1507</v>
      </c>
      <c r="B219" s="322" t="s">
        <v>151</v>
      </c>
      <c r="C219" s="323">
        <v>45345</v>
      </c>
      <c r="D219" s="322"/>
      <c r="E219" s="322" t="s">
        <v>1508</v>
      </c>
      <c r="F219" s="322" t="s">
        <v>138</v>
      </c>
      <c r="G219" s="322" t="s">
        <v>1499</v>
      </c>
      <c r="H219" s="322" t="s">
        <v>1509</v>
      </c>
      <c r="I219" s="322" t="s">
        <v>156</v>
      </c>
      <c r="J219" s="322" t="s">
        <v>1510</v>
      </c>
      <c r="K219" s="323">
        <v>45383</v>
      </c>
      <c r="L219" s="322" t="s">
        <v>158</v>
      </c>
      <c r="M219" s="322" t="s">
        <v>1511</v>
      </c>
      <c r="N219" s="322"/>
      <c r="O219" s="322"/>
      <c r="P219" s="322"/>
      <c r="Q219" s="322"/>
      <c r="R219" s="323">
        <v>45351</v>
      </c>
      <c r="S219" s="322">
        <v>2460</v>
      </c>
      <c r="T219" s="322" t="s">
        <v>144</v>
      </c>
      <c r="U219" s="324">
        <v>0</v>
      </c>
      <c r="V219" s="324">
        <v>0</v>
      </c>
      <c r="W219" s="322" t="s">
        <v>160</v>
      </c>
      <c r="X219" s="322"/>
      <c r="Y219" s="322"/>
      <c r="Z219" s="324">
        <v>0</v>
      </c>
      <c r="AA219" s="324"/>
      <c r="AB219" s="322" t="s">
        <v>337</v>
      </c>
      <c r="AC219" s="322" t="s">
        <v>143</v>
      </c>
      <c r="AD219" s="322"/>
    </row>
    <row r="220" spans="1:30" ht="25" customHeight="1" x14ac:dyDescent="0.35">
      <c r="A220" s="322" t="s">
        <v>1512</v>
      </c>
      <c r="B220" s="322" t="s">
        <v>151</v>
      </c>
      <c r="C220" s="323">
        <v>45197</v>
      </c>
      <c r="D220" s="322"/>
      <c r="E220" s="322" t="s">
        <v>1513</v>
      </c>
      <c r="F220" s="322" t="s">
        <v>138</v>
      </c>
      <c r="G220" s="322" t="s">
        <v>1514</v>
      </c>
      <c r="H220" s="322" t="s">
        <v>1515</v>
      </c>
      <c r="I220" s="322" t="s">
        <v>156</v>
      </c>
      <c r="J220" s="322" t="s">
        <v>1516</v>
      </c>
      <c r="K220" s="323">
        <v>45217</v>
      </c>
      <c r="L220" s="322" t="s">
        <v>198</v>
      </c>
      <c r="M220" s="322" t="s">
        <v>205</v>
      </c>
      <c r="N220" s="322" t="s">
        <v>198</v>
      </c>
      <c r="O220" s="322" t="s">
        <v>1517</v>
      </c>
      <c r="P220" s="322"/>
      <c r="Q220" s="322"/>
      <c r="R220" s="323">
        <v>45208</v>
      </c>
      <c r="S220" s="325">
        <v>3080</v>
      </c>
      <c r="T220" s="322" t="s">
        <v>144</v>
      </c>
      <c r="U220" s="324">
        <v>0</v>
      </c>
      <c r="V220" s="324">
        <v>0</v>
      </c>
      <c r="W220" s="322" t="s">
        <v>160</v>
      </c>
      <c r="X220" s="322" t="s">
        <v>160</v>
      </c>
      <c r="Y220" s="322"/>
      <c r="Z220" s="324">
        <v>0</v>
      </c>
      <c r="AA220" s="324"/>
      <c r="AB220" s="322" t="s">
        <v>337</v>
      </c>
      <c r="AC220" s="322" t="s">
        <v>143</v>
      </c>
      <c r="AD220" s="322"/>
    </row>
    <row r="221" spans="1:30" ht="25" customHeight="1" x14ac:dyDescent="0.35">
      <c r="A221" s="322" t="s">
        <v>1518</v>
      </c>
      <c r="B221" s="322" t="s">
        <v>151</v>
      </c>
      <c r="C221" s="323">
        <v>45268</v>
      </c>
      <c r="D221" s="322"/>
      <c r="E221" s="322" t="s">
        <v>1519</v>
      </c>
      <c r="F221" s="322" t="s">
        <v>138</v>
      </c>
      <c r="G221" s="322" t="s">
        <v>1520</v>
      </c>
      <c r="H221" s="322" t="s">
        <v>1521</v>
      </c>
      <c r="I221" s="322" t="s">
        <v>156</v>
      </c>
      <c r="J221" s="322" t="s">
        <v>1522</v>
      </c>
      <c r="K221" s="323">
        <v>45287</v>
      </c>
      <c r="L221" s="322" t="s">
        <v>191</v>
      </c>
      <c r="M221" s="322" t="s">
        <v>907</v>
      </c>
      <c r="N221" s="322" t="s">
        <v>365</v>
      </c>
      <c r="O221" s="322"/>
      <c r="P221" s="322"/>
      <c r="Q221" s="322"/>
      <c r="R221" s="323">
        <v>45278</v>
      </c>
      <c r="S221" s="325">
        <v>3460</v>
      </c>
      <c r="T221" s="322" t="s">
        <v>144</v>
      </c>
      <c r="U221" s="324">
        <v>0</v>
      </c>
      <c r="V221" s="324">
        <v>0</v>
      </c>
      <c r="W221" s="322" t="s">
        <v>160</v>
      </c>
      <c r="X221" s="322" t="s">
        <v>227</v>
      </c>
      <c r="Y221" s="322"/>
      <c r="Z221" s="324">
        <v>0</v>
      </c>
      <c r="AA221" s="324"/>
      <c r="AB221" s="322" t="s">
        <v>337</v>
      </c>
      <c r="AC221" s="322" t="s">
        <v>143</v>
      </c>
      <c r="AD221" s="322"/>
    </row>
    <row r="222" spans="1:30" ht="25" customHeight="1" x14ac:dyDescent="0.35">
      <c r="A222" s="322" t="s">
        <v>1523</v>
      </c>
      <c r="B222" s="322" t="s">
        <v>151</v>
      </c>
      <c r="C222" s="323">
        <v>45354</v>
      </c>
      <c r="D222" s="322"/>
      <c r="E222" s="322" t="s">
        <v>1524</v>
      </c>
      <c r="F222" s="322" t="s">
        <v>138</v>
      </c>
      <c r="G222" s="322" t="s">
        <v>1525</v>
      </c>
      <c r="H222" s="322" t="s">
        <v>1526</v>
      </c>
      <c r="I222" s="322" t="s">
        <v>156</v>
      </c>
      <c r="J222" s="322" t="s">
        <v>1527</v>
      </c>
      <c r="K222" s="323">
        <v>45362</v>
      </c>
      <c r="L222" s="322" t="s">
        <v>191</v>
      </c>
      <c r="M222" s="322" t="s">
        <v>1528</v>
      </c>
      <c r="N222" s="322"/>
      <c r="O222" s="322"/>
      <c r="P222" s="322"/>
      <c r="Q222" s="322"/>
      <c r="R222" s="323">
        <v>45356</v>
      </c>
      <c r="S222" s="322">
        <v>2350</v>
      </c>
      <c r="T222" s="322" t="s">
        <v>144</v>
      </c>
      <c r="U222" s="324">
        <v>0</v>
      </c>
      <c r="V222" s="324">
        <v>0</v>
      </c>
      <c r="W222" s="322" t="s">
        <v>160</v>
      </c>
      <c r="X222" s="322"/>
      <c r="Y222" s="322"/>
      <c r="Z222" s="324">
        <v>0</v>
      </c>
      <c r="AA222" s="324"/>
      <c r="AB222" s="322" t="s">
        <v>337</v>
      </c>
      <c r="AC222" s="322" t="s">
        <v>143</v>
      </c>
      <c r="AD222" s="322"/>
    </row>
    <row r="223" spans="1:30" ht="25" customHeight="1" x14ac:dyDescent="0.35">
      <c r="A223" s="322" t="s">
        <v>1529</v>
      </c>
      <c r="B223" s="322" t="s">
        <v>151</v>
      </c>
      <c r="C223" s="323">
        <v>45056</v>
      </c>
      <c r="D223" s="322"/>
      <c r="E223" s="322" t="s">
        <v>1530</v>
      </c>
      <c r="F223" s="322" t="s">
        <v>138</v>
      </c>
      <c r="G223" s="322" t="s">
        <v>1531</v>
      </c>
      <c r="H223" s="322" t="s">
        <v>1532</v>
      </c>
      <c r="I223" s="322" t="s">
        <v>156</v>
      </c>
      <c r="J223" s="322" t="s">
        <v>1533</v>
      </c>
      <c r="K223" s="323">
        <v>45072</v>
      </c>
      <c r="L223" s="322" t="s">
        <v>255</v>
      </c>
      <c r="M223" s="322"/>
      <c r="N223" s="322" t="s">
        <v>1534</v>
      </c>
      <c r="O223" s="322"/>
      <c r="P223" s="322"/>
      <c r="Q223" s="322"/>
      <c r="R223" s="323">
        <v>45070</v>
      </c>
      <c r="S223" s="325">
        <v>3250</v>
      </c>
      <c r="T223" s="322" t="s">
        <v>144</v>
      </c>
      <c r="U223" s="324">
        <v>0</v>
      </c>
      <c r="V223" s="324">
        <v>0</v>
      </c>
      <c r="W223" s="322" t="s">
        <v>160</v>
      </c>
      <c r="X223" s="322" t="s">
        <v>762</v>
      </c>
      <c r="Y223" s="322"/>
      <c r="Z223" s="324">
        <v>0</v>
      </c>
      <c r="AA223" s="324"/>
      <c r="AB223" s="322" t="s">
        <v>337</v>
      </c>
      <c r="AC223" s="322" t="s">
        <v>143</v>
      </c>
      <c r="AD223" s="322"/>
    </row>
    <row r="224" spans="1:30" ht="25" customHeight="1" x14ac:dyDescent="0.35">
      <c r="A224" s="322" t="s">
        <v>1535</v>
      </c>
      <c r="B224" s="322" t="s">
        <v>151</v>
      </c>
      <c r="C224" s="323">
        <v>45236</v>
      </c>
      <c r="D224" s="322"/>
      <c r="E224" s="322" t="s">
        <v>1536</v>
      </c>
      <c r="F224" s="322" t="s">
        <v>138</v>
      </c>
      <c r="G224" s="322" t="s">
        <v>1537</v>
      </c>
      <c r="H224" s="322" t="s">
        <v>1538</v>
      </c>
      <c r="I224" s="322" t="s">
        <v>156</v>
      </c>
      <c r="J224" s="322" t="s">
        <v>1539</v>
      </c>
      <c r="K224" s="323">
        <v>45257</v>
      </c>
      <c r="L224" s="322" t="s">
        <v>198</v>
      </c>
      <c r="M224" s="322" t="s">
        <v>1540</v>
      </c>
      <c r="N224" s="322"/>
      <c r="O224" s="322"/>
      <c r="P224" s="322"/>
      <c r="Q224" s="322"/>
      <c r="R224" s="323">
        <v>45250</v>
      </c>
      <c r="S224" s="322">
        <v>2272.5</v>
      </c>
      <c r="T224" s="322" t="s">
        <v>144</v>
      </c>
      <c r="U224" s="324">
        <v>0</v>
      </c>
      <c r="V224" s="324">
        <v>0</v>
      </c>
      <c r="W224" s="322" t="s">
        <v>160</v>
      </c>
      <c r="X224" s="322"/>
      <c r="Y224" s="322"/>
      <c r="Z224" s="324">
        <v>0</v>
      </c>
      <c r="AA224" s="324"/>
      <c r="AB224" s="322" t="s">
        <v>1046</v>
      </c>
      <c r="AC224" s="322" t="s">
        <v>143</v>
      </c>
      <c r="AD224" s="322"/>
    </row>
    <row r="225" spans="1:30" ht="25" customHeight="1" x14ac:dyDescent="0.35">
      <c r="A225" s="322" t="s">
        <v>1541</v>
      </c>
      <c r="B225" s="322" t="s">
        <v>151</v>
      </c>
      <c r="C225" s="323">
        <v>45281</v>
      </c>
      <c r="D225" s="322"/>
      <c r="E225" s="322" t="s">
        <v>1542</v>
      </c>
      <c r="F225" s="322" t="s">
        <v>379</v>
      </c>
      <c r="G225" s="322" t="s">
        <v>1543</v>
      </c>
      <c r="H225" s="322" t="s">
        <v>1544</v>
      </c>
      <c r="I225" s="322" t="s">
        <v>156</v>
      </c>
      <c r="J225" s="322" t="s">
        <v>1545</v>
      </c>
      <c r="K225" s="323">
        <v>45306</v>
      </c>
      <c r="L225" s="322" t="s">
        <v>191</v>
      </c>
      <c r="M225" s="322" t="s">
        <v>1546</v>
      </c>
      <c r="N225" s="322"/>
      <c r="O225" s="322"/>
      <c r="P225" s="322"/>
      <c r="Q225" s="322"/>
      <c r="R225" s="323">
        <v>45294</v>
      </c>
      <c r="S225" s="322">
        <v>2205</v>
      </c>
      <c r="T225" s="322" t="s">
        <v>144</v>
      </c>
      <c r="U225" s="324">
        <v>0</v>
      </c>
      <c r="V225" s="324">
        <v>0</v>
      </c>
      <c r="W225" s="322" t="s">
        <v>160</v>
      </c>
      <c r="X225" s="322"/>
      <c r="Y225" s="322"/>
      <c r="Z225" s="324">
        <v>0</v>
      </c>
      <c r="AA225" s="324"/>
      <c r="AB225" s="322" t="s">
        <v>386</v>
      </c>
      <c r="AC225" s="322" t="s">
        <v>143</v>
      </c>
      <c r="AD225" s="322"/>
    </row>
    <row r="226" spans="1:30" ht="25" customHeight="1" x14ac:dyDescent="0.35">
      <c r="A226" s="322" t="s">
        <v>1547</v>
      </c>
      <c r="B226" s="322" t="s">
        <v>151</v>
      </c>
      <c r="C226" s="323">
        <v>45274</v>
      </c>
      <c r="D226" s="322"/>
      <c r="E226" s="322" t="s">
        <v>1548</v>
      </c>
      <c r="F226" s="322" t="s">
        <v>1176</v>
      </c>
      <c r="G226" s="322" t="s">
        <v>1549</v>
      </c>
      <c r="H226" s="322" t="s">
        <v>1550</v>
      </c>
      <c r="I226" s="322" t="s">
        <v>156</v>
      </c>
      <c r="J226" s="322" t="s">
        <v>1551</v>
      </c>
      <c r="K226" s="323">
        <v>45313</v>
      </c>
      <c r="L226" s="322" t="s">
        <v>158</v>
      </c>
      <c r="M226" s="322" t="s">
        <v>1552</v>
      </c>
      <c r="N226" s="322"/>
      <c r="O226" s="322"/>
      <c r="P226" s="322"/>
      <c r="Q226" s="322"/>
      <c r="R226" s="323">
        <v>45394</v>
      </c>
      <c r="S226" s="322">
        <v>2200</v>
      </c>
      <c r="T226" s="322" t="s">
        <v>249</v>
      </c>
      <c r="U226" s="324">
        <v>0</v>
      </c>
      <c r="V226" s="324">
        <v>0</v>
      </c>
      <c r="W226" s="322" t="s">
        <v>160</v>
      </c>
      <c r="X226" s="322"/>
      <c r="Y226" s="322"/>
      <c r="Z226" s="324">
        <v>0</v>
      </c>
      <c r="AA226" s="324"/>
      <c r="AB226" s="322" t="s">
        <v>1189</v>
      </c>
      <c r="AC226" s="322" t="s">
        <v>143</v>
      </c>
      <c r="AD226" s="322"/>
    </row>
    <row r="227" spans="1:30" ht="25" customHeight="1" x14ac:dyDescent="0.35">
      <c r="A227" s="322" t="s">
        <v>1553</v>
      </c>
      <c r="B227" s="322" t="s">
        <v>151</v>
      </c>
      <c r="C227" s="323">
        <v>45133</v>
      </c>
      <c r="D227" s="322"/>
      <c r="E227" s="322" t="s">
        <v>1554</v>
      </c>
      <c r="F227" s="322" t="s">
        <v>138</v>
      </c>
      <c r="G227" s="322" t="s">
        <v>1555</v>
      </c>
      <c r="H227" s="322" t="s">
        <v>1556</v>
      </c>
      <c r="I227" s="322" t="s">
        <v>156</v>
      </c>
      <c r="J227" s="322" t="s">
        <v>1557</v>
      </c>
      <c r="K227" s="323">
        <v>45405</v>
      </c>
      <c r="L227" s="322" t="s">
        <v>158</v>
      </c>
      <c r="M227" s="322" t="s">
        <v>1558</v>
      </c>
      <c r="N227" s="322"/>
      <c r="O227" s="322"/>
      <c r="P227" s="322"/>
      <c r="Q227" s="322"/>
      <c r="R227" s="323">
        <v>45155</v>
      </c>
      <c r="S227" s="322">
        <v>1251</v>
      </c>
      <c r="T227" s="322" t="s">
        <v>144</v>
      </c>
      <c r="U227" s="324">
        <v>0</v>
      </c>
      <c r="V227" s="324">
        <v>0</v>
      </c>
      <c r="W227" s="322" t="s">
        <v>160</v>
      </c>
      <c r="X227" s="322"/>
      <c r="Y227" s="322"/>
      <c r="Z227" s="324">
        <v>0</v>
      </c>
      <c r="AA227" s="324"/>
      <c r="AB227" s="322" t="s">
        <v>337</v>
      </c>
      <c r="AC227" s="322" t="s">
        <v>143</v>
      </c>
      <c r="AD227" s="322"/>
    </row>
    <row r="228" spans="1:30" ht="25" customHeight="1" x14ac:dyDescent="0.35">
      <c r="A228" s="322" t="s">
        <v>1559</v>
      </c>
      <c r="B228" s="322" t="s">
        <v>151</v>
      </c>
      <c r="C228" s="323">
        <v>45230</v>
      </c>
      <c r="D228" s="322"/>
      <c r="E228" s="322" t="s">
        <v>1560</v>
      </c>
      <c r="F228" s="322" t="s">
        <v>1561</v>
      </c>
      <c r="G228" s="322" t="s">
        <v>1562</v>
      </c>
      <c r="H228" s="322" t="s">
        <v>1563</v>
      </c>
      <c r="I228" s="322" t="s">
        <v>156</v>
      </c>
      <c r="J228" s="322" t="s">
        <v>1564</v>
      </c>
      <c r="K228" s="323">
        <v>45291</v>
      </c>
      <c r="L228" s="322" t="s">
        <v>158</v>
      </c>
      <c r="M228" s="322" t="s">
        <v>1565</v>
      </c>
      <c r="N228" s="322"/>
      <c r="O228" s="322"/>
      <c r="P228" s="322"/>
      <c r="Q228" s="322"/>
      <c r="R228" s="323">
        <v>45294</v>
      </c>
      <c r="S228" s="322">
        <v>2383.23</v>
      </c>
      <c r="T228" s="322" t="s">
        <v>144</v>
      </c>
      <c r="U228" s="324">
        <v>0</v>
      </c>
      <c r="V228" s="324">
        <v>0</v>
      </c>
      <c r="W228" s="322" t="s">
        <v>160</v>
      </c>
      <c r="X228" s="322"/>
      <c r="Y228" s="322"/>
      <c r="Z228" s="324">
        <v>0</v>
      </c>
      <c r="AA228" s="324"/>
      <c r="AB228" s="322" t="s">
        <v>1566</v>
      </c>
      <c r="AC228" s="322" t="s">
        <v>143</v>
      </c>
      <c r="AD228" s="322"/>
    </row>
    <row r="229" spans="1:30" ht="25" customHeight="1" x14ac:dyDescent="0.35">
      <c r="A229" s="322" t="s">
        <v>1567</v>
      </c>
      <c r="B229" s="322" t="s">
        <v>151</v>
      </c>
      <c r="C229" s="323">
        <v>45266</v>
      </c>
      <c r="D229" s="322"/>
      <c r="E229" s="322" t="s">
        <v>1568</v>
      </c>
      <c r="F229" s="322" t="s">
        <v>1561</v>
      </c>
      <c r="G229" s="322" t="s">
        <v>1569</v>
      </c>
      <c r="H229" s="322" t="s">
        <v>1570</v>
      </c>
      <c r="I229" s="322" t="s">
        <v>156</v>
      </c>
      <c r="J229" s="322" t="s">
        <v>1571</v>
      </c>
      <c r="K229" s="323">
        <v>45378</v>
      </c>
      <c r="L229" s="322" t="s">
        <v>158</v>
      </c>
      <c r="M229" s="322" t="s">
        <v>1572</v>
      </c>
      <c r="N229" s="322" t="s">
        <v>158</v>
      </c>
      <c r="O229" s="322" t="s">
        <v>1573</v>
      </c>
      <c r="P229" s="322"/>
      <c r="Q229" s="322"/>
      <c r="R229" s="323">
        <v>45289</v>
      </c>
      <c r="S229" s="322">
        <v>2749.88</v>
      </c>
      <c r="T229" s="322"/>
      <c r="U229" s="324">
        <v>0</v>
      </c>
      <c r="V229" s="324">
        <v>0</v>
      </c>
      <c r="W229" s="322" t="s">
        <v>160</v>
      </c>
      <c r="X229" s="322" t="s">
        <v>160</v>
      </c>
      <c r="Y229" s="322"/>
      <c r="Z229" s="324">
        <v>0</v>
      </c>
      <c r="AA229" s="324"/>
      <c r="AB229" s="322" t="s">
        <v>1566</v>
      </c>
      <c r="AC229" s="322" t="s">
        <v>143</v>
      </c>
      <c r="AD229" s="322"/>
    </row>
    <row r="230" spans="1:30" ht="25" customHeight="1" x14ac:dyDescent="0.35">
      <c r="A230" s="322" t="s">
        <v>1574</v>
      </c>
      <c r="B230" s="322" t="s">
        <v>151</v>
      </c>
      <c r="C230" s="323">
        <v>45281</v>
      </c>
      <c r="D230" s="322"/>
      <c r="E230" s="322" t="s">
        <v>1575</v>
      </c>
      <c r="F230" s="322" t="s">
        <v>1561</v>
      </c>
      <c r="G230" s="322" t="s">
        <v>1576</v>
      </c>
      <c r="H230" s="322" t="s">
        <v>1577</v>
      </c>
      <c r="I230" s="322" t="s">
        <v>156</v>
      </c>
      <c r="J230" s="322" t="s">
        <v>1578</v>
      </c>
      <c r="K230" s="323">
        <v>45299</v>
      </c>
      <c r="L230" s="322" t="s">
        <v>158</v>
      </c>
      <c r="M230" s="322" t="s">
        <v>1558</v>
      </c>
      <c r="N230" s="322"/>
      <c r="O230" s="322"/>
      <c r="P230" s="322"/>
      <c r="Q230" s="322"/>
      <c r="R230" s="323">
        <v>45287</v>
      </c>
      <c r="S230" s="322">
        <v>2749.88</v>
      </c>
      <c r="T230" s="322" t="s">
        <v>144</v>
      </c>
      <c r="U230" s="324">
        <v>0</v>
      </c>
      <c r="V230" s="324">
        <v>0</v>
      </c>
      <c r="W230" s="322" t="s">
        <v>160</v>
      </c>
      <c r="X230" s="322"/>
      <c r="Y230" s="322"/>
      <c r="Z230" s="324">
        <v>0</v>
      </c>
      <c r="AA230" s="324"/>
      <c r="AB230" s="322" t="s">
        <v>1566</v>
      </c>
      <c r="AC230" s="322" t="s">
        <v>143</v>
      </c>
      <c r="AD230" s="322"/>
    </row>
    <row r="231" spans="1:30" ht="25" customHeight="1" x14ac:dyDescent="0.35">
      <c r="A231" s="322" t="s">
        <v>1579</v>
      </c>
      <c r="B231" s="322" t="s">
        <v>151</v>
      </c>
      <c r="C231" s="323">
        <v>45352</v>
      </c>
      <c r="D231" s="322"/>
      <c r="E231" s="322" t="s">
        <v>1580</v>
      </c>
      <c r="F231" s="322" t="s">
        <v>1561</v>
      </c>
      <c r="G231" s="322" t="s">
        <v>1581</v>
      </c>
      <c r="H231" s="322" t="s">
        <v>1582</v>
      </c>
      <c r="I231" s="322" t="s">
        <v>156</v>
      </c>
      <c r="J231" s="322" t="s">
        <v>1583</v>
      </c>
      <c r="K231" s="323">
        <v>45403</v>
      </c>
      <c r="L231" s="322" t="s">
        <v>191</v>
      </c>
      <c r="M231" s="322">
        <v>2602280</v>
      </c>
      <c r="N231" s="322"/>
      <c r="O231" s="322"/>
      <c r="P231" s="322"/>
      <c r="Q231" s="322"/>
      <c r="R231" s="323">
        <v>45391</v>
      </c>
      <c r="S231" s="322">
        <v>2529.89</v>
      </c>
      <c r="T231" s="322" t="s">
        <v>144</v>
      </c>
      <c r="U231" s="324">
        <v>0</v>
      </c>
      <c r="V231" s="324">
        <v>0</v>
      </c>
      <c r="W231" s="322" t="s">
        <v>160</v>
      </c>
      <c r="X231" s="322"/>
      <c r="Y231" s="322"/>
      <c r="Z231" s="324">
        <v>0</v>
      </c>
      <c r="AA231" s="324"/>
      <c r="AB231" s="322" t="s">
        <v>1566</v>
      </c>
      <c r="AC231" s="322" t="s">
        <v>145</v>
      </c>
      <c r="AD231" s="322"/>
    </row>
    <row r="232" spans="1:30" ht="25" customHeight="1" x14ac:dyDescent="0.35">
      <c r="A232" s="322" t="s">
        <v>1584</v>
      </c>
      <c r="B232" s="322" t="s">
        <v>151</v>
      </c>
      <c r="C232" s="323">
        <v>44973</v>
      </c>
      <c r="D232" s="322"/>
      <c r="E232" s="322" t="s">
        <v>1585</v>
      </c>
      <c r="F232" s="322" t="s">
        <v>1561</v>
      </c>
      <c r="G232" s="322" t="s">
        <v>1586</v>
      </c>
      <c r="H232" s="322" t="s">
        <v>1587</v>
      </c>
      <c r="I232" s="322" t="s">
        <v>156</v>
      </c>
      <c r="J232" s="322" t="s">
        <v>1588</v>
      </c>
      <c r="K232" s="323">
        <v>45265</v>
      </c>
      <c r="L232" s="322" t="s">
        <v>1252</v>
      </c>
      <c r="M232" s="322" t="s">
        <v>1589</v>
      </c>
      <c r="N232" s="322"/>
      <c r="O232" s="322"/>
      <c r="P232" s="322"/>
      <c r="Q232" s="322"/>
      <c r="R232" s="323">
        <v>45229</v>
      </c>
      <c r="S232" s="322">
        <v>2383.23</v>
      </c>
      <c r="T232" s="322" t="s">
        <v>144</v>
      </c>
      <c r="U232" s="324">
        <v>0</v>
      </c>
      <c r="V232" s="324">
        <v>0</v>
      </c>
      <c r="W232" s="322" t="s">
        <v>160</v>
      </c>
      <c r="X232" s="322"/>
      <c r="Y232" s="322"/>
      <c r="Z232" s="324">
        <v>0</v>
      </c>
      <c r="AA232" s="324"/>
      <c r="AB232" s="322" t="s">
        <v>1566</v>
      </c>
      <c r="AC232" s="322" t="s">
        <v>143</v>
      </c>
      <c r="AD232" s="322"/>
    </row>
    <row r="233" spans="1:30" ht="25" customHeight="1" x14ac:dyDescent="0.35">
      <c r="A233" s="322" t="s">
        <v>1590</v>
      </c>
      <c r="B233" s="322" t="s">
        <v>151</v>
      </c>
      <c r="C233" s="323">
        <v>45099</v>
      </c>
      <c r="D233" s="322"/>
      <c r="E233" s="322" t="s">
        <v>1591</v>
      </c>
      <c r="F233" s="322" t="s">
        <v>1561</v>
      </c>
      <c r="G233" s="322" t="s">
        <v>1592</v>
      </c>
      <c r="H233" s="322" t="s">
        <v>1593</v>
      </c>
      <c r="I233" s="322" t="s">
        <v>156</v>
      </c>
      <c r="J233" s="337" t="s">
        <v>1594</v>
      </c>
      <c r="K233" s="323">
        <v>45231</v>
      </c>
      <c r="L233" s="322" t="s">
        <v>191</v>
      </c>
      <c r="M233" s="322" t="s">
        <v>1490</v>
      </c>
      <c r="N233" s="322"/>
      <c r="O233" s="322"/>
      <c r="P233" s="322"/>
      <c r="Q233" s="322"/>
      <c r="R233" s="323">
        <v>45153</v>
      </c>
      <c r="S233" s="322">
        <v>2383.23</v>
      </c>
      <c r="T233" s="322" t="s">
        <v>144</v>
      </c>
      <c r="U233" s="324">
        <v>0</v>
      </c>
      <c r="V233" s="324">
        <v>0</v>
      </c>
      <c r="W233" s="322" t="s">
        <v>160</v>
      </c>
      <c r="X233" s="322"/>
      <c r="Y233" s="322"/>
      <c r="Z233" s="324">
        <v>0</v>
      </c>
      <c r="AA233" s="324"/>
      <c r="AB233" s="322" t="s">
        <v>1595</v>
      </c>
      <c r="AC233" s="322" t="s">
        <v>143</v>
      </c>
      <c r="AD233" s="322"/>
    </row>
    <row r="234" spans="1:30" ht="25" customHeight="1" x14ac:dyDescent="0.35">
      <c r="A234" s="322" t="s">
        <v>1596</v>
      </c>
      <c r="B234" s="322" t="s">
        <v>151</v>
      </c>
      <c r="C234" s="323">
        <v>45107</v>
      </c>
      <c r="D234" s="322"/>
      <c r="E234" s="322" t="s">
        <v>1597</v>
      </c>
      <c r="F234" s="322" t="s">
        <v>1598</v>
      </c>
      <c r="G234" s="322" t="s">
        <v>1599</v>
      </c>
      <c r="H234" s="322" t="s">
        <v>1600</v>
      </c>
      <c r="I234" s="322" t="s">
        <v>156</v>
      </c>
      <c r="J234" s="322" t="s">
        <v>1601</v>
      </c>
      <c r="K234" s="323">
        <v>45203</v>
      </c>
      <c r="L234" s="322" t="s">
        <v>191</v>
      </c>
      <c r="M234" s="322" t="s">
        <v>1602</v>
      </c>
      <c r="N234" s="322"/>
      <c r="O234" s="322"/>
      <c r="P234" s="322"/>
      <c r="Q234" s="322"/>
      <c r="R234" s="323">
        <v>45149</v>
      </c>
      <c r="S234" s="322">
        <v>2383.23</v>
      </c>
      <c r="T234" s="322" t="s">
        <v>144</v>
      </c>
      <c r="U234" s="324">
        <v>0</v>
      </c>
      <c r="V234" s="324">
        <v>0</v>
      </c>
      <c r="W234" s="322" t="s">
        <v>160</v>
      </c>
      <c r="X234" s="322"/>
      <c r="Y234" s="322"/>
      <c r="Z234" s="324">
        <v>0</v>
      </c>
      <c r="AA234" s="324"/>
      <c r="AB234" s="322" t="s">
        <v>1566</v>
      </c>
      <c r="AC234" s="322" t="s">
        <v>143</v>
      </c>
      <c r="AD234" s="322"/>
    </row>
    <row r="235" spans="1:30" ht="25" customHeight="1" x14ac:dyDescent="0.35">
      <c r="A235" s="322" t="s">
        <v>1603</v>
      </c>
      <c r="B235" s="322" t="s">
        <v>151</v>
      </c>
      <c r="C235" s="323">
        <v>45139</v>
      </c>
      <c r="D235" s="322"/>
      <c r="E235" s="322" t="s">
        <v>1604</v>
      </c>
      <c r="F235" s="322" t="s">
        <v>1605</v>
      </c>
      <c r="G235" s="322" t="s">
        <v>1606</v>
      </c>
      <c r="H235" s="322" t="s">
        <v>1607</v>
      </c>
      <c r="I235" s="322" t="s">
        <v>156</v>
      </c>
      <c r="J235" s="322" t="s">
        <v>1608</v>
      </c>
      <c r="K235" s="323">
        <v>45147</v>
      </c>
      <c r="L235" s="322" t="s">
        <v>158</v>
      </c>
      <c r="M235" s="322" t="s">
        <v>383</v>
      </c>
      <c r="N235" s="322" t="s">
        <v>158</v>
      </c>
      <c r="O235" s="322" t="s">
        <v>1609</v>
      </c>
      <c r="P235" s="322" t="s">
        <v>158</v>
      </c>
      <c r="Q235" s="322" t="s">
        <v>1610</v>
      </c>
      <c r="R235" s="323">
        <v>45145</v>
      </c>
      <c r="S235" s="335">
        <v>1935</v>
      </c>
      <c r="T235" s="322" t="s">
        <v>249</v>
      </c>
      <c r="U235" s="324">
        <v>1505.64</v>
      </c>
      <c r="V235" s="324">
        <v>0</v>
      </c>
      <c r="W235" s="322" t="s">
        <v>160</v>
      </c>
      <c r="X235" s="322" t="s">
        <v>160</v>
      </c>
      <c r="Y235" s="322" t="s">
        <v>160</v>
      </c>
      <c r="Z235" s="324">
        <v>0</v>
      </c>
      <c r="AA235" s="324"/>
      <c r="AB235" s="322" t="s">
        <v>1611</v>
      </c>
      <c r="AC235" s="322" t="s">
        <v>143</v>
      </c>
      <c r="AD235" s="322"/>
    </row>
    <row r="236" spans="1:30" ht="25" customHeight="1" x14ac:dyDescent="0.35">
      <c r="A236" s="322" t="s">
        <v>1612</v>
      </c>
      <c r="B236" s="322" t="s">
        <v>151</v>
      </c>
      <c r="C236" s="323">
        <v>45025</v>
      </c>
      <c r="D236" s="322"/>
      <c r="E236" s="322" t="s">
        <v>1613</v>
      </c>
      <c r="F236" s="322" t="s">
        <v>1605</v>
      </c>
      <c r="G236" s="322" t="s">
        <v>1614</v>
      </c>
      <c r="H236" s="322" t="s">
        <v>1615</v>
      </c>
      <c r="I236" s="322" t="s">
        <v>156</v>
      </c>
      <c r="J236" s="322" t="s">
        <v>1616</v>
      </c>
      <c r="K236" s="323">
        <v>45044</v>
      </c>
      <c r="L236" s="322" t="s">
        <v>158</v>
      </c>
      <c r="M236" s="322" t="s">
        <v>1617</v>
      </c>
      <c r="N236" s="322"/>
      <c r="O236" s="322"/>
      <c r="P236" s="322"/>
      <c r="Q236" s="322"/>
      <c r="R236" s="323">
        <v>45035</v>
      </c>
      <c r="S236" s="322">
        <v>1950</v>
      </c>
      <c r="T236" s="322" t="s">
        <v>249</v>
      </c>
      <c r="U236" s="324">
        <v>1569.04</v>
      </c>
      <c r="V236" s="324">
        <v>0</v>
      </c>
      <c r="W236" s="322" t="s">
        <v>160</v>
      </c>
      <c r="X236" s="322"/>
      <c r="Y236" s="322"/>
      <c r="Z236" s="324">
        <v>0</v>
      </c>
      <c r="AA236" s="324"/>
      <c r="AB236" s="322" t="s">
        <v>1618</v>
      </c>
      <c r="AC236" s="322" t="s">
        <v>143</v>
      </c>
      <c r="AD236" s="322"/>
    </row>
    <row r="237" spans="1:30" ht="25" customHeight="1" x14ac:dyDescent="0.35">
      <c r="A237" s="322" t="s">
        <v>1619</v>
      </c>
      <c r="B237" s="322" t="s">
        <v>151</v>
      </c>
      <c r="C237" s="323">
        <v>45017</v>
      </c>
      <c r="D237" s="322"/>
      <c r="E237" s="322" t="s">
        <v>1620</v>
      </c>
      <c r="F237" s="322" t="s">
        <v>1605</v>
      </c>
      <c r="G237" s="322" t="s">
        <v>1614</v>
      </c>
      <c r="H237" s="322" t="s">
        <v>1615</v>
      </c>
      <c r="I237" s="322" t="s">
        <v>156</v>
      </c>
      <c r="J237" s="322" t="s">
        <v>1621</v>
      </c>
      <c r="K237" s="323">
        <v>45029</v>
      </c>
      <c r="L237" s="322" t="s">
        <v>158</v>
      </c>
      <c r="M237" s="322" t="s">
        <v>1617</v>
      </c>
      <c r="N237" s="322"/>
      <c r="O237" s="322"/>
      <c r="P237" s="322"/>
      <c r="Q237" s="322"/>
      <c r="R237" s="323">
        <v>45029</v>
      </c>
      <c r="S237" s="325">
        <v>1935</v>
      </c>
      <c r="T237" s="322" t="s">
        <v>144</v>
      </c>
      <c r="U237" s="324">
        <v>0</v>
      </c>
      <c r="V237" s="324">
        <v>0</v>
      </c>
      <c r="W237" s="322" t="s">
        <v>160</v>
      </c>
      <c r="X237" s="322"/>
      <c r="Y237" s="322"/>
      <c r="Z237" s="324">
        <v>0</v>
      </c>
      <c r="AA237" s="324"/>
      <c r="AB237" s="322" t="s">
        <v>1622</v>
      </c>
      <c r="AC237" s="322" t="s">
        <v>143</v>
      </c>
      <c r="AD237" s="322"/>
    </row>
    <row r="238" spans="1:30" ht="25" customHeight="1" x14ac:dyDescent="0.35">
      <c r="A238" s="322" t="s">
        <v>1623</v>
      </c>
      <c r="B238" s="322" t="s">
        <v>151</v>
      </c>
      <c r="C238" s="323">
        <v>45018</v>
      </c>
      <c r="D238" s="322"/>
      <c r="E238" s="322" t="s">
        <v>1624</v>
      </c>
      <c r="F238" s="322" t="s">
        <v>1605</v>
      </c>
      <c r="G238" s="322" t="s">
        <v>1614</v>
      </c>
      <c r="H238" s="322" t="s">
        <v>1615</v>
      </c>
      <c r="I238" s="322" t="s">
        <v>156</v>
      </c>
      <c r="J238" s="322" t="s">
        <v>1625</v>
      </c>
      <c r="K238" s="323">
        <v>45042</v>
      </c>
      <c r="L238" s="322" t="s">
        <v>158</v>
      </c>
      <c r="M238" s="322" t="s">
        <v>1617</v>
      </c>
      <c r="N238" s="322"/>
      <c r="O238" s="322"/>
      <c r="P238" s="322"/>
      <c r="Q238" s="322"/>
      <c r="R238" s="323">
        <v>45033</v>
      </c>
      <c r="S238" s="325">
        <v>1935</v>
      </c>
      <c r="T238" s="322" t="s">
        <v>249</v>
      </c>
      <c r="U238" s="324">
        <v>1539.09</v>
      </c>
      <c r="V238" s="324">
        <v>0</v>
      </c>
      <c r="W238" s="322" t="s">
        <v>160</v>
      </c>
      <c r="X238" s="322"/>
      <c r="Y238" s="322"/>
      <c r="Z238" s="324">
        <v>0</v>
      </c>
      <c r="AA238" s="324"/>
      <c r="AB238" s="322" t="s">
        <v>1622</v>
      </c>
      <c r="AC238" s="322" t="s">
        <v>143</v>
      </c>
      <c r="AD238" s="322"/>
    </row>
    <row r="239" spans="1:30" ht="25" customHeight="1" x14ac:dyDescent="0.35">
      <c r="A239" s="322" t="s">
        <v>1626</v>
      </c>
      <c r="B239" s="322" t="s">
        <v>151</v>
      </c>
      <c r="C239" s="323">
        <v>45080</v>
      </c>
      <c r="D239" s="322">
        <v>37381271</v>
      </c>
      <c r="E239" s="322" t="s">
        <v>1627</v>
      </c>
      <c r="F239" s="322" t="s">
        <v>1605</v>
      </c>
      <c r="G239" s="322" t="s">
        <v>1614</v>
      </c>
      <c r="H239" s="322" t="s">
        <v>1615</v>
      </c>
      <c r="I239" s="322" t="s">
        <v>156</v>
      </c>
      <c r="J239" s="322" t="s">
        <v>1628</v>
      </c>
      <c r="K239" s="323">
        <v>45090</v>
      </c>
      <c r="L239" s="322" t="s">
        <v>158</v>
      </c>
      <c r="M239" s="322" t="s">
        <v>1617</v>
      </c>
      <c r="N239" s="322"/>
      <c r="O239" s="322"/>
      <c r="P239" s="322"/>
      <c r="Q239" s="322"/>
      <c r="R239" s="323">
        <v>45084</v>
      </c>
      <c r="S239" s="322">
        <v>2088</v>
      </c>
      <c r="T239" s="322" t="s">
        <v>249</v>
      </c>
      <c r="U239" s="324">
        <v>1680.3</v>
      </c>
      <c r="V239" s="324">
        <v>0</v>
      </c>
      <c r="W239" s="322" t="s">
        <v>160</v>
      </c>
      <c r="X239" s="322"/>
      <c r="Y239" s="322"/>
      <c r="Z239" s="324">
        <v>0</v>
      </c>
      <c r="AA239" s="324"/>
      <c r="AB239" s="322" t="s">
        <v>1618</v>
      </c>
      <c r="AC239" s="322" t="s">
        <v>143</v>
      </c>
      <c r="AD239" s="322"/>
    </row>
    <row r="240" spans="1:30" ht="25" customHeight="1" x14ac:dyDescent="0.35">
      <c r="A240" s="322" t="s">
        <v>1629</v>
      </c>
      <c r="B240" s="322" t="s">
        <v>151</v>
      </c>
      <c r="C240" s="323">
        <v>45092</v>
      </c>
      <c r="D240" s="322"/>
      <c r="E240" s="322" t="s">
        <v>1630</v>
      </c>
      <c r="F240" s="322" t="s">
        <v>1605</v>
      </c>
      <c r="G240" s="322" t="s">
        <v>1614</v>
      </c>
      <c r="H240" s="322" t="s">
        <v>1615</v>
      </c>
      <c r="I240" s="322" t="s">
        <v>156</v>
      </c>
      <c r="J240" s="322" t="s">
        <v>1631</v>
      </c>
      <c r="K240" s="323">
        <v>45105</v>
      </c>
      <c r="L240" s="322" t="s">
        <v>158</v>
      </c>
      <c r="M240" s="322" t="s">
        <v>385</v>
      </c>
      <c r="N240" s="322" t="s">
        <v>158</v>
      </c>
      <c r="O240" s="322" t="s">
        <v>383</v>
      </c>
      <c r="P240" s="322" t="s">
        <v>158</v>
      </c>
      <c r="Q240" s="322" t="s">
        <v>384</v>
      </c>
      <c r="R240" s="323">
        <v>45105</v>
      </c>
      <c r="S240" s="322">
        <v>2080</v>
      </c>
      <c r="T240" s="322" t="s">
        <v>249</v>
      </c>
      <c r="U240" s="324">
        <v>1644.55</v>
      </c>
      <c r="V240" s="324">
        <v>0</v>
      </c>
      <c r="W240" s="322" t="s">
        <v>160</v>
      </c>
      <c r="X240" s="322" t="s">
        <v>160</v>
      </c>
      <c r="Y240" s="322" t="s">
        <v>160</v>
      </c>
      <c r="Z240" s="324">
        <v>0</v>
      </c>
      <c r="AA240" s="324"/>
      <c r="AB240" s="322" t="s">
        <v>1618</v>
      </c>
      <c r="AC240" s="322" t="s">
        <v>143</v>
      </c>
      <c r="AD240" s="322"/>
    </row>
    <row r="241" spans="1:30" ht="25" customHeight="1" x14ac:dyDescent="0.35">
      <c r="A241" s="322" t="s">
        <v>1632</v>
      </c>
      <c r="B241" s="322" t="s">
        <v>151</v>
      </c>
      <c r="C241" s="323">
        <v>45091</v>
      </c>
      <c r="D241" s="322"/>
      <c r="E241" s="322" t="s">
        <v>1633</v>
      </c>
      <c r="F241" s="322" t="s">
        <v>1605</v>
      </c>
      <c r="G241" s="322" t="s">
        <v>1614</v>
      </c>
      <c r="H241" s="322" t="s">
        <v>1615</v>
      </c>
      <c r="I241" s="322" t="s">
        <v>156</v>
      </c>
      <c r="J241" s="322" t="s">
        <v>1634</v>
      </c>
      <c r="K241" s="323">
        <v>45148</v>
      </c>
      <c r="L241" s="322" t="s">
        <v>158</v>
      </c>
      <c r="M241" s="322" t="s">
        <v>385</v>
      </c>
      <c r="N241" s="322" t="s">
        <v>158</v>
      </c>
      <c r="O241" s="322" t="s">
        <v>769</v>
      </c>
      <c r="P241" s="322" t="s">
        <v>158</v>
      </c>
      <c r="Q241" s="322" t="s">
        <v>1635</v>
      </c>
      <c r="R241" s="323">
        <v>45091</v>
      </c>
      <c r="S241" s="335">
        <v>1935</v>
      </c>
      <c r="T241" s="322" t="s">
        <v>249</v>
      </c>
      <c r="U241" s="324">
        <v>1538.71</v>
      </c>
      <c r="V241" s="324">
        <v>0</v>
      </c>
      <c r="W241" s="322" t="s">
        <v>160</v>
      </c>
      <c r="X241" s="322" t="s">
        <v>160</v>
      </c>
      <c r="Y241" s="322" t="s">
        <v>160</v>
      </c>
      <c r="Z241" s="324">
        <v>0</v>
      </c>
      <c r="AA241" s="324"/>
      <c r="AB241" s="322" t="s">
        <v>1611</v>
      </c>
      <c r="AC241" s="322" t="s">
        <v>143</v>
      </c>
      <c r="AD241" s="322"/>
    </row>
    <row r="242" spans="1:30" ht="25" customHeight="1" x14ac:dyDescent="0.35">
      <c r="A242" s="322" t="s">
        <v>1636</v>
      </c>
      <c r="B242" s="322" t="s">
        <v>151</v>
      </c>
      <c r="C242" s="323">
        <v>45093</v>
      </c>
      <c r="D242" s="322"/>
      <c r="E242" s="322" t="s">
        <v>1637</v>
      </c>
      <c r="F242" s="322" t="s">
        <v>1605</v>
      </c>
      <c r="G242" s="322" t="s">
        <v>1614</v>
      </c>
      <c r="H242" s="322" t="s">
        <v>1615</v>
      </c>
      <c r="I242" s="322" t="s">
        <v>156</v>
      </c>
      <c r="J242" s="322" t="s">
        <v>1638</v>
      </c>
      <c r="K242" s="323">
        <v>45099</v>
      </c>
      <c r="L242" s="322" t="s">
        <v>158</v>
      </c>
      <c r="M242" s="322" t="s">
        <v>385</v>
      </c>
      <c r="N242" s="322" t="s">
        <v>158</v>
      </c>
      <c r="O242" s="322" t="s">
        <v>1639</v>
      </c>
      <c r="P242" s="322" t="s">
        <v>423</v>
      </c>
      <c r="Q242" s="322">
        <v>10001664</v>
      </c>
      <c r="R242" s="323">
        <v>45093</v>
      </c>
      <c r="S242" s="325">
        <v>1935</v>
      </c>
      <c r="T242" s="322" t="s">
        <v>249</v>
      </c>
      <c r="U242" s="324">
        <v>1523.08</v>
      </c>
      <c r="V242" s="324">
        <v>0</v>
      </c>
      <c r="W242" s="322" t="s">
        <v>160</v>
      </c>
      <c r="X242" s="322" t="s">
        <v>160</v>
      </c>
      <c r="Y242" s="322" t="s">
        <v>160</v>
      </c>
      <c r="Z242" s="324">
        <v>0</v>
      </c>
      <c r="AA242" s="324"/>
      <c r="AB242" s="322" t="s">
        <v>1622</v>
      </c>
      <c r="AC242" s="322" t="s">
        <v>143</v>
      </c>
      <c r="AD242" s="322"/>
    </row>
    <row r="243" spans="1:30" ht="25" customHeight="1" x14ac:dyDescent="0.35">
      <c r="A243" s="322" t="s">
        <v>1640</v>
      </c>
      <c r="B243" s="322" t="s">
        <v>151</v>
      </c>
      <c r="C243" s="323">
        <v>45139</v>
      </c>
      <c r="D243" s="322">
        <v>37710887</v>
      </c>
      <c r="E243" s="322" t="s">
        <v>1641</v>
      </c>
      <c r="F243" s="322" t="s">
        <v>1605</v>
      </c>
      <c r="G243" s="322" t="s">
        <v>1614</v>
      </c>
      <c r="H243" s="322" t="s">
        <v>1642</v>
      </c>
      <c r="I243" s="322" t="s">
        <v>156</v>
      </c>
      <c r="J243" s="322" t="s">
        <v>1643</v>
      </c>
      <c r="K243" s="323">
        <v>45152</v>
      </c>
      <c r="L243" s="322" t="s">
        <v>158</v>
      </c>
      <c r="M243" s="322" t="s">
        <v>1644</v>
      </c>
      <c r="N243" s="322" t="s">
        <v>158</v>
      </c>
      <c r="O243" s="322" t="s">
        <v>1645</v>
      </c>
      <c r="P243" s="322" t="s">
        <v>1181</v>
      </c>
      <c r="Q243" s="322"/>
      <c r="R243" s="323">
        <v>45146</v>
      </c>
      <c r="S243" s="322">
        <v>1935</v>
      </c>
      <c r="T243" s="322" t="s">
        <v>144</v>
      </c>
      <c r="U243" s="324">
        <v>0</v>
      </c>
      <c r="V243" s="324">
        <v>0</v>
      </c>
      <c r="W243" s="322" t="s">
        <v>160</v>
      </c>
      <c r="X243" s="322" t="s">
        <v>160</v>
      </c>
      <c r="Y243" s="322"/>
      <c r="Z243" s="324">
        <v>0</v>
      </c>
      <c r="AA243" s="324"/>
      <c r="AB243" s="322" t="s">
        <v>1622</v>
      </c>
      <c r="AC243" s="322" t="s">
        <v>143</v>
      </c>
      <c r="AD243" s="322"/>
    </row>
    <row r="244" spans="1:30" ht="25" customHeight="1" x14ac:dyDescent="0.35">
      <c r="A244" s="322" t="s">
        <v>1646</v>
      </c>
      <c r="B244" s="322" t="s">
        <v>151</v>
      </c>
      <c r="C244" s="323">
        <v>45224</v>
      </c>
      <c r="D244" s="322">
        <v>38017982</v>
      </c>
      <c r="E244" s="322" t="s">
        <v>1647</v>
      </c>
      <c r="F244" s="322" t="s">
        <v>1605</v>
      </c>
      <c r="G244" s="322" t="s">
        <v>1614</v>
      </c>
      <c r="H244" s="322" t="s">
        <v>1615</v>
      </c>
      <c r="I244" s="322" t="s">
        <v>156</v>
      </c>
      <c r="J244" s="322" t="s">
        <v>1648</v>
      </c>
      <c r="K244" s="323">
        <v>45231</v>
      </c>
      <c r="L244" s="322" t="s">
        <v>158</v>
      </c>
      <c r="M244" s="322" t="s">
        <v>278</v>
      </c>
      <c r="N244" s="322"/>
      <c r="O244" s="322"/>
      <c r="P244" s="322"/>
      <c r="Q244" s="322"/>
      <c r="R244" s="323">
        <v>45230</v>
      </c>
      <c r="S244" s="325">
        <v>1935</v>
      </c>
      <c r="T244" s="322" t="s">
        <v>249</v>
      </c>
      <c r="U244" s="324">
        <v>1594.32</v>
      </c>
      <c r="V244" s="324">
        <v>0</v>
      </c>
      <c r="W244" s="322" t="s">
        <v>160</v>
      </c>
      <c r="X244" s="322"/>
      <c r="Y244" s="322"/>
      <c r="Z244" s="324">
        <v>0</v>
      </c>
      <c r="AA244" s="324"/>
      <c r="AB244" s="322" t="s">
        <v>1622</v>
      </c>
      <c r="AC244" s="322" t="s">
        <v>143</v>
      </c>
      <c r="AD244" s="322"/>
    </row>
    <row r="245" spans="1:30" ht="25" customHeight="1" x14ac:dyDescent="0.35">
      <c r="A245" s="322" t="s">
        <v>1649</v>
      </c>
      <c r="B245" s="322" t="s">
        <v>151</v>
      </c>
      <c r="C245" s="323">
        <v>45238</v>
      </c>
      <c r="D245" s="322"/>
      <c r="E245" s="322" t="s">
        <v>1650</v>
      </c>
      <c r="F245" s="322" t="s">
        <v>1605</v>
      </c>
      <c r="G245" s="322" t="s">
        <v>1614</v>
      </c>
      <c r="H245" s="322" t="s">
        <v>1642</v>
      </c>
      <c r="I245" s="322" t="s">
        <v>156</v>
      </c>
      <c r="J245" s="322" t="s">
        <v>1651</v>
      </c>
      <c r="K245" s="323">
        <v>45251</v>
      </c>
      <c r="L245" s="322" t="s">
        <v>158</v>
      </c>
      <c r="M245" s="322" t="s">
        <v>383</v>
      </c>
      <c r="N245" s="322"/>
      <c r="O245" s="322"/>
      <c r="P245" s="322"/>
      <c r="Q245" s="322"/>
      <c r="R245" s="323">
        <v>45250</v>
      </c>
      <c r="S245" s="322">
        <v>1935</v>
      </c>
      <c r="T245" s="322" t="s">
        <v>249</v>
      </c>
      <c r="U245" s="324">
        <v>1552.94</v>
      </c>
      <c r="V245" s="324">
        <v>0</v>
      </c>
      <c r="W245" s="322" t="s">
        <v>160</v>
      </c>
      <c r="X245" s="322"/>
      <c r="Y245" s="322"/>
      <c r="Z245" s="324">
        <v>0</v>
      </c>
      <c r="AA245" s="324"/>
      <c r="AB245" s="322" t="s">
        <v>1622</v>
      </c>
      <c r="AC245" s="322" t="s">
        <v>143</v>
      </c>
      <c r="AD245" s="322"/>
    </row>
    <row r="246" spans="1:30" ht="25" customHeight="1" x14ac:dyDescent="0.35">
      <c r="A246" s="322" t="s">
        <v>1652</v>
      </c>
      <c r="B246" s="322" t="s">
        <v>151</v>
      </c>
      <c r="C246" s="323">
        <v>45249</v>
      </c>
      <c r="D246" s="322"/>
      <c r="E246" s="322" t="s">
        <v>1653</v>
      </c>
      <c r="F246" s="322" t="s">
        <v>1605</v>
      </c>
      <c r="G246" s="322" t="s">
        <v>1614</v>
      </c>
      <c r="H246" s="322" t="s">
        <v>1615</v>
      </c>
      <c r="I246" s="322" t="s">
        <v>156</v>
      </c>
      <c r="J246" s="322" t="s">
        <v>1654</v>
      </c>
      <c r="K246" s="323">
        <v>45261</v>
      </c>
      <c r="L246" s="322" t="s">
        <v>158</v>
      </c>
      <c r="M246" s="322" t="s">
        <v>1617</v>
      </c>
      <c r="N246" s="322" t="s">
        <v>227</v>
      </c>
      <c r="O246" s="322"/>
      <c r="P246" s="322"/>
      <c r="Q246" s="322"/>
      <c r="R246" s="323">
        <v>45259</v>
      </c>
      <c r="S246" s="322">
        <v>1935</v>
      </c>
      <c r="T246" s="322" t="s">
        <v>249</v>
      </c>
      <c r="U246" s="324">
        <v>1529.34</v>
      </c>
      <c r="V246" s="324">
        <v>0</v>
      </c>
      <c r="W246" s="322" t="s">
        <v>160</v>
      </c>
      <c r="X246" s="322" t="s">
        <v>227</v>
      </c>
      <c r="Y246" s="322"/>
      <c r="Z246" s="324">
        <v>0</v>
      </c>
      <c r="AA246" s="324"/>
      <c r="AB246" s="322" t="s">
        <v>1622</v>
      </c>
      <c r="AC246" s="322" t="s">
        <v>143</v>
      </c>
      <c r="AD246" s="322"/>
    </row>
    <row r="247" spans="1:30" ht="25" customHeight="1" x14ac:dyDescent="0.35">
      <c r="A247" s="322" t="s">
        <v>1655</v>
      </c>
      <c r="B247" s="322" t="s">
        <v>151</v>
      </c>
      <c r="C247" s="323">
        <v>45314</v>
      </c>
      <c r="D247" s="322">
        <v>38439447</v>
      </c>
      <c r="E247" s="322" t="s">
        <v>1656</v>
      </c>
      <c r="F247" s="322" t="s">
        <v>1605</v>
      </c>
      <c r="G247" s="322" t="s">
        <v>1614</v>
      </c>
      <c r="H247" s="322" t="s">
        <v>1615</v>
      </c>
      <c r="I247" s="322" t="s">
        <v>156</v>
      </c>
      <c r="J247" s="322" t="s">
        <v>1657</v>
      </c>
      <c r="K247" s="323">
        <v>45342</v>
      </c>
      <c r="L247" s="322" t="s">
        <v>158</v>
      </c>
      <c r="M247" s="322" t="s">
        <v>383</v>
      </c>
      <c r="N247" s="322"/>
      <c r="O247" s="322"/>
      <c r="P247" s="322"/>
      <c r="Q247" s="322"/>
      <c r="R247" s="323">
        <v>45315</v>
      </c>
      <c r="S247" s="322">
        <v>2375</v>
      </c>
      <c r="T247" s="322" t="s">
        <v>249</v>
      </c>
      <c r="U247" s="324">
        <v>1869.39</v>
      </c>
      <c r="V247" s="324">
        <v>0</v>
      </c>
      <c r="W247" s="322" t="s">
        <v>160</v>
      </c>
      <c r="X247" s="322"/>
      <c r="Y247" s="322"/>
      <c r="Z247" s="324">
        <v>0</v>
      </c>
      <c r="AA247" s="324"/>
      <c r="AB247" s="322" t="s">
        <v>1658</v>
      </c>
      <c r="AC247" s="322" t="s">
        <v>143</v>
      </c>
      <c r="AD247" s="322"/>
    </row>
    <row r="248" spans="1:30" ht="25" customHeight="1" x14ac:dyDescent="0.35">
      <c r="A248" s="322" t="s">
        <v>1659</v>
      </c>
      <c r="B248" s="322" t="s">
        <v>151</v>
      </c>
      <c r="C248" s="323">
        <v>45257</v>
      </c>
      <c r="D248" s="322"/>
      <c r="E248" s="322" t="s">
        <v>1660</v>
      </c>
      <c r="F248" s="322" t="s">
        <v>1605</v>
      </c>
      <c r="G248" s="322" t="s">
        <v>1614</v>
      </c>
      <c r="H248" s="322" t="s">
        <v>1615</v>
      </c>
      <c r="I248" s="322" t="s">
        <v>156</v>
      </c>
      <c r="J248" s="322" t="s">
        <v>1661</v>
      </c>
      <c r="K248" s="323">
        <v>45261</v>
      </c>
      <c r="L248" s="322" t="s">
        <v>158</v>
      </c>
      <c r="M248" s="322" t="s">
        <v>1635</v>
      </c>
      <c r="N248" s="322" t="s">
        <v>158</v>
      </c>
      <c r="O248" s="322" t="s">
        <v>769</v>
      </c>
      <c r="P248" s="322" t="s">
        <v>158</v>
      </c>
      <c r="Q248" s="322" t="s">
        <v>385</v>
      </c>
      <c r="R248" s="323">
        <v>45261</v>
      </c>
      <c r="S248" s="325">
        <v>1935</v>
      </c>
      <c r="T248" s="322" t="s">
        <v>249</v>
      </c>
      <c r="U248" s="324">
        <v>1528.76</v>
      </c>
      <c r="V248" s="324">
        <v>0</v>
      </c>
      <c r="W248" s="322" t="s">
        <v>160</v>
      </c>
      <c r="X248" s="322" t="s">
        <v>160</v>
      </c>
      <c r="Y248" s="322" t="s">
        <v>160</v>
      </c>
      <c r="Z248" s="324">
        <v>0</v>
      </c>
      <c r="AA248" s="324"/>
      <c r="AB248" s="322" t="s">
        <v>1622</v>
      </c>
      <c r="AC248" s="322" t="s">
        <v>143</v>
      </c>
      <c r="AD248" s="322"/>
    </row>
    <row r="249" spans="1:30" ht="25" customHeight="1" x14ac:dyDescent="0.35">
      <c r="A249" s="322" t="s">
        <v>1662</v>
      </c>
      <c r="B249" s="322" t="s">
        <v>151</v>
      </c>
      <c r="C249" s="323">
        <v>45348</v>
      </c>
      <c r="D249" s="322">
        <v>38571122</v>
      </c>
      <c r="E249" s="322" t="s">
        <v>1663</v>
      </c>
      <c r="F249" s="322" t="s">
        <v>1605</v>
      </c>
      <c r="G249" s="322" t="s">
        <v>1614</v>
      </c>
      <c r="H249" s="322" t="s">
        <v>1615</v>
      </c>
      <c r="I249" s="322" t="s">
        <v>156</v>
      </c>
      <c r="J249" s="322" t="s">
        <v>1664</v>
      </c>
      <c r="K249" s="323">
        <v>45349</v>
      </c>
      <c r="L249" s="322" t="s">
        <v>158</v>
      </c>
      <c r="M249" s="322" t="s">
        <v>1665</v>
      </c>
      <c r="N249" s="322" t="s">
        <v>158</v>
      </c>
      <c r="O249" s="322" t="s">
        <v>278</v>
      </c>
      <c r="P249" s="322"/>
      <c r="Q249" s="322"/>
      <c r="R249" s="323">
        <v>45349</v>
      </c>
      <c r="S249" s="322">
        <v>2049</v>
      </c>
      <c r="T249" s="322" t="s">
        <v>249</v>
      </c>
      <c r="U249" s="324">
        <v>0</v>
      </c>
      <c r="V249" s="324">
        <v>0</v>
      </c>
      <c r="W249" s="322" t="s">
        <v>160</v>
      </c>
      <c r="X249" s="322" t="s">
        <v>160</v>
      </c>
      <c r="Y249" s="322"/>
      <c r="Z249" s="324">
        <v>0</v>
      </c>
      <c r="AA249" s="324"/>
      <c r="AB249" s="322" t="s">
        <v>1622</v>
      </c>
      <c r="AC249" s="322" t="s">
        <v>143</v>
      </c>
      <c r="AD249" s="322"/>
    </row>
    <row r="250" spans="1:30" ht="25" customHeight="1" x14ac:dyDescent="0.35">
      <c r="A250" s="322" t="s">
        <v>1666</v>
      </c>
      <c r="B250" s="322" t="s">
        <v>151</v>
      </c>
      <c r="C250" s="323">
        <v>45370</v>
      </c>
      <c r="D250" s="322"/>
      <c r="E250" s="322" t="s">
        <v>1667</v>
      </c>
      <c r="F250" s="322" t="s">
        <v>1668</v>
      </c>
      <c r="G250" s="322" t="s">
        <v>1614</v>
      </c>
      <c r="H250" s="322" t="s">
        <v>1615</v>
      </c>
      <c r="I250" s="322" t="s">
        <v>156</v>
      </c>
      <c r="J250" s="322" t="s">
        <v>1669</v>
      </c>
      <c r="K250" s="323">
        <v>45394</v>
      </c>
      <c r="L250" s="322" t="s">
        <v>158</v>
      </c>
      <c r="M250" s="322" t="s">
        <v>838</v>
      </c>
      <c r="N250" s="322" t="s">
        <v>158</v>
      </c>
      <c r="O250" s="322" t="s">
        <v>1670</v>
      </c>
      <c r="P250" s="322" t="s">
        <v>158</v>
      </c>
      <c r="Q250" s="322" t="s">
        <v>1671</v>
      </c>
      <c r="R250" s="323">
        <v>45386</v>
      </c>
      <c r="S250" s="325">
        <v>2049</v>
      </c>
      <c r="T250" s="322" t="s">
        <v>249</v>
      </c>
      <c r="U250" s="324">
        <v>0</v>
      </c>
      <c r="V250" s="324">
        <v>0</v>
      </c>
      <c r="W250" s="322" t="s">
        <v>160</v>
      </c>
      <c r="X250" s="322" t="s">
        <v>160</v>
      </c>
      <c r="Y250" s="322" t="s">
        <v>160</v>
      </c>
      <c r="Z250" s="324">
        <v>0</v>
      </c>
      <c r="AA250" s="324"/>
      <c r="AB250" s="322" t="s">
        <v>1611</v>
      </c>
      <c r="AC250" s="322" t="s">
        <v>143</v>
      </c>
      <c r="AD250" s="322"/>
    </row>
    <row r="251" spans="1:30" ht="25" customHeight="1" x14ac:dyDescent="0.35">
      <c r="A251" s="322" t="s">
        <v>1672</v>
      </c>
      <c r="B251" s="322" t="s">
        <v>151</v>
      </c>
      <c r="C251" s="323">
        <v>45201</v>
      </c>
      <c r="D251" s="322">
        <v>37910707</v>
      </c>
      <c r="E251" s="322" t="s">
        <v>1673</v>
      </c>
      <c r="F251" s="322" t="s">
        <v>1605</v>
      </c>
      <c r="G251" s="322" t="s">
        <v>1674</v>
      </c>
      <c r="H251" s="322" t="s">
        <v>1675</v>
      </c>
      <c r="I251" s="322" t="s">
        <v>1676</v>
      </c>
      <c r="J251" s="322" t="s">
        <v>1677</v>
      </c>
      <c r="K251" s="323">
        <v>45218</v>
      </c>
      <c r="L251" s="322" t="s">
        <v>158</v>
      </c>
      <c r="M251" s="322" t="s">
        <v>1635</v>
      </c>
      <c r="N251" s="322"/>
      <c r="O251" s="322"/>
      <c r="P251" s="322"/>
      <c r="Q251" s="322"/>
      <c r="R251" s="323">
        <v>45211</v>
      </c>
      <c r="S251" s="322">
        <v>1935</v>
      </c>
      <c r="T251" s="322" t="s">
        <v>249</v>
      </c>
      <c r="U251" s="324">
        <v>1593.76</v>
      </c>
      <c r="V251" s="324">
        <v>0</v>
      </c>
      <c r="W251" s="322" t="s">
        <v>160</v>
      </c>
      <c r="X251" s="322"/>
      <c r="Y251" s="322"/>
      <c r="Z251" s="324">
        <v>0</v>
      </c>
      <c r="AA251" s="324"/>
      <c r="AB251" s="322" t="s">
        <v>1622</v>
      </c>
      <c r="AC251" s="322" t="s">
        <v>143</v>
      </c>
      <c r="AD251" s="322"/>
    </row>
    <row r="252" spans="1:30" ht="25" customHeight="1" x14ac:dyDescent="0.35">
      <c r="A252" s="322" t="s">
        <v>1678</v>
      </c>
      <c r="B252" s="322" t="s">
        <v>151</v>
      </c>
      <c r="C252" s="323">
        <v>45241</v>
      </c>
      <c r="D252" s="322"/>
      <c r="E252" s="322" t="s">
        <v>1679</v>
      </c>
      <c r="F252" s="322" t="s">
        <v>1605</v>
      </c>
      <c r="G252" s="322" t="s">
        <v>1680</v>
      </c>
      <c r="H252" s="322" t="s">
        <v>1681</v>
      </c>
      <c r="I252" s="322" t="s">
        <v>156</v>
      </c>
      <c r="J252" s="322" t="s">
        <v>1682</v>
      </c>
      <c r="K252" s="323">
        <v>45259</v>
      </c>
      <c r="L252" s="322" t="s">
        <v>158</v>
      </c>
      <c r="M252" s="322" t="s">
        <v>1635</v>
      </c>
      <c r="N252" s="322" t="s">
        <v>158</v>
      </c>
      <c r="O252" s="322" t="s">
        <v>769</v>
      </c>
      <c r="P252" s="322" t="s">
        <v>158</v>
      </c>
      <c r="Q252" s="322" t="s">
        <v>385</v>
      </c>
      <c r="R252" s="323">
        <v>45247</v>
      </c>
      <c r="S252" s="325">
        <v>1935</v>
      </c>
      <c r="T252" s="322" t="s">
        <v>249</v>
      </c>
      <c r="U252" s="324">
        <v>1599.36</v>
      </c>
      <c r="V252" s="324">
        <v>0</v>
      </c>
      <c r="W252" s="322" t="s">
        <v>160</v>
      </c>
      <c r="X252" s="322" t="s">
        <v>160</v>
      </c>
      <c r="Y252" s="322" t="s">
        <v>160</v>
      </c>
      <c r="Z252" s="324">
        <v>0</v>
      </c>
      <c r="AA252" s="324"/>
      <c r="AB252" s="322" t="s">
        <v>1622</v>
      </c>
      <c r="AC252" s="322" t="s">
        <v>143</v>
      </c>
      <c r="AD252" s="322"/>
    </row>
    <row r="253" spans="1:30" ht="25" customHeight="1" x14ac:dyDescent="0.35">
      <c r="A253" s="322" t="s">
        <v>1683</v>
      </c>
      <c r="B253" s="322" t="s">
        <v>151</v>
      </c>
      <c r="C253" s="323">
        <v>45254</v>
      </c>
      <c r="D253" s="322"/>
      <c r="E253" s="322" t="s">
        <v>1684</v>
      </c>
      <c r="F253" s="322" t="s">
        <v>1605</v>
      </c>
      <c r="G253" s="322" t="s">
        <v>1680</v>
      </c>
      <c r="H253" s="322" t="s">
        <v>1685</v>
      </c>
      <c r="I253" s="322" t="s">
        <v>156</v>
      </c>
      <c r="J253" s="322" t="s">
        <v>1686</v>
      </c>
      <c r="K253" s="323">
        <v>45266</v>
      </c>
      <c r="L253" s="322" t="s">
        <v>158</v>
      </c>
      <c r="M253" s="322" t="s">
        <v>1687</v>
      </c>
      <c r="N253" s="322" t="s">
        <v>158</v>
      </c>
      <c r="O253" s="322" t="s">
        <v>964</v>
      </c>
      <c r="P253" s="322"/>
      <c r="Q253" s="322"/>
      <c r="R253" s="323">
        <v>45261</v>
      </c>
      <c r="S253" s="325">
        <v>1935</v>
      </c>
      <c r="T253" s="322" t="s">
        <v>249</v>
      </c>
      <c r="U253" s="324">
        <v>1528.76</v>
      </c>
      <c r="V253" s="324">
        <v>0</v>
      </c>
      <c r="W253" s="322" t="s">
        <v>160</v>
      </c>
      <c r="X253" s="322" t="s">
        <v>160</v>
      </c>
      <c r="Y253" s="322"/>
      <c r="Z253" s="324">
        <v>0</v>
      </c>
      <c r="AA253" s="324"/>
      <c r="AB253" s="322" t="s">
        <v>1622</v>
      </c>
      <c r="AC253" s="322" t="s">
        <v>143</v>
      </c>
      <c r="AD253" s="322"/>
    </row>
    <row r="254" spans="1:30" ht="25" customHeight="1" x14ac:dyDescent="0.35">
      <c r="A254" s="322" t="s">
        <v>1688</v>
      </c>
      <c r="B254" s="322" t="s">
        <v>151</v>
      </c>
      <c r="C254" s="323">
        <v>45100</v>
      </c>
      <c r="D254" s="322"/>
      <c r="E254" s="322" t="s">
        <v>1689</v>
      </c>
      <c r="F254" s="322" t="s">
        <v>1605</v>
      </c>
      <c r="G254" s="322" t="s">
        <v>1690</v>
      </c>
      <c r="H254" s="322" t="s">
        <v>1691</v>
      </c>
      <c r="I254" s="322" t="s">
        <v>156</v>
      </c>
      <c r="J254" s="322" t="s">
        <v>1692</v>
      </c>
      <c r="K254" s="323">
        <v>45117</v>
      </c>
      <c r="L254" s="322" t="s">
        <v>158</v>
      </c>
      <c r="M254" s="322" t="s">
        <v>1635</v>
      </c>
      <c r="N254" s="322" t="s">
        <v>158</v>
      </c>
      <c r="O254" s="322" t="s">
        <v>769</v>
      </c>
      <c r="P254" s="322" t="s">
        <v>158</v>
      </c>
      <c r="Q254" s="322" t="s">
        <v>385</v>
      </c>
      <c r="R254" s="323">
        <v>45114</v>
      </c>
      <c r="S254" s="325">
        <v>1935</v>
      </c>
      <c r="T254" s="322" t="s">
        <v>249</v>
      </c>
      <c r="U254" s="324">
        <v>0</v>
      </c>
      <c r="V254" s="324">
        <v>0</v>
      </c>
      <c r="W254" s="322" t="s">
        <v>160</v>
      </c>
      <c r="X254" s="322" t="s">
        <v>160</v>
      </c>
      <c r="Y254" s="322" t="s">
        <v>160</v>
      </c>
      <c r="Z254" s="324">
        <v>0</v>
      </c>
      <c r="AA254" s="324"/>
      <c r="AB254" s="322" t="s">
        <v>1622</v>
      </c>
      <c r="AC254" s="322" t="s">
        <v>143</v>
      </c>
      <c r="AD254" s="322"/>
    </row>
    <row r="255" spans="1:30" ht="25" customHeight="1" x14ac:dyDescent="0.35">
      <c r="A255" s="322" t="s">
        <v>1693</v>
      </c>
      <c r="B255" s="322" t="s">
        <v>151</v>
      </c>
      <c r="C255" s="323">
        <v>45320</v>
      </c>
      <c r="D255" s="322">
        <v>38602897</v>
      </c>
      <c r="E255" s="322" t="s">
        <v>1694</v>
      </c>
      <c r="F255" s="322" t="s">
        <v>1695</v>
      </c>
      <c r="G255" s="322" t="s">
        <v>1696</v>
      </c>
      <c r="H255" s="322" t="s">
        <v>1697</v>
      </c>
      <c r="I255" s="322" t="s">
        <v>156</v>
      </c>
      <c r="J255" s="322" t="s">
        <v>1698</v>
      </c>
      <c r="K255" s="323">
        <v>45393</v>
      </c>
      <c r="L255" s="322" t="s">
        <v>191</v>
      </c>
      <c r="M255" s="322"/>
      <c r="N255" s="322"/>
      <c r="O255" s="322"/>
      <c r="P255" s="322"/>
      <c r="Q255" s="322"/>
      <c r="R255" s="323">
        <v>45399</v>
      </c>
      <c r="S255" s="322">
        <v>2400</v>
      </c>
      <c r="T255" s="322" t="s">
        <v>249</v>
      </c>
      <c r="U255" s="324">
        <v>1929.63</v>
      </c>
      <c r="V255" s="324">
        <v>0</v>
      </c>
      <c r="W255" s="322" t="s">
        <v>160</v>
      </c>
      <c r="X255" s="322"/>
      <c r="Y255" s="322"/>
      <c r="Z255" s="324">
        <v>0</v>
      </c>
      <c r="AA255" s="324"/>
      <c r="AB255" s="322" t="s">
        <v>1699</v>
      </c>
      <c r="AC255" s="322" t="s">
        <v>143</v>
      </c>
      <c r="AD255" s="322"/>
    </row>
    <row r="256" spans="1:30" ht="25" customHeight="1" x14ac:dyDescent="0.35">
      <c r="A256" s="322" t="s">
        <v>1700</v>
      </c>
      <c r="B256" s="322" t="s">
        <v>151</v>
      </c>
      <c r="C256" s="323">
        <v>45231</v>
      </c>
      <c r="D256" s="322">
        <v>38051700</v>
      </c>
      <c r="E256" s="322" t="s">
        <v>1701</v>
      </c>
      <c r="F256" s="322" t="s">
        <v>1695</v>
      </c>
      <c r="G256" s="322" t="s">
        <v>1702</v>
      </c>
      <c r="H256" s="322" t="s">
        <v>1703</v>
      </c>
      <c r="I256" s="322" t="s">
        <v>156</v>
      </c>
      <c r="J256" s="322" t="s">
        <v>1704</v>
      </c>
      <c r="K256" s="323">
        <v>45265</v>
      </c>
      <c r="L256" s="322" t="s">
        <v>255</v>
      </c>
      <c r="M256" s="322" t="s">
        <v>1358</v>
      </c>
      <c r="N256" s="322" t="s">
        <v>1534</v>
      </c>
      <c r="O256" s="322" t="s">
        <v>1705</v>
      </c>
      <c r="P256" s="322" t="s">
        <v>365</v>
      </c>
      <c r="Q256" s="322"/>
      <c r="R256" s="323">
        <v>45278</v>
      </c>
      <c r="S256" s="322">
        <v>6300</v>
      </c>
      <c r="T256" s="322" t="s">
        <v>249</v>
      </c>
      <c r="U256" s="324">
        <v>4972.53</v>
      </c>
      <c r="V256" s="324">
        <v>0</v>
      </c>
      <c r="W256" s="322" t="s">
        <v>160</v>
      </c>
      <c r="X256" s="322" t="s">
        <v>762</v>
      </c>
      <c r="Y256" s="322" t="s">
        <v>227</v>
      </c>
      <c r="Z256" s="324">
        <v>0</v>
      </c>
      <c r="AA256" s="324"/>
      <c r="AB256" s="322" t="s">
        <v>1699</v>
      </c>
      <c r="AC256" s="322" t="s">
        <v>143</v>
      </c>
      <c r="AD256" s="322"/>
    </row>
    <row r="257" spans="1:30" ht="25" customHeight="1" x14ac:dyDescent="0.35">
      <c r="A257" s="322" t="s">
        <v>1706</v>
      </c>
      <c r="B257" s="322" t="s">
        <v>151</v>
      </c>
      <c r="C257" s="323">
        <v>45174</v>
      </c>
      <c r="D257" s="322"/>
      <c r="E257" s="322" t="s">
        <v>1707</v>
      </c>
      <c r="F257" s="322" t="s">
        <v>1695</v>
      </c>
      <c r="G257" s="322" t="s">
        <v>1708</v>
      </c>
      <c r="H257" s="322" t="s">
        <v>1709</v>
      </c>
      <c r="I257" s="322" t="s">
        <v>156</v>
      </c>
      <c r="J257" s="322" t="s">
        <v>1710</v>
      </c>
      <c r="K257" s="323">
        <v>45184</v>
      </c>
      <c r="L257" s="322" t="s">
        <v>158</v>
      </c>
      <c r="M257" s="322" t="s">
        <v>1711</v>
      </c>
      <c r="N257" s="322"/>
      <c r="O257" s="322"/>
      <c r="P257" s="322"/>
      <c r="Q257" s="322"/>
      <c r="R257" s="323">
        <v>45211</v>
      </c>
      <c r="S257" s="335">
        <v>1931</v>
      </c>
      <c r="T257" s="322" t="s">
        <v>144</v>
      </c>
      <c r="U257" s="324">
        <v>0</v>
      </c>
      <c r="V257" s="324">
        <v>0</v>
      </c>
      <c r="W257" s="322" t="s">
        <v>160</v>
      </c>
      <c r="X257" s="322"/>
      <c r="Y257" s="322"/>
      <c r="Z257" s="324">
        <v>0</v>
      </c>
      <c r="AA257" s="324"/>
      <c r="AB257" s="322" t="s">
        <v>1712</v>
      </c>
      <c r="AC257" s="322" t="s">
        <v>143</v>
      </c>
      <c r="AD257" s="322"/>
    </row>
    <row r="258" spans="1:30" ht="25" customHeight="1" x14ac:dyDescent="0.35">
      <c r="A258" s="322" t="s">
        <v>1713</v>
      </c>
      <c r="B258" s="322" t="s">
        <v>151</v>
      </c>
      <c r="C258" s="323">
        <v>45120</v>
      </c>
      <c r="D258" s="322">
        <v>37498940</v>
      </c>
      <c r="E258" s="322" t="s">
        <v>1714</v>
      </c>
      <c r="F258" s="322" t="s">
        <v>1715</v>
      </c>
      <c r="G258" s="322" t="s">
        <v>1716</v>
      </c>
      <c r="H258" s="322" t="s">
        <v>1709</v>
      </c>
      <c r="I258" s="322" t="s">
        <v>156</v>
      </c>
      <c r="J258" s="322" t="s">
        <v>1717</v>
      </c>
      <c r="K258" s="323">
        <v>45165</v>
      </c>
      <c r="L258" s="322" t="s">
        <v>158</v>
      </c>
      <c r="M258" s="322" t="s">
        <v>1718</v>
      </c>
      <c r="N258" s="322"/>
      <c r="O258" s="322"/>
      <c r="P258" s="322"/>
      <c r="Q258" s="322"/>
      <c r="R258" s="323">
        <v>45165</v>
      </c>
      <c r="S258" s="322">
        <v>1931</v>
      </c>
      <c r="T258" s="322" t="s">
        <v>249</v>
      </c>
      <c r="U258" s="324">
        <v>1489.23</v>
      </c>
      <c r="V258" s="324">
        <v>0</v>
      </c>
      <c r="W258" s="322" t="s">
        <v>160</v>
      </c>
      <c r="X258" s="322"/>
      <c r="Y258" s="322"/>
      <c r="Z258" s="324">
        <v>0</v>
      </c>
      <c r="AA258" s="324"/>
      <c r="AB258" s="322" t="s">
        <v>1719</v>
      </c>
      <c r="AC258" s="322" t="s">
        <v>143</v>
      </c>
      <c r="AD258" s="322"/>
    </row>
    <row r="259" spans="1:30" ht="25" customHeight="1" x14ac:dyDescent="0.35">
      <c r="A259" s="322" t="s">
        <v>1720</v>
      </c>
      <c r="B259" s="322" t="s">
        <v>151</v>
      </c>
      <c r="C259" s="323">
        <v>45313</v>
      </c>
      <c r="D259" s="322"/>
      <c r="E259" s="322" t="s">
        <v>1721</v>
      </c>
      <c r="F259" s="322" t="s">
        <v>1695</v>
      </c>
      <c r="G259" s="322" t="s">
        <v>1708</v>
      </c>
      <c r="H259" s="322" t="s">
        <v>1722</v>
      </c>
      <c r="I259" s="322" t="s">
        <v>156</v>
      </c>
      <c r="J259" s="322" t="s">
        <v>1723</v>
      </c>
      <c r="K259" s="323">
        <v>45350</v>
      </c>
      <c r="L259" s="322" t="s">
        <v>158</v>
      </c>
      <c r="M259" s="322" t="s">
        <v>473</v>
      </c>
      <c r="N259" s="322"/>
      <c r="O259" s="322"/>
      <c r="P259" s="322"/>
      <c r="Q259" s="322"/>
      <c r="R259" s="323">
        <v>45379</v>
      </c>
      <c r="S259" s="335">
        <v>2290</v>
      </c>
      <c r="T259" s="322" t="s">
        <v>249</v>
      </c>
      <c r="U259" s="324">
        <v>1813.91</v>
      </c>
      <c r="V259" s="324">
        <v>0</v>
      </c>
      <c r="W259" s="322" t="s">
        <v>160</v>
      </c>
      <c r="X259" s="322"/>
      <c r="Y259" s="322"/>
      <c r="Z259" s="324">
        <v>0</v>
      </c>
      <c r="AA259" s="324"/>
      <c r="AB259" s="322" t="s">
        <v>1712</v>
      </c>
      <c r="AC259" s="322" t="s">
        <v>143</v>
      </c>
      <c r="AD259" s="322"/>
    </row>
    <row r="260" spans="1:30" ht="25" customHeight="1" x14ac:dyDescent="0.35">
      <c r="A260" s="322" t="s">
        <v>1724</v>
      </c>
      <c r="B260" s="322" t="s">
        <v>151</v>
      </c>
      <c r="C260" s="323">
        <v>45203</v>
      </c>
      <c r="D260" s="322"/>
      <c r="E260" s="322" t="s">
        <v>1725</v>
      </c>
      <c r="F260" s="322" t="s">
        <v>1695</v>
      </c>
      <c r="G260" s="322" t="s">
        <v>1726</v>
      </c>
      <c r="H260" s="322" t="s">
        <v>1727</v>
      </c>
      <c r="I260" s="322" t="s">
        <v>156</v>
      </c>
      <c r="J260" s="322" t="s">
        <v>1728</v>
      </c>
      <c r="K260" s="323">
        <v>45327</v>
      </c>
      <c r="L260" s="322" t="s">
        <v>158</v>
      </c>
      <c r="M260" s="322" t="s">
        <v>473</v>
      </c>
      <c r="N260" s="322"/>
      <c r="O260" s="322"/>
      <c r="P260" s="322"/>
      <c r="Q260" s="322"/>
      <c r="R260" s="323">
        <v>45278</v>
      </c>
      <c r="S260" s="322">
        <v>2100</v>
      </c>
      <c r="T260" s="322" t="s">
        <v>249</v>
      </c>
      <c r="U260" s="324">
        <v>1657.51</v>
      </c>
      <c r="V260" s="324">
        <v>0</v>
      </c>
      <c r="W260" s="322" t="s">
        <v>160</v>
      </c>
      <c r="X260" s="322"/>
      <c r="Y260" s="322"/>
      <c r="Z260" s="324">
        <v>0</v>
      </c>
      <c r="AA260" s="324"/>
      <c r="AB260" s="322" t="s">
        <v>1699</v>
      </c>
      <c r="AC260" s="322" t="s">
        <v>143</v>
      </c>
      <c r="AD260" s="322"/>
    </row>
    <row r="261" spans="1:30" ht="25" customHeight="1" x14ac:dyDescent="0.35">
      <c r="A261" s="322" t="s">
        <v>1729</v>
      </c>
      <c r="B261" s="322" t="s">
        <v>151</v>
      </c>
      <c r="C261" s="323">
        <v>45077</v>
      </c>
      <c r="D261" s="322"/>
      <c r="E261" s="322" t="s">
        <v>1730</v>
      </c>
      <c r="F261" s="322" t="s">
        <v>1176</v>
      </c>
      <c r="G261" s="322" t="s">
        <v>1731</v>
      </c>
      <c r="H261" s="322" t="s">
        <v>1732</v>
      </c>
      <c r="I261" s="322" t="s">
        <v>156</v>
      </c>
      <c r="J261" s="322" t="s">
        <v>1733</v>
      </c>
      <c r="K261" s="323">
        <v>45106</v>
      </c>
      <c r="L261" s="322" t="s">
        <v>158</v>
      </c>
      <c r="M261" s="322" t="s">
        <v>1734</v>
      </c>
      <c r="N261" s="322" t="s">
        <v>158</v>
      </c>
      <c r="O261" s="322" t="s">
        <v>769</v>
      </c>
      <c r="P261" s="322"/>
      <c r="Q261" s="322"/>
      <c r="R261" s="323">
        <v>45106</v>
      </c>
      <c r="S261" s="322">
        <v>2200</v>
      </c>
      <c r="T261" s="322" t="s">
        <v>249</v>
      </c>
      <c r="U261" s="324">
        <v>1775.53</v>
      </c>
      <c r="V261" s="324">
        <v>0</v>
      </c>
      <c r="W261" s="322" t="s">
        <v>160</v>
      </c>
      <c r="X261" s="322" t="s">
        <v>160</v>
      </c>
      <c r="Y261" s="322"/>
      <c r="Z261" s="324">
        <v>0</v>
      </c>
      <c r="AA261" s="324"/>
      <c r="AB261" s="322" t="s">
        <v>1735</v>
      </c>
      <c r="AC261" s="322" t="s">
        <v>143</v>
      </c>
      <c r="AD261" s="322"/>
    </row>
    <row r="262" spans="1:30" ht="25" customHeight="1" x14ac:dyDescent="0.25">
      <c r="A262" s="89" t="s">
        <v>1736</v>
      </c>
      <c r="B262" s="89" t="s">
        <v>151</v>
      </c>
      <c r="C262" s="307">
        <v>45357</v>
      </c>
      <c r="D262" s="89"/>
      <c r="E262" s="292" t="s">
        <v>1737</v>
      </c>
      <c r="F262" s="89" t="s">
        <v>1695</v>
      </c>
      <c r="G262" s="89" t="s">
        <v>1738</v>
      </c>
      <c r="H262" s="89" t="s">
        <v>1709</v>
      </c>
      <c r="I262" s="89" t="s">
        <v>156</v>
      </c>
      <c r="J262" s="89" t="s">
        <v>1739</v>
      </c>
      <c r="K262" s="95" t="s">
        <v>1740</v>
      </c>
      <c r="L262" s="89" t="s">
        <v>191</v>
      </c>
      <c r="M262" s="89" t="s">
        <v>555</v>
      </c>
      <c r="N262" s="89"/>
      <c r="O262" s="89"/>
      <c r="P262" s="89"/>
      <c r="Q262" s="89"/>
      <c r="R262" s="307">
        <v>45295</v>
      </c>
      <c r="S262" s="89">
        <v>3000</v>
      </c>
      <c r="T262" s="89" t="s">
        <v>249</v>
      </c>
      <c r="U262" s="95" t="s">
        <v>1741</v>
      </c>
      <c r="V262" s="89">
        <v>0</v>
      </c>
      <c r="W262" s="89" t="s">
        <v>160</v>
      </c>
      <c r="X262" s="89"/>
      <c r="Y262" s="89"/>
      <c r="Z262" s="89">
        <v>0</v>
      </c>
      <c r="AA262" s="89"/>
      <c r="AB262" s="89" t="s">
        <v>1742</v>
      </c>
      <c r="AC262" s="89" t="s">
        <v>143</v>
      </c>
      <c r="AD262" s="89"/>
    </row>
    <row r="263" spans="1:30" ht="25" customHeight="1" x14ac:dyDescent="0.25">
      <c r="A263" s="89" t="s">
        <v>1743</v>
      </c>
      <c r="B263" s="89" t="s">
        <v>151</v>
      </c>
      <c r="C263" s="95" t="s">
        <v>1744</v>
      </c>
      <c r="D263" s="89"/>
      <c r="E263" s="292" t="s">
        <v>1745</v>
      </c>
      <c r="F263" s="89" t="s">
        <v>852</v>
      </c>
      <c r="G263" s="89" t="s">
        <v>1746</v>
      </c>
      <c r="H263" s="89" t="s">
        <v>1747</v>
      </c>
      <c r="I263" s="89" t="s">
        <v>156</v>
      </c>
      <c r="J263" s="89" t="s">
        <v>1748</v>
      </c>
      <c r="K263" s="95" t="s">
        <v>1749</v>
      </c>
      <c r="L263" s="89" t="s">
        <v>255</v>
      </c>
      <c r="M263" s="89" t="s">
        <v>1750</v>
      </c>
      <c r="N263" s="89" t="s">
        <v>255</v>
      </c>
      <c r="O263" s="89" t="s">
        <v>1751</v>
      </c>
      <c r="P263" s="89" t="s">
        <v>158</v>
      </c>
      <c r="Q263" s="89" t="s">
        <v>1752</v>
      </c>
      <c r="R263" s="307">
        <v>45376</v>
      </c>
      <c r="S263" s="89">
        <v>2320</v>
      </c>
      <c r="T263" s="89" t="s">
        <v>144</v>
      </c>
      <c r="U263" s="95"/>
      <c r="V263" s="89">
        <v>0</v>
      </c>
      <c r="W263" s="89" t="s">
        <v>160</v>
      </c>
      <c r="X263" s="89" t="s">
        <v>160</v>
      </c>
      <c r="Y263" s="89" t="s">
        <v>160</v>
      </c>
      <c r="Z263" s="89">
        <v>0</v>
      </c>
      <c r="AA263" s="89"/>
      <c r="AB263" s="89" t="s">
        <v>870</v>
      </c>
      <c r="AC263" s="89" t="s">
        <v>143</v>
      </c>
      <c r="AD263" s="89"/>
    </row>
    <row r="264" spans="1:30" ht="25" customHeight="1" x14ac:dyDescent="0.35">
      <c r="A264" s="322" t="s">
        <v>1753</v>
      </c>
      <c r="B264" s="322" t="s">
        <v>151</v>
      </c>
      <c r="C264" s="323">
        <v>45379</v>
      </c>
      <c r="D264" s="322"/>
      <c r="E264" s="322" t="s">
        <v>1754</v>
      </c>
      <c r="F264" s="322" t="s">
        <v>1210</v>
      </c>
      <c r="G264" s="322" t="s">
        <v>1755</v>
      </c>
      <c r="H264" s="322" t="s">
        <v>1756</v>
      </c>
      <c r="I264" s="322" t="s">
        <v>156</v>
      </c>
      <c r="J264" s="309" t="s">
        <v>1757</v>
      </c>
      <c r="K264" s="323">
        <v>45390</v>
      </c>
      <c r="L264" s="322" t="s">
        <v>158</v>
      </c>
      <c r="M264" s="322" t="s">
        <v>769</v>
      </c>
      <c r="N264" s="322"/>
      <c r="O264" s="322"/>
      <c r="P264" s="322"/>
      <c r="Q264" s="322"/>
      <c r="R264" s="323">
        <v>45387</v>
      </c>
      <c r="S264" s="325">
        <v>1250</v>
      </c>
      <c r="T264" s="322" t="s">
        <v>144</v>
      </c>
      <c r="U264" s="324">
        <v>0</v>
      </c>
      <c r="V264" s="324">
        <v>0</v>
      </c>
      <c r="W264" s="322" t="s">
        <v>160</v>
      </c>
      <c r="X264" s="322"/>
      <c r="Y264" s="322"/>
      <c r="Z264" s="324">
        <v>0</v>
      </c>
      <c r="AA264" s="322"/>
      <c r="AB264" s="322" t="s">
        <v>1758</v>
      </c>
      <c r="AC264" s="322" t="s">
        <v>143</v>
      </c>
      <c r="AD264" s="322"/>
    </row>
    <row r="265" spans="1:30" ht="25" customHeight="1" x14ac:dyDescent="0.35">
      <c r="A265" s="322" t="s">
        <v>1759</v>
      </c>
      <c r="B265" s="322" t="s">
        <v>151</v>
      </c>
      <c r="C265" s="323">
        <v>45216</v>
      </c>
      <c r="D265" s="322"/>
      <c r="E265" s="322" t="s">
        <v>1760</v>
      </c>
      <c r="F265" s="322" t="s">
        <v>153</v>
      </c>
      <c r="G265" s="322" t="s">
        <v>1761</v>
      </c>
      <c r="H265" s="322" t="s">
        <v>1762</v>
      </c>
      <c r="I265" s="322" t="s">
        <v>156</v>
      </c>
      <c r="J265" s="322" t="s">
        <v>1763</v>
      </c>
      <c r="K265" s="323">
        <v>45231</v>
      </c>
      <c r="L265" s="322" t="s">
        <v>191</v>
      </c>
      <c r="M265" s="322" t="s">
        <v>1764</v>
      </c>
      <c r="N265" s="322"/>
      <c r="O265" s="322"/>
      <c r="P265" s="322"/>
      <c r="Q265" s="322"/>
      <c r="R265" s="323">
        <v>45231</v>
      </c>
      <c r="S265" s="335">
        <v>3180</v>
      </c>
      <c r="T265" s="322" t="s">
        <v>144</v>
      </c>
      <c r="U265" s="324">
        <v>0</v>
      </c>
      <c r="V265" s="324">
        <v>0</v>
      </c>
      <c r="W265" s="322" t="s">
        <v>160</v>
      </c>
      <c r="X265" s="322"/>
      <c r="Y265" s="322"/>
      <c r="Z265" s="324">
        <v>0</v>
      </c>
      <c r="AA265" s="322"/>
      <c r="AB265" s="322" t="s">
        <v>207</v>
      </c>
      <c r="AC265" s="322" t="s">
        <v>143</v>
      </c>
      <c r="AD265" s="89"/>
    </row>
    <row r="266" spans="1:30" ht="25" customHeight="1" x14ac:dyDescent="0.35">
      <c r="A266" s="322" t="s">
        <v>1765</v>
      </c>
      <c r="B266" s="322" t="s">
        <v>1766</v>
      </c>
      <c r="C266" s="323">
        <v>45344</v>
      </c>
      <c r="D266" s="322"/>
      <c r="E266" s="322" t="s">
        <v>1767</v>
      </c>
      <c r="F266" s="322" t="s">
        <v>153</v>
      </c>
      <c r="G266" s="322" t="s">
        <v>1768</v>
      </c>
      <c r="H266" s="322" t="s">
        <v>1769</v>
      </c>
      <c r="I266" s="322" t="s">
        <v>156</v>
      </c>
      <c r="J266" s="322" t="s">
        <v>1770</v>
      </c>
      <c r="K266" s="323">
        <v>45346</v>
      </c>
      <c r="L266" s="322" t="s">
        <v>255</v>
      </c>
      <c r="M266" s="322" t="s">
        <v>1358</v>
      </c>
      <c r="N266" s="322" t="s">
        <v>1534</v>
      </c>
      <c r="O266" s="322" t="s">
        <v>1705</v>
      </c>
      <c r="P266" s="322"/>
      <c r="Q266" s="322"/>
      <c r="R266" s="323">
        <v>45348</v>
      </c>
      <c r="S266" s="322">
        <v>3520</v>
      </c>
      <c r="T266" s="322" t="s">
        <v>249</v>
      </c>
      <c r="U266" s="324">
        <v>2787.88</v>
      </c>
      <c r="V266" s="324">
        <v>0</v>
      </c>
      <c r="W266" s="322" t="s">
        <v>160</v>
      </c>
      <c r="X266" s="322" t="s">
        <v>762</v>
      </c>
      <c r="Y266" s="322"/>
      <c r="Z266" s="324">
        <v>0</v>
      </c>
      <c r="AA266" s="322"/>
      <c r="AB266" s="322" t="s">
        <v>207</v>
      </c>
      <c r="AC266" s="322" t="s">
        <v>145</v>
      </c>
      <c r="AD266" s="89" t="s">
        <v>1771</v>
      </c>
    </row>
    <row r="267" spans="1:30" ht="25" customHeight="1" x14ac:dyDescent="0.35">
      <c r="A267" s="322" t="s">
        <v>1772</v>
      </c>
      <c r="B267" s="322" t="s">
        <v>151</v>
      </c>
      <c r="C267" s="323">
        <v>45090</v>
      </c>
      <c r="D267" s="322"/>
      <c r="E267" s="322" t="s">
        <v>1773</v>
      </c>
      <c r="F267" s="322" t="s">
        <v>153</v>
      </c>
      <c r="G267" s="322" t="s">
        <v>293</v>
      </c>
      <c r="H267" s="322" t="s">
        <v>294</v>
      </c>
      <c r="I267" s="322" t="s">
        <v>156</v>
      </c>
      <c r="J267" s="322" t="s">
        <v>1774</v>
      </c>
      <c r="K267" s="323">
        <v>45091</v>
      </c>
      <c r="L267" s="322" t="s">
        <v>198</v>
      </c>
      <c r="M267" s="322" t="s">
        <v>1775</v>
      </c>
      <c r="N267" s="322"/>
      <c r="O267" s="322"/>
      <c r="P267" s="322"/>
      <c r="Q267" s="322"/>
      <c r="R267" s="323">
        <v>45093</v>
      </c>
      <c r="S267" s="322">
        <v>2550</v>
      </c>
      <c r="T267" s="322" t="s">
        <v>144</v>
      </c>
      <c r="U267" s="324">
        <v>0</v>
      </c>
      <c r="V267" s="324">
        <v>0</v>
      </c>
      <c r="W267" s="322" t="s">
        <v>160</v>
      </c>
      <c r="X267" s="322"/>
      <c r="Y267" s="322"/>
      <c r="Z267" s="324">
        <v>0</v>
      </c>
      <c r="AA267" s="322"/>
      <c r="AB267" s="322" t="s">
        <v>161</v>
      </c>
      <c r="AC267" s="322" t="s">
        <v>143</v>
      </c>
      <c r="AD267" s="89"/>
    </row>
    <row r="268" spans="1:30" ht="25" customHeight="1" x14ac:dyDescent="0.35">
      <c r="A268" s="322" t="s">
        <v>1753</v>
      </c>
      <c r="B268" s="322" t="s">
        <v>151</v>
      </c>
      <c r="C268" s="323">
        <v>45379</v>
      </c>
      <c r="D268" s="322"/>
      <c r="E268" s="322" t="s">
        <v>1754</v>
      </c>
      <c r="F268" s="322" t="s">
        <v>1210</v>
      </c>
      <c r="G268" s="322" t="s">
        <v>1755</v>
      </c>
      <c r="H268" s="322" t="s">
        <v>1756</v>
      </c>
      <c r="I268" s="322" t="s">
        <v>156</v>
      </c>
      <c r="J268" s="322" t="s">
        <v>1757</v>
      </c>
      <c r="K268" s="323">
        <v>45390</v>
      </c>
      <c r="L268" s="322" t="s">
        <v>158</v>
      </c>
      <c r="M268" s="322" t="s">
        <v>769</v>
      </c>
      <c r="N268" s="322"/>
      <c r="O268" s="322"/>
      <c r="P268" s="322"/>
      <c r="Q268" s="322"/>
      <c r="R268" s="323">
        <v>45387</v>
      </c>
      <c r="S268" s="325">
        <v>1250</v>
      </c>
      <c r="T268" s="322" t="s">
        <v>144</v>
      </c>
      <c r="U268" s="324">
        <v>0</v>
      </c>
      <c r="V268" s="324">
        <v>0</v>
      </c>
      <c r="W268" s="322" t="s">
        <v>160</v>
      </c>
      <c r="X268" s="322"/>
      <c r="Y268" s="322"/>
      <c r="Z268" s="324">
        <v>0</v>
      </c>
      <c r="AA268" s="322"/>
      <c r="AB268" s="322" t="s">
        <v>1758</v>
      </c>
      <c r="AC268" s="322" t="s">
        <v>143</v>
      </c>
      <c r="AD268" s="89"/>
    </row>
    <row r="269" spans="1:30" ht="25" customHeight="1" x14ac:dyDescent="0.35">
      <c r="A269" s="322" t="s">
        <v>1776</v>
      </c>
      <c r="B269" s="322" t="s">
        <v>151</v>
      </c>
      <c r="C269" s="323">
        <v>45379</v>
      </c>
      <c r="D269" s="322"/>
      <c r="E269" s="322" t="s">
        <v>1777</v>
      </c>
      <c r="F269" s="322" t="s">
        <v>412</v>
      </c>
      <c r="G269" s="322" t="s">
        <v>1778</v>
      </c>
      <c r="H269" s="322" t="s">
        <v>1779</v>
      </c>
      <c r="I269" s="322" t="s">
        <v>156</v>
      </c>
      <c r="J269" s="322" t="s">
        <v>1780</v>
      </c>
      <c r="K269" s="323">
        <v>45408</v>
      </c>
      <c r="L269" s="322" t="s">
        <v>158</v>
      </c>
      <c r="M269" s="322" t="s">
        <v>1781</v>
      </c>
      <c r="N269" s="322" t="s">
        <v>158</v>
      </c>
      <c r="O269" s="322" t="s">
        <v>1782</v>
      </c>
      <c r="P269" s="322"/>
      <c r="Q269" s="322"/>
      <c r="R269" s="323">
        <v>45404</v>
      </c>
      <c r="S269" s="322">
        <v>2090</v>
      </c>
      <c r="T269" s="322" t="s">
        <v>144</v>
      </c>
      <c r="U269" s="324">
        <v>0</v>
      </c>
      <c r="V269" s="324">
        <v>0</v>
      </c>
      <c r="W269" s="322" t="s">
        <v>160</v>
      </c>
      <c r="X269" s="322" t="s">
        <v>160</v>
      </c>
      <c r="Y269" s="322"/>
      <c r="Z269" s="324">
        <v>0</v>
      </c>
      <c r="AA269" s="322"/>
      <c r="AB269" s="322" t="s">
        <v>417</v>
      </c>
      <c r="AC269" s="322" t="s">
        <v>143</v>
      </c>
      <c r="AD269" s="89"/>
    </row>
  </sheetData>
  <autoFilter ref="A1:AD1" xr:uid="{565588CF-729E-42D6-AD10-221ABDF39B9F}"/>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59"/>
  <sheetViews>
    <sheetView tabSelected="1" topLeftCell="B27" zoomScaleNormal="100" workbookViewId="0">
      <selection activeCell="C50" sqref="C50"/>
    </sheetView>
  </sheetViews>
  <sheetFormatPr defaultColWidth="9.36328125" defaultRowHeight="14.5" x14ac:dyDescent="0.35"/>
  <cols>
    <col min="1" max="1" width="4.36328125" style="6" customWidth="1"/>
    <col min="2" max="2" width="73.36328125" style="6" bestFit="1" customWidth="1"/>
    <col min="3" max="6" width="18.6328125" style="6" customWidth="1"/>
    <col min="7" max="7" width="14.6328125" style="6" customWidth="1"/>
    <col min="8" max="8" width="19.36328125" style="6" customWidth="1"/>
    <col min="9" max="9" width="40.6328125" style="6" customWidth="1"/>
    <col min="10" max="10" width="19.6328125" style="6" customWidth="1"/>
    <col min="11" max="14" width="9.36328125" style="6"/>
    <col min="15" max="15" width="15.36328125" style="6" customWidth="1"/>
    <col min="16" max="16384" width="9.36328125" style="6"/>
  </cols>
  <sheetData>
    <row r="1" spans="1:8" x14ac:dyDescent="0.35">
      <c r="A1" s="34"/>
      <c r="B1" s="35"/>
      <c r="C1" s="34"/>
      <c r="D1" s="34"/>
      <c r="E1" s="36"/>
      <c r="F1" s="37"/>
      <c r="G1" s="34"/>
      <c r="H1" s="34"/>
    </row>
    <row r="2" spans="1:8" x14ac:dyDescent="0.35">
      <c r="A2" s="34"/>
      <c r="B2" s="35"/>
      <c r="C2" s="34"/>
      <c r="D2" s="34"/>
      <c r="E2" s="36"/>
      <c r="F2" s="37"/>
      <c r="G2" s="34"/>
      <c r="H2" s="34"/>
    </row>
    <row r="3" spans="1:8" x14ac:dyDescent="0.35">
      <c r="A3" s="34"/>
      <c r="B3" s="35"/>
      <c r="C3" s="34"/>
      <c r="D3" s="34"/>
      <c r="E3" s="36"/>
      <c r="F3" s="37"/>
      <c r="G3" s="34"/>
      <c r="H3" s="34"/>
    </row>
    <row r="4" spans="1:8" x14ac:dyDescent="0.35">
      <c r="A4" s="34"/>
      <c r="B4" s="35"/>
      <c r="C4" s="34"/>
      <c r="D4" s="34"/>
      <c r="E4" s="36"/>
      <c r="F4" s="37"/>
      <c r="G4" s="34"/>
      <c r="H4" s="34"/>
    </row>
    <row r="5" spans="1:8" x14ac:dyDescent="0.35">
      <c r="A5" s="34"/>
      <c r="B5" s="35"/>
      <c r="C5" s="34"/>
      <c r="D5" s="34"/>
      <c r="E5" s="36"/>
      <c r="F5" s="37"/>
      <c r="G5" s="34"/>
      <c r="H5" s="34"/>
    </row>
    <row r="6" spans="1:8" x14ac:dyDescent="0.35">
      <c r="A6" s="34"/>
      <c r="B6" s="35"/>
      <c r="C6" s="34"/>
      <c r="D6" s="34"/>
      <c r="E6" s="36"/>
      <c r="F6" s="37"/>
      <c r="G6" s="34"/>
      <c r="H6" s="34"/>
    </row>
    <row r="7" spans="1:8" ht="14.25" customHeight="1" x14ac:dyDescent="0.35">
      <c r="A7" s="34"/>
      <c r="B7" s="35"/>
      <c r="C7" s="34"/>
      <c r="D7" s="34"/>
      <c r="E7" s="36"/>
      <c r="F7" s="37"/>
      <c r="G7" s="34"/>
      <c r="H7" s="34"/>
    </row>
    <row r="8" spans="1:8" ht="14.25" customHeight="1" x14ac:dyDescent="0.35">
      <c r="A8" s="34"/>
      <c r="B8" s="35"/>
      <c r="C8" s="34"/>
      <c r="D8" s="34"/>
      <c r="E8" s="36"/>
      <c r="F8" s="37"/>
      <c r="G8" s="34"/>
      <c r="H8" s="34"/>
    </row>
    <row r="9" spans="1:8" x14ac:dyDescent="0.35">
      <c r="A9" s="34"/>
      <c r="B9" s="35"/>
      <c r="C9" s="34"/>
      <c r="D9" s="34"/>
      <c r="E9" s="36"/>
      <c r="F9" s="37"/>
      <c r="G9" s="34"/>
      <c r="H9" s="34"/>
    </row>
    <row r="10" spans="1:8" ht="15.75" customHeight="1" x14ac:dyDescent="0.45">
      <c r="A10" s="404" t="s">
        <v>1783</v>
      </c>
      <c r="B10" s="404"/>
      <c r="C10" s="404"/>
      <c r="D10" s="404"/>
      <c r="E10" s="404"/>
      <c r="F10" s="404"/>
      <c r="G10" s="404"/>
      <c r="H10" s="34"/>
    </row>
    <row r="11" spans="1:8" ht="15.5" x14ac:dyDescent="0.35">
      <c r="A11" s="49" t="s">
        <v>1784</v>
      </c>
      <c r="B11" s="50" t="s">
        <v>1785</v>
      </c>
      <c r="C11" s="51" t="s">
        <v>1786</v>
      </c>
      <c r="D11" s="52"/>
      <c r="E11" s="52"/>
      <c r="F11" s="53"/>
      <c r="G11" s="52"/>
      <c r="H11" s="34"/>
    </row>
    <row r="12" spans="1:8" ht="15.5" x14ac:dyDescent="0.35">
      <c r="A12" s="49"/>
      <c r="B12" s="7" t="s">
        <v>1787</v>
      </c>
      <c r="C12" s="8"/>
      <c r="D12" s="34"/>
      <c r="E12" s="34"/>
      <c r="F12" s="34"/>
      <c r="G12" s="34"/>
      <c r="H12" s="34"/>
    </row>
    <row r="13" spans="1:8" ht="15.5" x14ac:dyDescent="0.35">
      <c r="A13" s="49"/>
      <c r="B13" s="7" t="s">
        <v>1788</v>
      </c>
      <c r="C13" s="8"/>
      <c r="D13" s="34"/>
      <c r="E13" s="34"/>
      <c r="F13" s="34"/>
      <c r="G13" s="34"/>
      <c r="H13" s="34"/>
    </row>
    <row r="14" spans="1:8" ht="15.5" x14ac:dyDescent="0.35">
      <c r="A14" s="49"/>
      <c r="B14" s="7" t="s">
        <v>1789</v>
      </c>
      <c r="C14" s="8"/>
      <c r="D14" s="34"/>
      <c r="E14" s="34"/>
      <c r="F14" s="34"/>
      <c r="G14" s="34"/>
      <c r="H14" s="34"/>
    </row>
    <row r="15" spans="1:8" ht="15.5" x14ac:dyDescent="0.35">
      <c r="A15" s="49"/>
      <c r="B15" s="54" t="s">
        <v>1790</v>
      </c>
      <c r="C15" s="9" t="e">
        <f>(C13+C14)/C12</f>
        <v>#DIV/0!</v>
      </c>
      <c r="D15" s="34"/>
      <c r="E15" s="34"/>
      <c r="F15" s="34"/>
      <c r="G15" s="34"/>
      <c r="H15" s="34"/>
    </row>
    <row r="16" spans="1:8" ht="6" customHeight="1" x14ac:dyDescent="0.35">
      <c r="A16" s="38"/>
      <c r="B16" s="55"/>
      <c r="C16" s="39"/>
      <c r="D16" s="34"/>
      <c r="E16" s="34"/>
      <c r="F16" s="34"/>
      <c r="G16" s="34"/>
      <c r="H16" s="34"/>
    </row>
    <row r="17" spans="1:15" ht="15.5" x14ac:dyDescent="0.35">
      <c r="A17" s="38" t="s">
        <v>1791</v>
      </c>
      <c r="B17" s="50" t="s">
        <v>1792</v>
      </c>
      <c r="C17" s="40" t="s">
        <v>1793</v>
      </c>
      <c r="D17" s="34"/>
      <c r="E17" s="34"/>
      <c r="F17" s="34"/>
      <c r="G17" s="34"/>
      <c r="H17" s="34"/>
    </row>
    <row r="18" spans="1:15" ht="15.5" x14ac:dyDescent="0.35">
      <c r="A18" s="38"/>
      <c r="B18" s="56" t="s">
        <v>1794</v>
      </c>
      <c r="C18" s="10"/>
      <c r="D18" s="34"/>
      <c r="E18" s="34"/>
      <c r="F18" s="34"/>
      <c r="G18" s="34"/>
      <c r="H18" s="34"/>
    </row>
    <row r="19" spans="1:15" ht="15.5" x14ac:dyDescent="0.35">
      <c r="A19" s="38"/>
      <c r="B19" s="56" t="s">
        <v>1795</v>
      </c>
      <c r="C19" s="10"/>
      <c r="D19" s="34"/>
      <c r="E19" s="34"/>
      <c r="F19" s="34"/>
      <c r="G19" s="34"/>
      <c r="H19" s="34"/>
      <c r="I19" s="11"/>
      <c r="J19" s="12"/>
    </row>
    <row r="20" spans="1:15" ht="15.5" x14ac:dyDescent="0.35">
      <c r="A20" s="38"/>
      <c r="B20" s="57" t="s">
        <v>1796</v>
      </c>
      <c r="C20" s="9">
        <f>C18+C19</f>
        <v>0</v>
      </c>
      <c r="D20" s="34"/>
      <c r="E20" s="34"/>
      <c r="F20" s="34"/>
      <c r="G20" s="34"/>
      <c r="H20" s="34"/>
      <c r="J20" s="13"/>
      <c r="K20" s="14"/>
    </row>
    <row r="21" spans="1:15" ht="5.25" customHeight="1" x14ac:dyDescent="0.35">
      <c r="A21" s="38"/>
      <c r="B21" s="58"/>
      <c r="C21" s="39"/>
      <c r="D21" s="34"/>
      <c r="E21" s="34"/>
      <c r="F21" s="34"/>
      <c r="G21" s="34"/>
      <c r="H21" s="34"/>
      <c r="J21" s="13"/>
      <c r="K21" s="15"/>
    </row>
    <row r="22" spans="1:15" ht="15.5" x14ac:dyDescent="0.35">
      <c r="A22" s="38" t="s">
        <v>1797</v>
      </c>
      <c r="B22" s="59" t="s">
        <v>1798</v>
      </c>
      <c r="C22" s="42"/>
      <c r="D22" s="43"/>
      <c r="E22" s="43"/>
      <c r="F22" s="43"/>
      <c r="G22" s="44"/>
      <c r="H22" s="34"/>
      <c r="J22" s="13"/>
      <c r="K22" s="15"/>
    </row>
    <row r="23" spans="1:15" ht="15.5" x14ac:dyDescent="0.35">
      <c r="A23" s="38"/>
      <c r="B23" s="60" t="s">
        <v>1799</v>
      </c>
      <c r="C23" s="405"/>
      <c r="D23" s="405"/>
      <c r="E23" s="405"/>
      <c r="F23" s="405"/>
      <c r="G23" s="406"/>
      <c r="H23" s="34"/>
      <c r="J23" s="13"/>
      <c r="K23" s="15"/>
    </row>
    <row r="24" spans="1:15" ht="5.25" customHeight="1" x14ac:dyDescent="0.35">
      <c r="A24" s="38"/>
      <c r="B24" s="34"/>
      <c r="C24" s="34"/>
      <c r="D24" s="34"/>
      <c r="E24" s="34"/>
      <c r="F24" s="34"/>
      <c r="G24" s="34"/>
      <c r="H24" s="34"/>
      <c r="J24" s="13"/>
      <c r="K24" s="15"/>
    </row>
    <row r="25" spans="1:15" ht="18.75" customHeight="1" x14ac:dyDescent="0.45">
      <c r="A25" s="407" t="s">
        <v>1800</v>
      </c>
      <c r="B25" s="407"/>
      <c r="C25" s="407"/>
      <c r="D25" s="407"/>
      <c r="E25" s="407"/>
      <c r="F25" s="407"/>
      <c r="G25" s="407"/>
      <c r="H25" s="34"/>
      <c r="J25" s="13"/>
      <c r="K25" s="15"/>
    </row>
    <row r="26" spans="1:15" ht="9" customHeight="1" thickBot="1" x14ac:dyDescent="0.4">
      <c r="A26" s="38"/>
      <c r="B26" s="41"/>
      <c r="C26" s="34"/>
      <c r="D26" s="34"/>
      <c r="E26" s="34"/>
      <c r="F26" s="34"/>
      <c r="G26" s="34"/>
      <c r="H26" s="34"/>
      <c r="J26" s="13"/>
      <c r="K26" s="15"/>
    </row>
    <row r="27" spans="1:15" ht="36.75" customHeight="1" thickBot="1" x14ac:dyDescent="0.4">
      <c r="A27" s="38" t="s">
        <v>1801</v>
      </c>
      <c r="B27" s="265" t="s">
        <v>1802</v>
      </c>
      <c r="C27" s="266" t="s">
        <v>1803</v>
      </c>
      <c r="D27" s="267" t="s">
        <v>1804</v>
      </c>
      <c r="E27" s="266" t="s">
        <v>1805</v>
      </c>
      <c r="F27" s="267" t="s">
        <v>1806</v>
      </c>
      <c r="G27" s="268" t="s">
        <v>1807</v>
      </c>
      <c r="H27" s="34"/>
      <c r="I27" s="409" t="s">
        <v>1808</v>
      </c>
      <c r="J27" s="410"/>
      <c r="K27" s="410"/>
      <c r="L27" s="410"/>
      <c r="M27" s="410"/>
      <c r="N27" s="410"/>
      <c r="O27" s="411"/>
    </row>
    <row r="28" spans="1:15" ht="18.75" customHeight="1" x14ac:dyDescent="0.35">
      <c r="A28" s="38"/>
      <c r="B28" s="269" t="s">
        <v>1809</v>
      </c>
      <c r="C28" s="270"/>
      <c r="D28" s="17"/>
      <c r="E28" s="271">
        <f>D28</f>
        <v>0</v>
      </c>
      <c r="F28" s="17"/>
      <c r="G28" s="272">
        <f t="shared" ref="G28:G33" si="0">E28-F28</f>
        <v>0</v>
      </c>
      <c r="H28" s="34"/>
      <c r="I28" s="412" t="s">
        <v>1810</v>
      </c>
      <c r="J28" s="413"/>
      <c r="K28" s="413"/>
      <c r="L28" s="413"/>
      <c r="M28" s="413"/>
      <c r="N28" s="413"/>
      <c r="O28" s="414"/>
    </row>
    <row r="29" spans="1:15" ht="18.75" customHeight="1" x14ac:dyDescent="0.35">
      <c r="A29" s="38"/>
      <c r="B29" s="269" t="s">
        <v>1811</v>
      </c>
      <c r="C29" s="271">
        <f t="shared" ref="C29:C35" si="1">G28</f>
        <v>0</v>
      </c>
      <c r="D29" s="17"/>
      <c r="E29" s="271">
        <f t="shared" ref="E29:E34" si="2">C29+D29</f>
        <v>0</v>
      </c>
      <c r="F29" s="17"/>
      <c r="G29" s="272">
        <f t="shared" si="0"/>
        <v>0</v>
      </c>
      <c r="H29" s="34"/>
      <c r="I29" s="412"/>
      <c r="J29" s="413"/>
      <c r="K29" s="413"/>
      <c r="L29" s="413"/>
      <c r="M29" s="413"/>
      <c r="N29" s="413"/>
      <c r="O29" s="414"/>
    </row>
    <row r="30" spans="1:15" ht="18.75" customHeight="1" x14ac:dyDescent="0.35">
      <c r="A30" s="38"/>
      <c r="B30" s="269" t="s">
        <v>1812</v>
      </c>
      <c r="C30" s="271">
        <f t="shared" si="1"/>
        <v>0</v>
      </c>
      <c r="D30" s="17"/>
      <c r="E30" s="271">
        <f t="shared" si="2"/>
        <v>0</v>
      </c>
      <c r="F30" s="17"/>
      <c r="G30" s="272">
        <f t="shared" si="0"/>
        <v>0</v>
      </c>
      <c r="H30" s="34"/>
      <c r="I30" s="412"/>
      <c r="J30" s="413"/>
      <c r="K30" s="413"/>
      <c r="L30" s="413"/>
      <c r="M30" s="413"/>
      <c r="N30" s="413"/>
      <c r="O30" s="414"/>
    </row>
    <row r="31" spans="1:15" ht="18.75" customHeight="1" x14ac:dyDescent="0.35">
      <c r="A31" s="38"/>
      <c r="B31" s="269" t="s">
        <v>1813</v>
      </c>
      <c r="C31" s="271">
        <f t="shared" si="1"/>
        <v>0</v>
      </c>
      <c r="D31" s="17"/>
      <c r="E31" s="271">
        <f t="shared" si="2"/>
        <v>0</v>
      </c>
      <c r="F31" s="17"/>
      <c r="G31" s="272">
        <f t="shared" si="0"/>
        <v>0</v>
      </c>
      <c r="H31" s="34"/>
      <c r="I31" s="412"/>
      <c r="J31" s="413"/>
      <c r="K31" s="413"/>
      <c r="L31" s="413"/>
      <c r="M31" s="413"/>
      <c r="N31" s="413"/>
      <c r="O31" s="414"/>
    </row>
    <row r="32" spans="1:15" ht="18.75" customHeight="1" x14ac:dyDescent="0.35">
      <c r="A32" s="38"/>
      <c r="B32" s="269" t="s">
        <v>1814</v>
      </c>
      <c r="C32" s="271">
        <f t="shared" si="1"/>
        <v>0</v>
      </c>
      <c r="D32" s="17"/>
      <c r="E32" s="271">
        <f t="shared" si="2"/>
        <v>0</v>
      </c>
      <c r="F32" s="17"/>
      <c r="G32" s="272">
        <f t="shared" si="0"/>
        <v>0</v>
      </c>
      <c r="H32" s="34"/>
      <c r="I32" s="412"/>
      <c r="J32" s="413"/>
      <c r="K32" s="413"/>
      <c r="L32" s="413"/>
      <c r="M32" s="413"/>
      <c r="N32" s="413"/>
      <c r="O32" s="414"/>
    </row>
    <row r="33" spans="1:15" ht="18.75" customHeight="1" x14ac:dyDescent="0.35">
      <c r="A33" s="38"/>
      <c r="B33" s="269" t="s">
        <v>1815</v>
      </c>
      <c r="C33" s="271">
        <f t="shared" si="1"/>
        <v>0</v>
      </c>
      <c r="D33" s="17"/>
      <c r="E33" s="271">
        <f t="shared" si="2"/>
        <v>0</v>
      </c>
      <c r="F33" s="17"/>
      <c r="G33" s="273">
        <f t="shared" si="0"/>
        <v>0</v>
      </c>
      <c r="H33" s="34"/>
      <c r="I33" s="412"/>
      <c r="J33" s="413"/>
      <c r="K33" s="413"/>
      <c r="L33" s="413"/>
      <c r="M33" s="413"/>
      <c r="N33" s="413"/>
      <c r="O33" s="414"/>
    </row>
    <row r="34" spans="1:15" ht="18.75" customHeight="1" x14ac:dyDescent="0.35">
      <c r="A34" s="38"/>
      <c r="B34" s="274" t="s">
        <v>1816</v>
      </c>
      <c r="C34" s="275">
        <f t="shared" si="1"/>
        <v>0</v>
      </c>
      <c r="D34" s="17"/>
      <c r="E34" s="271">
        <f t="shared" si="2"/>
        <v>0</v>
      </c>
      <c r="F34" s="17"/>
      <c r="G34" s="273">
        <f>E34-F34</f>
        <v>0</v>
      </c>
      <c r="H34" s="34"/>
      <c r="I34" s="412"/>
      <c r="J34" s="413"/>
      <c r="K34" s="413"/>
      <c r="L34" s="413"/>
      <c r="M34" s="413"/>
      <c r="N34" s="413"/>
      <c r="O34" s="414"/>
    </row>
    <row r="35" spans="1:15" ht="18.75" customHeight="1" x14ac:dyDescent="0.35">
      <c r="A35" s="38"/>
      <c r="B35" s="274" t="s">
        <v>1817</v>
      </c>
      <c r="C35" s="275">
        <f t="shared" si="1"/>
        <v>0</v>
      </c>
      <c r="D35" s="17"/>
      <c r="E35" s="271">
        <f>C35+D35</f>
        <v>0</v>
      </c>
      <c r="F35" s="276"/>
      <c r="G35" s="277">
        <f>E35-F35</f>
        <v>0</v>
      </c>
      <c r="H35" s="34"/>
      <c r="I35" s="412"/>
      <c r="J35" s="413"/>
      <c r="K35" s="413"/>
      <c r="L35" s="413"/>
      <c r="M35" s="413"/>
      <c r="N35" s="413"/>
      <c r="O35" s="414"/>
    </row>
    <row r="36" spans="1:15" ht="18.75" customHeight="1" x14ac:dyDescent="0.35">
      <c r="A36" s="38"/>
      <c r="B36" s="279" t="s">
        <v>1818</v>
      </c>
      <c r="C36" s="280"/>
      <c r="D36" s="281"/>
      <c r="E36" s="282">
        <f>C36+D36</f>
        <v>0</v>
      </c>
      <c r="F36" s="286"/>
      <c r="G36" s="283"/>
      <c r="H36" s="34"/>
      <c r="I36" s="412"/>
      <c r="J36" s="413"/>
      <c r="K36" s="413"/>
      <c r="L36" s="413"/>
      <c r="M36" s="413"/>
      <c r="N36" s="413"/>
      <c r="O36" s="414"/>
    </row>
    <row r="37" spans="1:15" ht="18.75" customHeight="1" x14ac:dyDescent="0.35">
      <c r="A37" s="38"/>
      <c r="B37" s="284" t="s">
        <v>1819</v>
      </c>
      <c r="C37" s="278"/>
      <c r="D37" s="278">
        <f>SUM(D28:D36)</f>
        <v>0</v>
      </c>
      <c r="E37" s="278"/>
      <c r="F37" s="278">
        <f>SUM(F28:F36)</f>
        <v>0</v>
      </c>
      <c r="G37" s="285"/>
      <c r="H37" s="34"/>
      <c r="I37" s="412"/>
      <c r="J37" s="413"/>
      <c r="K37" s="413"/>
      <c r="L37" s="413"/>
      <c r="M37" s="413"/>
      <c r="N37" s="413"/>
      <c r="O37" s="414"/>
    </row>
    <row r="38" spans="1:15" ht="18.75" customHeight="1" thickBot="1" x14ac:dyDescent="0.5">
      <c r="A38" s="48"/>
      <c r="B38" s="48"/>
      <c r="C38" s="48"/>
      <c r="D38" s="48"/>
      <c r="E38" s="48"/>
      <c r="F38" s="48"/>
      <c r="G38" s="48"/>
      <c r="H38" s="34"/>
      <c r="I38" s="415"/>
      <c r="J38" s="416"/>
      <c r="K38" s="416"/>
      <c r="L38" s="416"/>
      <c r="M38" s="416"/>
      <c r="N38" s="416"/>
      <c r="O38" s="417"/>
    </row>
    <row r="39" spans="1:15" ht="15.5" x14ac:dyDescent="0.35">
      <c r="A39" s="38" t="s">
        <v>1820</v>
      </c>
      <c r="B39" s="61" t="s">
        <v>1821</v>
      </c>
      <c r="C39" s="66"/>
      <c r="D39" s="408" t="s">
        <v>1822</v>
      </c>
      <c r="E39" s="408"/>
      <c r="F39" s="408"/>
      <c r="G39" s="408"/>
      <c r="H39" s="408"/>
      <c r="K39" s="15"/>
    </row>
    <row r="40" spans="1:15" ht="15.5" x14ac:dyDescent="0.35">
      <c r="A40" s="38"/>
      <c r="B40" s="62" t="s">
        <v>1823</v>
      </c>
      <c r="C40" s="67">
        <f>C45+C47</f>
        <v>924416.38000000012</v>
      </c>
      <c r="D40" s="34"/>
      <c r="E40" s="34"/>
      <c r="F40" s="34"/>
      <c r="G40" s="34"/>
      <c r="H40" s="34"/>
      <c r="J40" s="13"/>
      <c r="K40" s="15"/>
    </row>
    <row r="41" spans="1:15" ht="6.75" customHeight="1" x14ac:dyDescent="0.35">
      <c r="A41" s="38"/>
      <c r="B41" s="63"/>
      <c r="C41" s="68"/>
      <c r="D41" s="34"/>
      <c r="E41" s="34"/>
      <c r="F41" s="34"/>
      <c r="G41" s="34"/>
      <c r="H41" s="34"/>
      <c r="J41" s="13"/>
      <c r="K41" s="15"/>
    </row>
    <row r="42" spans="1:15" ht="15.5" x14ac:dyDescent="0.35">
      <c r="A42" s="38"/>
      <c r="B42" s="7" t="s">
        <v>1824</v>
      </c>
      <c r="C42" s="69" t="s">
        <v>1825</v>
      </c>
      <c r="D42" s="34"/>
      <c r="E42" s="34"/>
      <c r="F42" s="34"/>
      <c r="G42" s="34"/>
      <c r="H42" s="34"/>
      <c r="J42" s="13"/>
      <c r="K42" s="15"/>
    </row>
    <row r="43" spans="1:15" ht="15.5" x14ac:dyDescent="0.35">
      <c r="A43" s="38"/>
      <c r="B43" s="7" t="s">
        <v>1826</v>
      </c>
      <c r="C43" s="308">
        <v>105717</v>
      </c>
      <c r="D43" s="34"/>
      <c r="E43" s="34"/>
      <c r="F43" s="34"/>
      <c r="G43" s="34"/>
      <c r="H43" s="34"/>
      <c r="J43" s="13"/>
      <c r="K43" s="15"/>
    </row>
    <row r="44" spans="1:15" ht="15.5" x14ac:dyDescent="0.35">
      <c r="A44" s="38"/>
      <c r="B44" s="7" t="s">
        <v>1827</v>
      </c>
      <c r="C44" s="18">
        <v>218560.9</v>
      </c>
      <c r="D44" s="34"/>
      <c r="E44" s="34"/>
      <c r="F44" s="34"/>
      <c r="G44" s="34"/>
      <c r="H44" s="34"/>
      <c r="J44" s="13"/>
      <c r="K44" s="15"/>
    </row>
    <row r="45" spans="1:15" ht="15.5" x14ac:dyDescent="0.35">
      <c r="A45" s="38"/>
      <c r="B45" s="7" t="s">
        <v>1828</v>
      </c>
      <c r="C45" s="16">
        <f>SUM(C43:C44)</f>
        <v>324277.90000000002</v>
      </c>
      <c r="D45" s="34"/>
      <c r="E45" s="34"/>
      <c r="F45" s="34"/>
      <c r="G45" s="34"/>
      <c r="H45" s="34"/>
      <c r="J45" s="13"/>
      <c r="K45" s="15"/>
    </row>
    <row r="46" spans="1:15" ht="15.5" x14ac:dyDescent="0.35">
      <c r="A46" s="38"/>
      <c r="B46" s="7"/>
      <c r="C46" s="16"/>
      <c r="D46" s="34"/>
      <c r="E46" s="34"/>
      <c r="F46" s="34"/>
      <c r="G46" s="34"/>
      <c r="H46" s="34"/>
      <c r="J46" s="13"/>
      <c r="K46" s="15"/>
    </row>
    <row r="47" spans="1:15" ht="15.5" x14ac:dyDescent="0.35">
      <c r="A47" s="38"/>
      <c r="B47" s="64" t="s">
        <v>1829</v>
      </c>
      <c r="C47" s="65">
        <f>SUM(Table14[Amount])</f>
        <v>600138.4800000001</v>
      </c>
      <c r="D47" s="34"/>
      <c r="E47" s="34"/>
      <c r="F47" s="34"/>
      <c r="G47" s="34"/>
      <c r="H47" s="34"/>
      <c r="J47" s="13"/>
      <c r="K47" s="15"/>
    </row>
    <row r="48" spans="1:15" ht="15.5" x14ac:dyDescent="0.35">
      <c r="A48" s="38"/>
      <c r="B48" s="108" t="s">
        <v>1830</v>
      </c>
      <c r="C48" s="109" t="s">
        <v>1825</v>
      </c>
      <c r="D48" s="34"/>
      <c r="E48" s="34"/>
      <c r="F48" s="34"/>
      <c r="G48" s="34"/>
      <c r="H48" s="34"/>
      <c r="J48" s="13"/>
      <c r="K48" s="15"/>
    </row>
    <row r="49" spans="1:11" ht="15.5" x14ac:dyDescent="0.35">
      <c r="A49" s="38"/>
      <c r="B49" s="7" t="s">
        <v>1831</v>
      </c>
      <c r="C49" s="18">
        <v>4140</v>
      </c>
      <c r="D49" s="34"/>
      <c r="E49" s="34"/>
      <c r="F49" s="34"/>
      <c r="G49" s="34"/>
      <c r="H49" s="34"/>
      <c r="J49" s="13"/>
      <c r="K49" s="15"/>
    </row>
    <row r="50" spans="1:11" ht="15.5" x14ac:dyDescent="0.35">
      <c r="A50" s="38"/>
      <c r="B50" s="7" t="s">
        <v>1832</v>
      </c>
      <c r="C50" s="18">
        <v>601213.81000000006</v>
      </c>
      <c r="D50" s="34"/>
      <c r="E50" s="34"/>
      <c r="F50" s="34"/>
      <c r="G50" s="34"/>
      <c r="H50" s="34"/>
      <c r="I50" s="19"/>
      <c r="J50" s="13"/>
      <c r="K50" s="14"/>
    </row>
    <row r="51" spans="1:11" ht="15.5" x14ac:dyDescent="0.35">
      <c r="A51" s="38"/>
      <c r="B51" s="7" t="s">
        <v>1833</v>
      </c>
      <c r="C51" s="18">
        <v>-2845.33</v>
      </c>
      <c r="D51" s="34"/>
      <c r="E51" s="34"/>
      <c r="F51" s="34"/>
      <c r="G51" s="34"/>
      <c r="H51" s="34"/>
      <c r="I51" s="20"/>
      <c r="J51" s="13"/>
      <c r="K51" s="15"/>
    </row>
    <row r="52" spans="1:11" ht="15.5" x14ac:dyDescent="0.35">
      <c r="A52" s="38"/>
      <c r="B52" s="7" t="s">
        <v>2687</v>
      </c>
      <c r="C52" s="18">
        <v>-2370</v>
      </c>
      <c r="D52" s="34"/>
      <c r="E52" s="34"/>
      <c r="F52" s="34"/>
      <c r="G52" s="34"/>
      <c r="H52" s="34"/>
      <c r="I52" s="20"/>
      <c r="J52" s="13"/>
      <c r="K52" s="15"/>
    </row>
    <row r="53" spans="1:11" ht="15.5" x14ac:dyDescent="0.35">
      <c r="A53" s="38"/>
      <c r="B53" s="306"/>
      <c r="C53" s="311"/>
      <c r="D53" s="34"/>
      <c r="E53" s="34"/>
      <c r="F53" s="34"/>
      <c r="G53" s="34"/>
      <c r="H53" s="34"/>
      <c r="I53" s="20"/>
      <c r="J53" s="13"/>
      <c r="K53" s="15"/>
    </row>
    <row r="54" spans="1:11" ht="15.5" x14ac:dyDescent="0.35">
      <c r="A54" s="38"/>
      <c r="B54" s="291"/>
      <c r="C54" s="18"/>
      <c r="D54" s="34"/>
      <c r="E54" s="34"/>
      <c r="F54" s="34"/>
      <c r="G54" s="34"/>
      <c r="H54" s="34"/>
      <c r="J54" s="13"/>
      <c r="K54" s="15"/>
    </row>
    <row r="55" spans="1:11" ht="15.5" x14ac:dyDescent="0.35">
      <c r="A55" s="38"/>
      <c r="B55" s="306"/>
      <c r="C55" s="18"/>
      <c r="D55" s="34"/>
      <c r="E55" s="34"/>
      <c r="F55" s="34"/>
      <c r="G55" s="34"/>
      <c r="H55" s="34"/>
      <c r="J55" s="13"/>
      <c r="K55" s="15"/>
    </row>
    <row r="56" spans="1:11" ht="15.5" x14ac:dyDescent="0.35">
      <c r="A56" s="38"/>
      <c r="B56" s="290"/>
      <c r="C56" s="18"/>
      <c r="D56" s="34"/>
      <c r="E56" s="34"/>
      <c r="F56" s="34"/>
      <c r="G56" s="34"/>
      <c r="H56" s="34"/>
      <c r="J56" s="13"/>
      <c r="K56" s="15"/>
    </row>
    <row r="57" spans="1:11" ht="15.5" x14ac:dyDescent="0.35">
      <c r="A57" s="38"/>
      <c r="B57" s="36"/>
      <c r="C57" s="45"/>
      <c r="D57" s="34"/>
      <c r="E57" s="34"/>
      <c r="F57" s="34"/>
      <c r="G57" s="34"/>
      <c r="H57" s="34"/>
      <c r="J57" s="12"/>
      <c r="K57" s="15"/>
    </row>
    <row r="58" spans="1:11" ht="15.5" x14ac:dyDescent="0.35">
      <c r="A58" s="38"/>
      <c r="B58" s="46"/>
      <c r="C58" s="34"/>
      <c r="D58" s="174"/>
      <c r="E58" s="175"/>
      <c r="F58" s="174"/>
      <c r="G58" s="34"/>
      <c r="H58" s="34"/>
      <c r="J58" s="12"/>
      <c r="K58" s="15"/>
    </row>
    <row r="59" spans="1:11" x14ac:dyDescent="0.35">
      <c r="B59" s="47"/>
      <c r="C59" s="174"/>
    </row>
  </sheetData>
  <sheetProtection selectLockedCells="1"/>
  <mergeCells count="6">
    <mergeCell ref="A10:G10"/>
    <mergeCell ref="C23:G23"/>
    <mergeCell ref="A25:G25"/>
    <mergeCell ref="D39:H39"/>
    <mergeCell ref="I27:O27"/>
    <mergeCell ref="I28:O38"/>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4"/>
  <sheetViews>
    <sheetView zoomScaleNormal="100" workbookViewId="0"/>
  </sheetViews>
  <sheetFormatPr defaultColWidth="20.6328125" defaultRowHeight="12.5" x14ac:dyDescent="0.25"/>
  <cols>
    <col min="1" max="1" width="20.6328125" style="97"/>
    <col min="2" max="6" width="20.6328125" style="102"/>
    <col min="7" max="7" width="31.36328125" style="98" customWidth="1"/>
    <col min="8" max="8" width="26.36328125" style="98" customWidth="1"/>
    <col min="9" max="9" width="28.54296875" style="98" customWidth="1"/>
    <col min="10" max="13" width="23.54296875" style="98" customWidth="1"/>
    <col min="14" max="16" width="20.6328125" style="98"/>
    <col min="17" max="16384" width="20.6328125" style="99"/>
  </cols>
  <sheetData>
    <row r="1" spans="1:18" ht="101" thickBot="1" x14ac:dyDescent="0.35">
      <c r="A1" s="101" t="s">
        <v>1834</v>
      </c>
      <c r="B1" s="102" t="s">
        <v>1835</v>
      </c>
      <c r="C1" s="102" t="s">
        <v>1836</v>
      </c>
      <c r="D1" s="102" t="s">
        <v>1837</v>
      </c>
      <c r="E1" s="102" t="s">
        <v>1838</v>
      </c>
      <c r="F1" s="102" t="s">
        <v>1839</v>
      </c>
      <c r="G1" s="98" t="s">
        <v>1840</v>
      </c>
      <c r="H1" s="243" t="s">
        <v>1841</v>
      </c>
      <c r="I1" s="98" t="s">
        <v>1842</v>
      </c>
      <c r="J1" s="98" t="s">
        <v>1843</v>
      </c>
      <c r="K1" s="98" t="s">
        <v>1844</v>
      </c>
      <c r="L1" s="98" t="s">
        <v>1845</v>
      </c>
      <c r="M1" s="98" t="s">
        <v>1846</v>
      </c>
      <c r="N1" s="244" t="s">
        <v>1847</v>
      </c>
      <c r="O1" s="244" t="s">
        <v>1848</v>
      </c>
      <c r="P1" s="244" t="s">
        <v>1849</v>
      </c>
      <c r="Q1" s="244" t="s">
        <v>1850</v>
      </c>
      <c r="R1" s="244" t="s">
        <v>1851</v>
      </c>
    </row>
    <row r="2" spans="1:18" ht="37.5" x14ac:dyDescent="0.25">
      <c r="A2" s="218" t="s">
        <v>105</v>
      </c>
      <c r="B2" s="110" t="s">
        <v>1852</v>
      </c>
      <c r="C2" s="111" t="s">
        <v>1853</v>
      </c>
      <c r="D2" s="111" t="s">
        <v>1854</v>
      </c>
      <c r="E2" s="111" t="s">
        <v>1855</v>
      </c>
      <c r="F2" s="111" t="s">
        <v>1856</v>
      </c>
      <c r="G2" s="234" t="s">
        <v>1857</v>
      </c>
      <c r="H2" s="230" t="s">
        <v>1858</v>
      </c>
      <c r="I2" s="233" t="s">
        <v>1859</v>
      </c>
      <c r="J2" s="230" t="s">
        <v>1860</v>
      </c>
      <c r="K2" s="230" t="s">
        <v>1861</v>
      </c>
      <c r="L2" s="230" t="s">
        <v>1862</v>
      </c>
      <c r="M2" s="230" t="s">
        <v>1863</v>
      </c>
      <c r="N2" s="230" t="s">
        <v>1864</v>
      </c>
      <c r="O2" s="230" t="s">
        <v>1865</v>
      </c>
      <c r="P2" s="230" t="s">
        <v>1866</v>
      </c>
      <c r="Q2" s="230" t="s">
        <v>1867</v>
      </c>
      <c r="R2" s="230" t="s">
        <v>1868</v>
      </c>
    </row>
    <row r="3" spans="1:18" ht="14.5" x14ac:dyDescent="0.35">
      <c r="A3" s="221" t="str" cm="1">
        <f t="array" ref="A3">IFERROR(INDEX(apc[Discounts, memberships &amp; pre-payment agreements], MATCH(0,IF(ISBLANK(apc[Discounts, memberships &amp; pre-payment agreements]),1, COUNTIF($A$2:A2,apc[Discounts, memberships &amp; pre-payment agreements])), 0)),"")</f>
        <v>Checked</v>
      </c>
      <c r="B3" s="225">
        <v>600</v>
      </c>
      <c r="C3" s="226">
        <v>300</v>
      </c>
      <c r="D3" s="226">
        <v>300</v>
      </c>
      <c r="E3" s="226">
        <v>300</v>
      </c>
      <c r="F3" s="226">
        <v>300</v>
      </c>
      <c r="G3" s="213">
        <f>IF($A3="","", COUNTIF(apc[Discounts, memberships &amp; pre-payment agreements], A3))</f>
        <v>97</v>
      </c>
      <c r="H3" s="213">
        <f>IF($A3="","", SUMIF(apc[Discounts, memberships &amp; pre-payment agreements], $A3, apc[APC paid (£) including VAT if charged]))</f>
        <v>208036.02999999985</v>
      </c>
      <c r="I3" s="213">
        <f>IF($A3="","", SUMIF(apc[Discounts, memberships &amp; pre-payment agreements], $A3, apc[Amount of APC charged to Wellcome grant (including VAT if charged) in £] ))</f>
        <v>0</v>
      </c>
      <c r="J3" s="214">
        <f>IF($A3="","", SUMIF(apc[Discounts, memberships &amp; pre-payment agreements], $A3, apc[Amount of APC charged to CRUK grant (including VAT if charged) in £]))</f>
        <v>0</v>
      </c>
      <c r="K3" s="215">
        <f>IF($A3="","", SUMIF(apc[Discounts, memberships &amp; pre-payment agreements], $A3, apc[Amount of APC charged to BHF grant (including VAT if charged) in £]))</f>
        <v>564</v>
      </c>
      <c r="L3" s="215">
        <f>IF($A3="","", SUMIF(apc[Discounts, memberships &amp; pre-payment agreements], $A3, apc[Amount of APC charged to RCUK OA fund (including VAT if charged) in £]))</f>
        <v>202153.8599999999</v>
      </c>
      <c r="M3" s="216">
        <f>IF($A3="","", SUMIF(apc[Discounts, memberships &amp; pre-payment agreements], $A3, apc[Amount of APC charged to institutional budgets]))</f>
        <v>0</v>
      </c>
      <c r="N3" s="245">
        <f t="shared" ref="N3:N50" si="0">IFERROR(B3+M3, "")</f>
        <v>600</v>
      </c>
      <c r="O3" s="245">
        <f t="shared" ref="O3:O50" si="1">IFERROR(C3+I3, "")</f>
        <v>300</v>
      </c>
      <c r="P3" s="214">
        <f t="shared" ref="P3:P50" si="2">IFERROR(D3+J3,"")</f>
        <v>300</v>
      </c>
      <c r="Q3" s="215">
        <f t="shared" ref="Q3:Q50" si="3">IFERROR(E3+K3,"")</f>
        <v>864</v>
      </c>
      <c r="R3" s="216">
        <f t="shared" ref="R3:R50" si="4">IFERROR(F3+L3,"")</f>
        <v>202453.8599999999</v>
      </c>
    </row>
    <row r="4" spans="1:18" ht="14.5" x14ac:dyDescent="0.35">
      <c r="A4" s="222" t="str" cm="1">
        <f t="array" ref="A4">IFERROR(INDEX(apc[Discounts, memberships &amp; pre-payment agreements], MATCH(0,IF(ISBLANK(apc[Discounts, memberships &amp; pre-payment agreements]),1, COUNTIF($A$2:A3,apc[Discounts, memberships &amp; pre-payment agreements])), 0)),"")</f>
        <v>Payment processing</v>
      </c>
      <c r="B4" s="164"/>
      <c r="C4" s="219"/>
      <c r="D4" s="219"/>
      <c r="E4" s="219"/>
      <c r="F4" s="219"/>
      <c r="G4" s="217">
        <f>IF($A4="","", COUNTIF(apc[Discounts, memberships &amp; pre-payment agreements], A4))</f>
        <v>2</v>
      </c>
      <c r="H4" s="217">
        <f>IF($A4="","", SUMIF(apc[Discounts, memberships &amp; pre-payment agreements], $A4, apc[APC paid (£) including VAT if charged]))</f>
        <v>3727.21</v>
      </c>
      <c r="I4" s="217">
        <f>IF($A4="","", SUMIF(apc[Discounts, memberships &amp; pre-payment agreements], $A4, apc[Amount of APC charged to Wellcome grant (including VAT if charged) in £] ))</f>
        <v>0</v>
      </c>
      <c r="J4" s="101">
        <f>IF($A4="","", SUMIF(apc[Discounts, memberships &amp; pre-payment agreements], $A4, apc[Amount of APC charged to CRUK grant (including VAT if charged) in £]))</f>
        <v>0</v>
      </c>
      <c r="K4" s="224">
        <f>IF($A4="","", SUMIF(apc[Discounts, memberships &amp; pre-payment agreements], $A4, apc[Amount of APC charged to BHF grant (including VAT if charged) in £]))</f>
        <v>0</v>
      </c>
      <c r="L4" s="224">
        <f>IF($A4="","", SUMIF(apc[Discounts, memberships &amp; pre-payment agreements], $A4, apc[Amount of APC charged to RCUK OA fund (including VAT if charged) in £]))</f>
        <v>3727.21</v>
      </c>
      <c r="M4" s="229">
        <f>IF($A4="","", SUMIF(apc[Discounts, memberships &amp; pre-payment agreements], $A4, apc[Amount of APC charged to institutional budgets]))</f>
        <v>0</v>
      </c>
      <c r="N4" s="98">
        <f t="shared" si="0"/>
        <v>0</v>
      </c>
      <c r="O4" s="98">
        <f t="shared" si="1"/>
        <v>0</v>
      </c>
      <c r="P4" s="101">
        <f t="shared" si="2"/>
        <v>0</v>
      </c>
      <c r="Q4" s="224">
        <f t="shared" si="3"/>
        <v>0</v>
      </c>
      <c r="R4" s="229">
        <f t="shared" si="4"/>
        <v>3727.21</v>
      </c>
    </row>
    <row r="5" spans="1:18" ht="14.5" x14ac:dyDescent="0.35">
      <c r="A5" s="222" t="str" cm="1">
        <f t="array" ref="A5">IFERROR(INDEX(apc[Discounts, memberships &amp; pre-payment agreements], MATCH(0,IF(ISBLANK(apc[Discounts, memberships &amp; pre-payment agreements]),1, COUNTIF($A$2:A4,apc[Discounts, memberships &amp; pre-payment agreements])), 0)),"")</f>
        <v>Paid</v>
      </c>
      <c r="B5" s="164"/>
      <c r="C5" s="219"/>
      <c r="D5" s="219"/>
      <c r="E5" s="219"/>
      <c r="F5" s="219"/>
      <c r="G5" s="217">
        <f>IF($A5="","", COUNTIF(apc[Discounts, memberships &amp; pre-payment agreements], A5))</f>
        <v>5</v>
      </c>
      <c r="H5" s="217">
        <f>IF($A5="","", SUMIF(apc[Discounts, memberships &amp; pre-payment agreements], $A5, apc[APC paid (£) including VAT if charged]))</f>
        <v>12679.83</v>
      </c>
      <c r="I5" s="217">
        <f>IF($A5="","", SUMIF(apc[Discounts, memberships &amp; pre-payment agreements], $A5, apc[Amount of APC charged to Wellcome grant (including VAT if charged) in £] ))</f>
        <v>0</v>
      </c>
      <c r="J5" s="101">
        <f>IF($A5="","", SUMIF(apc[Discounts, memberships &amp; pre-payment agreements], $A5, apc[Amount of APC charged to CRUK grant (including VAT if charged) in £]))</f>
        <v>0</v>
      </c>
      <c r="K5" s="224">
        <f>IF($A5="","", SUMIF(apc[Discounts, memberships &amp; pre-payment agreements], $A5, apc[Amount of APC charged to BHF grant (including VAT if charged) in £]))</f>
        <v>0</v>
      </c>
      <c r="L5" s="224">
        <f>IF($A5="","", SUMIF(apc[Discounts, memberships &amp; pre-payment agreements], $A5, apc[Amount of APC charged to RCUK OA fund (including VAT if charged) in £]))</f>
        <v>12679.83</v>
      </c>
      <c r="M5" s="229">
        <f>IF($A5="","", SUMIF(apc[Discounts, memberships &amp; pre-payment agreements], $A5, apc[Amount of APC charged to institutional budgets]))</f>
        <v>0</v>
      </c>
      <c r="N5" s="98">
        <f t="shared" si="0"/>
        <v>0</v>
      </c>
      <c r="O5" s="98">
        <f t="shared" si="1"/>
        <v>0</v>
      </c>
      <c r="P5" s="101">
        <f t="shared" si="2"/>
        <v>0</v>
      </c>
      <c r="Q5" s="224">
        <f t="shared" si="3"/>
        <v>0</v>
      </c>
      <c r="R5" s="229">
        <f t="shared" si="4"/>
        <v>12679.83</v>
      </c>
    </row>
    <row r="6" spans="1:18" ht="14.5" x14ac:dyDescent="0.35">
      <c r="A6" s="222" t="str" cm="1">
        <f t="array" ref="A6">IFERROR(INDEX(apc[Discounts, memberships &amp; pre-payment agreements], MATCH(0,IF(ISBLANK(apc[Discounts, memberships &amp; pre-payment agreements]),1, COUNTIF($A$2:A5,apc[Discounts, memberships &amp; pre-payment agreements])), 0)),"")</f>
        <v/>
      </c>
      <c r="B6" s="164"/>
      <c r="C6" s="219"/>
      <c r="D6" s="219"/>
      <c r="E6" s="219"/>
      <c r="F6" s="219"/>
      <c r="G6" s="217" t="str">
        <f>IF($A6="","", COUNTIF(apc[Discounts, memberships &amp; pre-payment agreements], A6))</f>
        <v/>
      </c>
      <c r="H6" s="217" t="str">
        <f>IF($A6="","", SUMIF(apc[Discounts, memberships &amp; pre-payment agreements], $A6, apc[APC paid (£) including VAT if charged]))</f>
        <v/>
      </c>
      <c r="I6" s="217" t="str">
        <f>IF($A6="","", SUMIF(apc[Discounts, memberships &amp; pre-payment agreements], $A6, apc[Amount of APC charged to Wellcome grant (including VAT if charged) in £] ))</f>
        <v/>
      </c>
      <c r="J6" s="101" t="str">
        <f>IF($A6="","", SUMIF(apc[Discounts, memberships &amp; pre-payment agreements], $A6, apc[Amount of APC charged to CRUK grant (including VAT if charged) in £]))</f>
        <v/>
      </c>
      <c r="K6" s="224" t="str">
        <f>IF($A6="","", SUMIF(apc[Discounts, memberships &amp; pre-payment agreements], $A6, apc[Amount of APC charged to BHF grant (including VAT if charged) in £]))</f>
        <v/>
      </c>
      <c r="L6" s="224" t="str">
        <f>IF($A6="","", SUMIF(apc[Discounts, memberships &amp; pre-payment agreements], $A6, apc[Amount of APC charged to RCUK OA fund (including VAT if charged) in £]))</f>
        <v/>
      </c>
      <c r="M6" s="229" t="str">
        <f>IF($A6="","", SUMIF(apc[Discounts, memberships &amp; pre-payment agreements], $A6, apc[Amount of APC charged to institutional budgets]))</f>
        <v/>
      </c>
      <c r="N6" s="98" t="str">
        <f t="shared" si="0"/>
        <v/>
      </c>
      <c r="O6" s="98" t="str">
        <f t="shared" si="1"/>
        <v/>
      </c>
      <c r="P6" s="101" t="str">
        <f t="shared" si="2"/>
        <v/>
      </c>
      <c r="Q6" s="224" t="str">
        <f t="shared" si="3"/>
        <v/>
      </c>
      <c r="R6" s="229" t="str">
        <f t="shared" si="4"/>
        <v/>
      </c>
    </row>
    <row r="7" spans="1:18" ht="14.5" x14ac:dyDescent="0.35">
      <c r="A7" s="222" t="str" cm="1">
        <f t="array" ref="A7">IFERROR(INDEX(apc[Discounts, memberships &amp; pre-payment agreements], MATCH(0,IF(ISBLANK(apc[Discounts, memberships &amp; pre-payment agreements]),1, COUNTIF($A$2:A6,apc[Discounts, memberships &amp; pre-payment agreements])), 0)),"")</f>
        <v/>
      </c>
      <c r="B7" s="164"/>
      <c r="C7" s="219"/>
      <c r="D7" s="219"/>
      <c r="E7" s="219"/>
      <c r="F7" s="219"/>
      <c r="G7" s="217" t="str">
        <f>IF($A7="","", COUNTIF(apc[Discounts, memberships &amp; pre-payment agreements], A7))</f>
        <v/>
      </c>
      <c r="H7" s="217" t="str">
        <f>IF($A7="","", SUMIF(apc[Discounts, memberships &amp; pre-payment agreements], $A7, apc[APC paid (£) including VAT if charged]))</f>
        <v/>
      </c>
      <c r="I7" s="217" t="str">
        <f>IF($A7="","", SUMIF(apc[Discounts, memberships &amp; pre-payment agreements], $A7, apc[Amount of APC charged to Wellcome grant (including VAT if charged) in £] ))</f>
        <v/>
      </c>
      <c r="J7" s="101" t="str">
        <f>IF($A7="","", SUMIF(apc[Discounts, memberships &amp; pre-payment agreements], $A7, apc[Amount of APC charged to CRUK grant (including VAT if charged) in £]))</f>
        <v/>
      </c>
      <c r="K7" s="224" t="str">
        <f>IF($A7="","", SUMIF(apc[Discounts, memberships &amp; pre-payment agreements], $A7, apc[Amount of APC charged to BHF grant (including VAT if charged) in £]))</f>
        <v/>
      </c>
      <c r="L7" s="224" t="str">
        <f>IF($A7="","", SUMIF(apc[Discounts, memberships &amp; pre-payment agreements], $A7, apc[Amount of APC charged to RCUK OA fund (including VAT if charged) in £]))</f>
        <v/>
      </c>
      <c r="M7" s="229" t="str">
        <f>IF($A7="","", SUMIF(apc[Discounts, memberships &amp; pre-payment agreements], $A7, apc[Amount of APC charged to institutional budgets]))</f>
        <v/>
      </c>
      <c r="N7" s="98" t="str">
        <f t="shared" si="0"/>
        <v/>
      </c>
      <c r="O7" s="98" t="str">
        <f t="shared" si="1"/>
        <v/>
      </c>
      <c r="P7" s="101" t="str">
        <f t="shared" si="2"/>
        <v/>
      </c>
      <c r="Q7" s="224" t="str">
        <f t="shared" si="3"/>
        <v/>
      </c>
      <c r="R7" s="229" t="str">
        <f t="shared" si="4"/>
        <v/>
      </c>
    </row>
    <row r="8" spans="1:18" ht="14.5" x14ac:dyDescent="0.35">
      <c r="A8" s="222" t="str" cm="1">
        <f t="array" ref="A8">IFERROR(INDEX(apc[Discounts, memberships &amp; pre-payment agreements], MATCH(0,IF(ISBLANK(apc[Discounts, memberships &amp; pre-payment agreements]),1, COUNTIF($A$2:A7,apc[Discounts, memberships &amp; pre-payment agreements])), 0)),"")</f>
        <v/>
      </c>
      <c r="B8" s="164"/>
      <c r="C8" s="219"/>
      <c r="D8" s="219"/>
      <c r="E8" s="219"/>
      <c r="F8" s="219"/>
      <c r="G8" s="217" t="str">
        <f>IF($A8="","", COUNTIF(apc[Discounts, memberships &amp; pre-payment agreements], A8))</f>
        <v/>
      </c>
      <c r="H8" s="217" t="str">
        <f>IF($A8="","", SUMIF(apc[Discounts, memberships &amp; pre-payment agreements], $A8, apc[APC paid (£) including VAT if charged]))</f>
        <v/>
      </c>
      <c r="I8" s="217" t="str">
        <f>IF($A8="","", SUMIF(apc[Discounts, memberships &amp; pre-payment agreements], $A8, apc[Amount of APC charged to Wellcome grant (including VAT if charged) in £] ))</f>
        <v/>
      </c>
      <c r="J8" s="101" t="str">
        <f>IF($A8="","", SUMIF(apc[Discounts, memberships &amp; pre-payment agreements], $A8, apc[Amount of APC charged to CRUK grant (including VAT if charged) in £]))</f>
        <v/>
      </c>
      <c r="K8" s="224" t="str">
        <f>IF($A8="","", SUMIF(apc[Discounts, memberships &amp; pre-payment agreements], $A8, apc[Amount of APC charged to BHF grant (including VAT if charged) in £]))</f>
        <v/>
      </c>
      <c r="L8" s="224" t="str">
        <f>IF($A8="","", SUMIF(apc[Discounts, memberships &amp; pre-payment agreements], $A8, apc[Amount of APC charged to RCUK OA fund (including VAT if charged) in £]))</f>
        <v/>
      </c>
      <c r="M8" s="229" t="str">
        <f>IF($A8="","", SUMIF(apc[Discounts, memberships &amp; pre-payment agreements], $A8, apc[Amount of APC charged to institutional budgets]))</f>
        <v/>
      </c>
      <c r="N8" s="98" t="str">
        <f t="shared" si="0"/>
        <v/>
      </c>
      <c r="O8" s="98" t="str">
        <f t="shared" si="1"/>
        <v/>
      </c>
      <c r="P8" s="101" t="str">
        <f t="shared" si="2"/>
        <v/>
      </c>
      <c r="Q8" s="224" t="str">
        <f t="shared" si="3"/>
        <v/>
      </c>
      <c r="R8" s="229" t="str">
        <f t="shared" si="4"/>
        <v/>
      </c>
    </row>
    <row r="9" spans="1:18" ht="14.5" x14ac:dyDescent="0.35">
      <c r="A9" s="222" t="str" cm="1">
        <f t="array" ref="A9">IFERROR(INDEX(apc[Discounts, memberships &amp; pre-payment agreements], MATCH(0,IF(ISBLANK(apc[Discounts, memberships &amp; pre-payment agreements]),1, COUNTIF($A$2:A8,apc[Discounts, memberships &amp; pre-payment agreements])), 0)),"")</f>
        <v/>
      </c>
      <c r="B9" s="164"/>
      <c r="C9" s="219"/>
      <c r="D9" s="219"/>
      <c r="E9" s="219"/>
      <c r="F9" s="219"/>
      <c r="G9" s="217" t="str">
        <f>IF($A9="","", COUNTIF(apc[Discounts, memberships &amp; pre-payment agreements], A9))</f>
        <v/>
      </c>
      <c r="H9" s="217" t="str">
        <f>IF($A9="","", SUMIF(apc[Discounts, memberships &amp; pre-payment agreements], $A9, apc[APC paid (£) including VAT if charged]))</f>
        <v/>
      </c>
      <c r="I9" s="217" t="str">
        <f>IF($A9="","", SUMIF(apc[Discounts, memberships &amp; pre-payment agreements], $A9, apc[Amount of APC charged to Wellcome grant (including VAT if charged) in £] ))</f>
        <v/>
      </c>
      <c r="J9" s="101" t="str">
        <f>IF($A9="","", SUMIF(apc[Discounts, memberships &amp; pre-payment agreements], $A9, apc[Amount of APC charged to CRUK grant (including VAT if charged) in £]))</f>
        <v/>
      </c>
      <c r="K9" s="224" t="str">
        <f>IF($A9="","", SUMIF(apc[Discounts, memberships &amp; pre-payment agreements], $A9, apc[Amount of APC charged to BHF grant (including VAT if charged) in £]))</f>
        <v/>
      </c>
      <c r="L9" s="224" t="str">
        <f>IF($A9="","", SUMIF(apc[Discounts, memberships &amp; pre-payment agreements], $A9, apc[Amount of APC charged to RCUK OA fund (including VAT if charged) in £]))</f>
        <v/>
      </c>
      <c r="M9" s="229" t="str">
        <f>IF($A9="","", SUMIF(apc[Discounts, memberships &amp; pre-payment agreements], $A9, apc[Amount of APC charged to institutional budgets]))</f>
        <v/>
      </c>
      <c r="N9" s="98" t="str">
        <f t="shared" si="0"/>
        <v/>
      </c>
      <c r="O9" s="98" t="str">
        <f t="shared" si="1"/>
        <v/>
      </c>
      <c r="P9" s="101" t="str">
        <f t="shared" si="2"/>
        <v/>
      </c>
      <c r="Q9" s="224" t="str">
        <f t="shared" si="3"/>
        <v/>
      </c>
      <c r="R9" s="229" t="str">
        <f t="shared" si="4"/>
        <v/>
      </c>
    </row>
    <row r="10" spans="1:18" ht="14.5" x14ac:dyDescent="0.35">
      <c r="A10" s="222" t="str" cm="1">
        <f t="array" ref="A10">IFERROR(INDEX(apc[Discounts, memberships &amp; pre-payment agreements], MATCH(0,IF(ISBLANK(apc[Discounts, memberships &amp; pre-payment agreements]),1, COUNTIF($A$2:A9,apc[Discounts, memberships &amp; pre-payment agreements])), 0)),"")</f>
        <v/>
      </c>
      <c r="B10" s="164"/>
      <c r="C10" s="219"/>
      <c r="D10" s="219"/>
      <c r="E10" s="219"/>
      <c r="F10" s="219"/>
      <c r="G10" s="217" t="str">
        <f>IF($A10="","", COUNTIF(apc[Discounts, memberships &amp; pre-payment agreements], A10))</f>
        <v/>
      </c>
      <c r="H10" s="217" t="str">
        <f>IF($A10="","", SUMIF(apc[Discounts, memberships &amp; pre-payment agreements], $A10, apc[APC paid (£) including VAT if charged]))</f>
        <v/>
      </c>
      <c r="I10" s="217" t="str">
        <f>IF($A10="","", SUMIF(apc[Discounts, memberships &amp; pre-payment agreements], $A10, apc[Amount of APC charged to Wellcome grant (including VAT if charged) in £] ))</f>
        <v/>
      </c>
      <c r="J10" s="101" t="str">
        <f>IF($A10="","", SUMIF(apc[Discounts, memberships &amp; pre-payment agreements], $A10, apc[Amount of APC charged to CRUK grant (including VAT if charged) in £]))</f>
        <v/>
      </c>
      <c r="K10" s="224" t="str">
        <f>IF($A10="","", SUMIF(apc[Discounts, memberships &amp; pre-payment agreements], $A10, apc[Amount of APC charged to BHF grant (including VAT if charged) in £]))</f>
        <v/>
      </c>
      <c r="L10" s="224" t="str">
        <f>IF($A10="","", SUMIF(apc[Discounts, memberships &amp; pre-payment agreements], $A10, apc[Amount of APC charged to RCUK OA fund (including VAT if charged) in £]))</f>
        <v/>
      </c>
      <c r="M10" s="229" t="str">
        <f>IF($A10="","", SUMIF(apc[Discounts, memberships &amp; pre-payment agreements], $A10, apc[Amount of APC charged to institutional budgets]))</f>
        <v/>
      </c>
      <c r="N10" s="98" t="str">
        <f t="shared" si="0"/>
        <v/>
      </c>
      <c r="O10" s="98" t="str">
        <f t="shared" si="1"/>
        <v/>
      </c>
      <c r="P10" s="101" t="str">
        <f t="shared" si="2"/>
        <v/>
      </c>
      <c r="Q10" s="224" t="str">
        <f t="shared" si="3"/>
        <v/>
      </c>
      <c r="R10" s="229" t="str">
        <f t="shared" si="4"/>
        <v/>
      </c>
    </row>
    <row r="11" spans="1:18" ht="14.5" x14ac:dyDescent="0.35">
      <c r="A11" s="222" t="str" cm="1">
        <f t="array" ref="A11">IFERROR(INDEX(apc[Discounts, memberships &amp; pre-payment agreements], MATCH(0,IF(ISBLANK(apc[Discounts, memberships &amp; pre-payment agreements]),1, COUNTIF($A$2:A10,apc[Discounts, memberships &amp; pre-payment agreements])), 0)),"")</f>
        <v/>
      </c>
      <c r="B11" s="164"/>
      <c r="C11" s="219"/>
      <c r="D11" s="219"/>
      <c r="E11" s="219"/>
      <c r="F11" s="219"/>
      <c r="G11" s="217" t="str">
        <f>IF($A11="","", COUNTIF(apc[Discounts, memberships &amp; pre-payment agreements], A11))</f>
        <v/>
      </c>
      <c r="H11" s="217" t="str">
        <f>IF($A11="","", SUMIF(apc[Discounts, memberships &amp; pre-payment agreements], $A11, apc[APC paid (£) including VAT if charged]))</f>
        <v/>
      </c>
      <c r="I11" s="217" t="str">
        <f>IF($A11="","", SUMIF(apc[Discounts, memberships &amp; pre-payment agreements], $A11, apc[Amount of APC charged to Wellcome grant (including VAT if charged) in £] ))</f>
        <v/>
      </c>
      <c r="J11" s="101" t="str">
        <f>IF($A11="","", SUMIF(apc[Discounts, memberships &amp; pre-payment agreements], $A11, apc[Amount of APC charged to CRUK grant (including VAT if charged) in £]))</f>
        <v/>
      </c>
      <c r="K11" s="224" t="str">
        <f>IF($A11="","", SUMIF(apc[Discounts, memberships &amp; pre-payment agreements], $A11, apc[Amount of APC charged to BHF grant (including VAT if charged) in £]))</f>
        <v/>
      </c>
      <c r="L11" s="224" t="str">
        <f>IF($A11="","", SUMIF(apc[Discounts, memberships &amp; pre-payment agreements], $A11, apc[Amount of APC charged to RCUK OA fund (including VAT if charged) in £]))</f>
        <v/>
      </c>
      <c r="M11" s="229" t="str">
        <f>IF($A11="","", SUMIF(apc[Discounts, memberships &amp; pre-payment agreements], $A11, apc[Amount of APC charged to institutional budgets]))</f>
        <v/>
      </c>
      <c r="N11" s="98" t="str">
        <f t="shared" si="0"/>
        <v/>
      </c>
      <c r="O11" s="98" t="str">
        <f t="shared" si="1"/>
        <v/>
      </c>
      <c r="P11" s="101" t="str">
        <f t="shared" si="2"/>
        <v/>
      </c>
      <c r="Q11" s="224" t="str">
        <f t="shared" si="3"/>
        <v/>
      </c>
      <c r="R11" s="229" t="str">
        <f t="shared" si="4"/>
        <v/>
      </c>
    </row>
    <row r="12" spans="1:18" ht="14.5" x14ac:dyDescent="0.35">
      <c r="A12" s="222" t="str" cm="1">
        <f t="array" ref="A12">IFERROR(INDEX(apc[Discounts, memberships &amp; pre-payment agreements], MATCH(0,IF(ISBLANK(apc[Discounts, memberships &amp; pre-payment agreements]),1, COUNTIF($A$2:A11,apc[Discounts, memberships &amp; pre-payment agreements])), 0)),"")</f>
        <v/>
      </c>
      <c r="B12" s="164"/>
      <c r="C12" s="219"/>
      <c r="D12" s="219"/>
      <c r="E12" s="219"/>
      <c r="F12" s="219"/>
      <c r="G12" s="217" t="str">
        <f>IF($A12="","", COUNTIF(apc[Discounts, memberships &amp; pre-payment agreements], A12))</f>
        <v/>
      </c>
      <c r="H12" s="217" t="str">
        <f>IF($A12="","", SUMIF(apc[Discounts, memberships &amp; pre-payment agreements], $A12, apc[APC paid (£) including VAT if charged]))</f>
        <v/>
      </c>
      <c r="I12" s="217" t="str">
        <f>IF($A12="","", SUMIF(apc[Discounts, memberships &amp; pre-payment agreements], $A12, apc[Amount of APC charged to Wellcome grant (including VAT if charged) in £] ))</f>
        <v/>
      </c>
      <c r="J12" s="101" t="str">
        <f>IF($A12="","", SUMIF(apc[Discounts, memberships &amp; pre-payment agreements], $A12, apc[Amount of APC charged to CRUK grant (including VAT if charged) in £]))</f>
        <v/>
      </c>
      <c r="K12" s="224" t="str">
        <f>IF($A12="","", SUMIF(apc[Discounts, memberships &amp; pre-payment agreements], $A12, apc[Amount of APC charged to BHF grant (including VAT if charged) in £]))</f>
        <v/>
      </c>
      <c r="L12" s="224" t="str">
        <f>IF($A12="","", SUMIF(apc[Discounts, memberships &amp; pre-payment agreements], $A12, apc[Amount of APC charged to RCUK OA fund (including VAT if charged) in £]))</f>
        <v/>
      </c>
      <c r="M12" s="229" t="str">
        <f>IF($A12="","", SUMIF(apc[Discounts, memberships &amp; pre-payment agreements], $A12, apc[Amount of APC charged to institutional budgets]))</f>
        <v/>
      </c>
      <c r="N12" s="98" t="str">
        <f t="shared" si="0"/>
        <v/>
      </c>
      <c r="O12" s="98" t="str">
        <f t="shared" si="1"/>
        <v/>
      </c>
      <c r="P12" s="101" t="str">
        <f t="shared" si="2"/>
        <v/>
      </c>
      <c r="Q12" s="224" t="str">
        <f t="shared" si="3"/>
        <v/>
      </c>
      <c r="R12" s="229" t="str">
        <f t="shared" si="4"/>
        <v/>
      </c>
    </row>
    <row r="13" spans="1:18" ht="14.5" x14ac:dyDescent="0.35">
      <c r="A13" s="222" t="str" cm="1">
        <f t="array" ref="A13">IFERROR(INDEX(apc[Discounts, memberships &amp; pre-payment agreements], MATCH(0,IF(ISBLANK(apc[Discounts, memberships &amp; pre-payment agreements]),1, COUNTIF($A$2:A12,apc[Discounts, memberships &amp; pre-payment agreements])), 0)),"")</f>
        <v/>
      </c>
      <c r="B13" s="164"/>
      <c r="C13" s="219"/>
      <c r="D13" s="219"/>
      <c r="E13" s="219"/>
      <c r="F13" s="219"/>
      <c r="G13" s="217" t="str">
        <f>IF($A13="","", COUNTIF(apc[Discounts, memberships &amp; pre-payment agreements], A13))</f>
        <v/>
      </c>
      <c r="H13" s="217" t="str">
        <f>IF($A13="","", SUMIF(apc[Discounts, memberships &amp; pre-payment agreements], $A13, apc[APC paid (£) including VAT if charged]))</f>
        <v/>
      </c>
      <c r="I13" s="217" t="str">
        <f>IF($A13="","", SUMIF(apc[Discounts, memberships &amp; pre-payment agreements], $A13, apc[Amount of APC charged to Wellcome grant (including VAT if charged) in £] ))</f>
        <v/>
      </c>
      <c r="J13" s="101" t="str">
        <f>IF($A13="","", SUMIF(apc[Discounts, memberships &amp; pre-payment agreements], $A13, apc[Amount of APC charged to CRUK grant (including VAT if charged) in £]))</f>
        <v/>
      </c>
      <c r="K13" s="224" t="str">
        <f>IF($A13="","", SUMIF(apc[Discounts, memberships &amp; pre-payment agreements], $A13, apc[Amount of APC charged to BHF grant (including VAT if charged) in £]))</f>
        <v/>
      </c>
      <c r="L13" s="224" t="str">
        <f>IF($A13="","", SUMIF(apc[Discounts, memberships &amp; pre-payment agreements], $A13, apc[Amount of APC charged to RCUK OA fund (including VAT if charged) in £]))</f>
        <v/>
      </c>
      <c r="M13" s="229" t="str">
        <f>IF($A13="","", SUMIF(apc[Discounts, memberships &amp; pre-payment agreements], $A13, apc[Amount of APC charged to institutional budgets]))</f>
        <v/>
      </c>
      <c r="N13" s="98" t="str">
        <f t="shared" si="0"/>
        <v/>
      </c>
      <c r="O13" s="98" t="str">
        <f t="shared" si="1"/>
        <v/>
      </c>
      <c r="P13" s="101" t="str">
        <f t="shared" si="2"/>
        <v/>
      </c>
      <c r="Q13" s="224" t="str">
        <f t="shared" si="3"/>
        <v/>
      </c>
      <c r="R13" s="229" t="str">
        <f t="shared" si="4"/>
        <v/>
      </c>
    </row>
    <row r="14" spans="1:18" ht="14.5" x14ac:dyDescent="0.35">
      <c r="A14" s="222" t="str" cm="1">
        <f t="array" ref="A14">IFERROR(INDEX(apc[Discounts, memberships &amp; pre-payment agreements], MATCH(0,IF(ISBLANK(apc[Discounts, memberships &amp; pre-payment agreements]),1, COUNTIF($A$2:A13,apc[Discounts, memberships &amp; pre-payment agreements])), 0)),"")</f>
        <v/>
      </c>
      <c r="B14" s="164"/>
      <c r="C14" s="219"/>
      <c r="D14" s="219"/>
      <c r="E14" s="219"/>
      <c r="F14" s="219"/>
      <c r="G14" s="217" t="str">
        <f>IF($A14="","", COUNTIF(apc[Discounts, memberships &amp; pre-payment agreements], A14))</f>
        <v/>
      </c>
      <c r="H14" s="217" t="str">
        <f>IF($A14="","", SUMIF(apc[Discounts, memberships &amp; pre-payment agreements], $A14, apc[APC paid (£) including VAT if charged]))</f>
        <v/>
      </c>
      <c r="I14" s="217" t="str">
        <f>IF($A14="","", SUMIF(apc[Discounts, memberships &amp; pre-payment agreements], $A14, apc[Amount of APC charged to Wellcome grant (including VAT if charged) in £] ))</f>
        <v/>
      </c>
      <c r="J14" s="101" t="str">
        <f>IF($A14="","", SUMIF(apc[Discounts, memberships &amp; pre-payment agreements], $A14, apc[Amount of APC charged to CRUK grant (including VAT if charged) in £]))</f>
        <v/>
      </c>
      <c r="K14" s="224" t="str">
        <f>IF($A14="","", SUMIF(apc[Discounts, memberships &amp; pre-payment agreements], $A14, apc[Amount of APC charged to BHF grant (including VAT if charged) in £]))</f>
        <v/>
      </c>
      <c r="L14" s="224" t="str">
        <f>IF($A14="","", SUMIF(apc[Discounts, memberships &amp; pre-payment agreements], $A14, apc[Amount of APC charged to RCUK OA fund (including VAT if charged) in £]))</f>
        <v/>
      </c>
      <c r="M14" s="229" t="str">
        <f>IF($A14="","", SUMIF(apc[Discounts, memberships &amp; pre-payment agreements], $A14, apc[Amount of APC charged to institutional budgets]))</f>
        <v/>
      </c>
      <c r="N14" s="98" t="str">
        <f t="shared" si="0"/>
        <v/>
      </c>
      <c r="O14" s="98" t="str">
        <f t="shared" si="1"/>
        <v/>
      </c>
      <c r="P14" s="101" t="str">
        <f t="shared" si="2"/>
        <v/>
      </c>
      <c r="Q14" s="224" t="str">
        <f t="shared" si="3"/>
        <v/>
      </c>
      <c r="R14" s="229" t="str">
        <f t="shared" si="4"/>
        <v/>
      </c>
    </row>
    <row r="15" spans="1:18" ht="14.5" x14ac:dyDescent="0.35">
      <c r="A15" s="222" t="str" cm="1">
        <f t="array" ref="A15">IFERROR(INDEX(apc[Discounts, memberships &amp; pre-payment agreements], MATCH(0,IF(ISBLANK(apc[Discounts, memberships &amp; pre-payment agreements]),1, COUNTIF($A$2:A14,apc[Discounts, memberships &amp; pre-payment agreements])), 0)),"")</f>
        <v/>
      </c>
      <c r="B15" s="164"/>
      <c r="C15" s="219"/>
      <c r="D15" s="219"/>
      <c r="E15" s="219"/>
      <c r="F15" s="219"/>
      <c r="G15" s="217" t="str">
        <f>IF($A15="","", COUNTIF(apc[Discounts, memberships &amp; pre-payment agreements], A15))</f>
        <v/>
      </c>
      <c r="H15" s="217" t="str">
        <f>IF($A15="","", SUMIF(apc[Discounts, memberships &amp; pre-payment agreements], $A15, apc[APC paid (£) including VAT if charged]))</f>
        <v/>
      </c>
      <c r="I15" s="217" t="str">
        <f>IF($A15="","", SUMIF(apc[Discounts, memberships &amp; pre-payment agreements], $A15, apc[Amount of APC charged to Wellcome grant (including VAT if charged) in £] ))</f>
        <v/>
      </c>
      <c r="J15" s="101" t="str">
        <f>IF($A15="","", SUMIF(apc[Discounts, memberships &amp; pre-payment agreements], $A15, apc[Amount of APC charged to CRUK grant (including VAT if charged) in £]))</f>
        <v/>
      </c>
      <c r="K15" s="224" t="str">
        <f>IF($A15="","", SUMIF(apc[Discounts, memberships &amp; pre-payment agreements], $A15, apc[Amount of APC charged to BHF grant (including VAT if charged) in £]))</f>
        <v/>
      </c>
      <c r="L15" s="224" t="str">
        <f>IF($A15="","", SUMIF(apc[Discounts, memberships &amp; pre-payment agreements], $A15, apc[Amount of APC charged to RCUK OA fund (including VAT if charged) in £]))</f>
        <v/>
      </c>
      <c r="M15" s="229" t="str">
        <f>IF($A15="","", SUMIF(apc[Discounts, memberships &amp; pre-payment agreements], $A15, apc[Amount of APC charged to institutional budgets]))</f>
        <v/>
      </c>
      <c r="N15" s="98" t="str">
        <f t="shared" si="0"/>
        <v/>
      </c>
      <c r="O15" s="98" t="str">
        <f t="shared" si="1"/>
        <v/>
      </c>
      <c r="P15" s="101" t="str">
        <f t="shared" si="2"/>
        <v/>
      </c>
      <c r="Q15" s="224" t="str">
        <f t="shared" si="3"/>
        <v/>
      </c>
      <c r="R15" s="229" t="str">
        <f t="shared" si="4"/>
        <v/>
      </c>
    </row>
    <row r="16" spans="1:18" ht="14.5" x14ac:dyDescent="0.35">
      <c r="A16" s="222" t="str" cm="1">
        <f t="array" ref="A16">IFERROR(INDEX(apc[Discounts, memberships &amp; pre-payment agreements], MATCH(0,IF(ISBLANK(apc[Discounts, memberships &amp; pre-payment agreements]),1, COUNTIF($A$2:A15,apc[Discounts, memberships &amp; pre-payment agreements])), 0)),"")</f>
        <v/>
      </c>
      <c r="B16" s="164"/>
      <c r="C16" s="219"/>
      <c r="D16" s="219"/>
      <c r="E16" s="219"/>
      <c r="F16" s="219"/>
      <c r="G16" s="217" t="str">
        <f>IF($A16="","", COUNTIF(apc[Discounts, memberships &amp; pre-payment agreements], A16))</f>
        <v/>
      </c>
      <c r="H16" s="217" t="str">
        <f>IF($A16="","", SUMIF(apc[Discounts, memberships &amp; pre-payment agreements], $A16, apc[APC paid (£) including VAT if charged]))</f>
        <v/>
      </c>
      <c r="I16" s="217" t="str">
        <f>IF($A16="","", SUMIF(apc[Discounts, memberships &amp; pre-payment agreements], $A16, apc[Amount of APC charged to Wellcome grant (including VAT if charged) in £] ))</f>
        <v/>
      </c>
      <c r="J16" s="101" t="str">
        <f>IF($A16="","", SUMIF(apc[Discounts, memberships &amp; pre-payment agreements], $A16, apc[Amount of APC charged to CRUK grant (including VAT if charged) in £]))</f>
        <v/>
      </c>
      <c r="K16" s="224" t="str">
        <f>IF($A16="","", SUMIF(apc[Discounts, memberships &amp; pre-payment agreements], $A16, apc[Amount of APC charged to BHF grant (including VAT if charged) in £]))</f>
        <v/>
      </c>
      <c r="L16" s="224" t="str">
        <f>IF($A16="","", SUMIF(apc[Discounts, memberships &amp; pre-payment agreements], $A16, apc[Amount of APC charged to RCUK OA fund (including VAT if charged) in £]))</f>
        <v/>
      </c>
      <c r="M16" s="229" t="str">
        <f>IF($A16="","", SUMIF(apc[Discounts, memberships &amp; pre-payment agreements], $A16, apc[Amount of APC charged to institutional budgets]))</f>
        <v/>
      </c>
      <c r="N16" s="98" t="str">
        <f t="shared" si="0"/>
        <v/>
      </c>
      <c r="O16" s="98" t="str">
        <f t="shared" si="1"/>
        <v/>
      </c>
      <c r="P16" s="101" t="str">
        <f t="shared" si="2"/>
        <v/>
      </c>
      <c r="Q16" s="224" t="str">
        <f t="shared" si="3"/>
        <v/>
      </c>
      <c r="R16" s="229" t="str">
        <f t="shared" si="4"/>
        <v/>
      </c>
    </row>
    <row r="17" spans="1:18" ht="14.5" x14ac:dyDescent="0.35">
      <c r="A17" s="222" t="str" cm="1">
        <f t="array" ref="A17">IFERROR(INDEX(apc[Discounts, memberships &amp; pre-payment agreements], MATCH(0,IF(ISBLANK(apc[Discounts, memberships &amp; pre-payment agreements]),1, COUNTIF($A$2:A16,apc[Discounts, memberships &amp; pre-payment agreements])), 0)),"")</f>
        <v/>
      </c>
      <c r="B17" s="164"/>
      <c r="C17" s="219"/>
      <c r="D17" s="219"/>
      <c r="E17" s="219"/>
      <c r="F17" s="219"/>
      <c r="G17" s="217" t="str">
        <f>IF($A17="","", COUNTIF(apc[Discounts, memberships &amp; pre-payment agreements], A17))</f>
        <v/>
      </c>
      <c r="H17" s="217" t="str">
        <f>IF($A17="","", SUMIF(apc[Discounts, memberships &amp; pre-payment agreements], $A17, apc[APC paid (£) including VAT if charged]))</f>
        <v/>
      </c>
      <c r="I17" s="217" t="str">
        <f>IF($A17="","", SUMIF(apc[Discounts, memberships &amp; pre-payment agreements], $A17, apc[Amount of APC charged to Wellcome grant (including VAT if charged) in £] ))</f>
        <v/>
      </c>
      <c r="J17" s="101" t="str">
        <f>IF($A17="","", SUMIF(apc[Discounts, memberships &amp; pre-payment agreements], $A17, apc[Amount of APC charged to CRUK grant (including VAT if charged) in £]))</f>
        <v/>
      </c>
      <c r="K17" s="224" t="str">
        <f>IF($A17="","", SUMIF(apc[Discounts, memberships &amp; pre-payment agreements], $A17, apc[Amount of APC charged to BHF grant (including VAT if charged) in £]))</f>
        <v/>
      </c>
      <c r="L17" s="224" t="str">
        <f>IF($A17="","", SUMIF(apc[Discounts, memberships &amp; pre-payment agreements], $A17, apc[Amount of APC charged to RCUK OA fund (including VAT if charged) in £]))</f>
        <v/>
      </c>
      <c r="M17" s="229" t="str">
        <f>IF($A17="","", SUMIF(apc[Discounts, memberships &amp; pre-payment agreements], $A17, apc[Amount of APC charged to institutional budgets]))</f>
        <v/>
      </c>
      <c r="N17" s="98" t="str">
        <f t="shared" si="0"/>
        <v/>
      </c>
      <c r="O17" s="98" t="str">
        <f t="shared" si="1"/>
        <v/>
      </c>
      <c r="P17" s="101" t="str">
        <f t="shared" si="2"/>
        <v/>
      </c>
      <c r="Q17" s="224" t="str">
        <f t="shared" si="3"/>
        <v/>
      </c>
      <c r="R17" s="229" t="str">
        <f t="shared" si="4"/>
        <v/>
      </c>
    </row>
    <row r="18" spans="1:18" ht="14.5" x14ac:dyDescent="0.35">
      <c r="A18" s="222" t="str" cm="1">
        <f t="array" ref="A18">IFERROR(INDEX(apc[Discounts, memberships &amp; pre-payment agreements], MATCH(0,IF(ISBLANK(apc[Discounts, memberships &amp; pre-payment agreements]),1, COUNTIF($A$2:A17,apc[Discounts, memberships &amp; pre-payment agreements])), 0)),"")</f>
        <v/>
      </c>
      <c r="B18" s="164"/>
      <c r="C18" s="219"/>
      <c r="D18" s="219"/>
      <c r="E18" s="219"/>
      <c r="F18" s="219"/>
      <c r="G18" s="217" t="str">
        <f>IF($A18="","", COUNTIF(apc[Discounts, memberships &amp; pre-payment agreements], A18))</f>
        <v/>
      </c>
      <c r="H18" s="217" t="str">
        <f>IF($A18="","", SUMIF(apc[Discounts, memberships &amp; pre-payment agreements], $A18, apc[APC paid (£) including VAT if charged]))</f>
        <v/>
      </c>
      <c r="I18" s="217" t="str">
        <f>IF($A18="","", SUMIF(apc[Discounts, memberships &amp; pre-payment agreements], $A18, apc[Amount of APC charged to Wellcome grant (including VAT if charged) in £] ))</f>
        <v/>
      </c>
      <c r="J18" s="101" t="str">
        <f>IF($A18="","", SUMIF(apc[Discounts, memberships &amp; pre-payment agreements], $A18, apc[Amount of APC charged to CRUK grant (including VAT if charged) in £]))</f>
        <v/>
      </c>
      <c r="K18" s="224" t="str">
        <f>IF($A18="","", SUMIF(apc[Discounts, memberships &amp; pre-payment agreements], $A18, apc[Amount of APC charged to BHF grant (including VAT if charged) in £]))</f>
        <v/>
      </c>
      <c r="L18" s="224" t="str">
        <f>IF($A18="","", SUMIF(apc[Discounts, memberships &amp; pre-payment agreements], $A18, apc[Amount of APC charged to RCUK OA fund (including VAT if charged) in £]))</f>
        <v/>
      </c>
      <c r="M18" s="229" t="str">
        <f>IF($A18="","", SUMIF(apc[Discounts, memberships &amp; pre-payment agreements], $A18, apc[Amount of APC charged to institutional budgets]))</f>
        <v/>
      </c>
      <c r="N18" s="98" t="str">
        <f t="shared" si="0"/>
        <v/>
      </c>
      <c r="O18" s="98" t="str">
        <f t="shared" si="1"/>
        <v/>
      </c>
      <c r="P18" s="101" t="str">
        <f t="shared" si="2"/>
        <v/>
      </c>
      <c r="Q18" s="224" t="str">
        <f t="shared" si="3"/>
        <v/>
      </c>
      <c r="R18" s="229" t="str">
        <f t="shared" si="4"/>
        <v/>
      </c>
    </row>
    <row r="19" spans="1:18" ht="14.5" x14ac:dyDescent="0.35">
      <c r="A19" s="222" t="str" cm="1">
        <f t="array" ref="A19">IFERROR(INDEX(apc[Discounts, memberships &amp; pre-payment agreements], MATCH(0,IF(ISBLANK(apc[Discounts, memberships &amp; pre-payment agreements]),1, COUNTIF($A$2:A18,apc[Discounts, memberships &amp; pre-payment agreements])), 0)),"")</f>
        <v/>
      </c>
      <c r="B19" s="164"/>
      <c r="C19" s="219"/>
      <c r="D19" s="219"/>
      <c r="E19" s="219"/>
      <c r="F19" s="219"/>
      <c r="G19" s="217" t="str">
        <f>IF($A19="","", COUNTIF(apc[Discounts, memberships &amp; pre-payment agreements], A19))</f>
        <v/>
      </c>
      <c r="H19" s="217" t="str">
        <f>IF($A19="","", SUMIF(apc[Discounts, memberships &amp; pre-payment agreements], $A19, apc[APC paid (£) including VAT if charged]))</f>
        <v/>
      </c>
      <c r="I19" s="217" t="str">
        <f>IF($A19="","", SUMIF(apc[Discounts, memberships &amp; pre-payment agreements], $A19, apc[Amount of APC charged to Wellcome grant (including VAT if charged) in £] ))</f>
        <v/>
      </c>
      <c r="J19" s="101" t="str">
        <f>IF($A19="","", SUMIF(apc[Discounts, memberships &amp; pre-payment agreements], $A19, apc[Amount of APC charged to CRUK grant (including VAT if charged) in £]))</f>
        <v/>
      </c>
      <c r="K19" s="224" t="str">
        <f>IF($A19="","", SUMIF(apc[Discounts, memberships &amp; pre-payment agreements], $A19, apc[Amount of APC charged to BHF grant (including VAT if charged) in £]))</f>
        <v/>
      </c>
      <c r="L19" s="224" t="str">
        <f>IF($A19="","", SUMIF(apc[Discounts, memberships &amp; pre-payment agreements], $A19, apc[Amount of APC charged to RCUK OA fund (including VAT if charged) in £]))</f>
        <v/>
      </c>
      <c r="M19" s="229" t="str">
        <f>IF($A19="","", SUMIF(apc[Discounts, memberships &amp; pre-payment agreements], $A19, apc[Amount of APC charged to institutional budgets]))</f>
        <v/>
      </c>
      <c r="N19" s="98" t="str">
        <f t="shared" si="0"/>
        <v/>
      </c>
      <c r="O19" s="98" t="str">
        <f t="shared" si="1"/>
        <v/>
      </c>
      <c r="P19" s="101" t="str">
        <f t="shared" si="2"/>
        <v/>
      </c>
      <c r="Q19" s="224" t="str">
        <f t="shared" si="3"/>
        <v/>
      </c>
      <c r="R19" s="229" t="str">
        <f t="shared" si="4"/>
        <v/>
      </c>
    </row>
    <row r="20" spans="1:18" ht="14.5" x14ac:dyDescent="0.35">
      <c r="A20" s="222" t="str" cm="1">
        <f t="array" ref="A20">IFERROR(INDEX(apc[Discounts, memberships &amp; pre-payment agreements], MATCH(0,IF(ISBLANK(apc[Discounts, memberships &amp; pre-payment agreements]),1, COUNTIF($A$2:A19,apc[Discounts, memberships &amp; pre-payment agreements])), 0)),"")</f>
        <v/>
      </c>
      <c r="B20" s="164"/>
      <c r="C20" s="219"/>
      <c r="D20" s="219"/>
      <c r="E20" s="219"/>
      <c r="F20" s="219"/>
      <c r="G20" s="217" t="str">
        <f>IF($A20="","", COUNTIF(apc[Discounts, memberships &amp; pre-payment agreements], A20))</f>
        <v/>
      </c>
      <c r="H20" s="217" t="str">
        <f>IF($A20="","", SUMIF(apc[Discounts, memberships &amp; pre-payment agreements], $A20, apc[APC paid (£) including VAT if charged]))</f>
        <v/>
      </c>
      <c r="I20" s="217" t="str">
        <f>IF($A20="","", SUMIF(apc[Discounts, memberships &amp; pre-payment agreements], $A20, apc[Amount of APC charged to Wellcome grant (including VAT if charged) in £] ))</f>
        <v/>
      </c>
      <c r="J20" s="101" t="str">
        <f>IF($A20="","", SUMIF(apc[Discounts, memberships &amp; pre-payment agreements], $A20, apc[Amount of APC charged to CRUK grant (including VAT if charged) in £]))</f>
        <v/>
      </c>
      <c r="K20" s="224" t="str">
        <f>IF($A20="","", SUMIF(apc[Discounts, memberships &amp; pre-payment agreements], $A20, apc[Amount of APC charged to BHF grant (including VAT if charged) in £]))</f>
        <v/>
      </c>
      <c r="L20" s="224" t="str">
        <f>IF($A20="","", SUMIF(apc[Discounts, memberships &amp; pre-payment agreements], $A20, apc[Amount of APC charged to RCUK OA fund (including VAT if charged) in £]))</f>
        <v/>
      </c>
      <c r="M20" s="229" t="str">
        <f>IF($A20="","", SUMIF(apc[Discounts, memberships &amp; pre-payment agreements], $A20, apc[Amount of APC charged to institutional budgets]))</f>
        <v/>
      </c>
      <c r="N20" s="98" t="str">
        <f t="shared" si="0"/>
        <v/>
      </c>
      <c r="O20" s="98" t="str">
        <f t="shared" si="1"/>
        <v/>
      </c>
      <c r="P20" s="101" t="str">
        <f t="shared" si="2"/>
        <v/>
      </c>
      <c r="Q20" s="224" t="str">
        <f t="shared" si="3"/>
        <v/>
      </c>
      <c r="R20" s="229" t="str">
        <f t="shared" si="4"/>
        <v/>
      </c>
    </row>
    <row r="21" spans="1:18" ht="14.5" x14ac:dyDescent="0.35">
      <c r="A21" s="222" t="str" cm="1">
        <f t="array" ref="A21">IFERROR(INDEX(apc[Discounts, memberships &amp; pre-payment agreements], MATCH(0,IF(ISBLANK(apc[Discounts, memberships &amp; pre-payment agreements]),1, COUNTIF($A$2:A20,apc[Discounts, memberships &amp; pre-payment agreements])), 0)),"")</f>
        <v/>
      </c>
      <c r="B21" s="164"/>
      <c r="C21" s="219"/>
      <c r="D21" s="219"/>
      <c r="E21" s="219"/>
      <c r="F21" s="219"/>
      <c r="G21" s="217" t="str">
        <f>IF($A21="","", COUNTIF(apc[Discounts, memberships &amp; pre-payment agreements], A21))</f>
        <v/>
      </c>
      <c r="H21" s="217" t="str">
        <f>IF($A21="","", SUMIF(apc[Discounts, memberships &amp; pre-payment agreements], $A21, apc[APC paid (£) including VAT if charged]))</f>
        <v/>
      </c>
      <c r="I21" s="217" t="str">
        <f>IF($A21="","", SUMIF(apc[Discounts, memberships &amp; pre-payment agreements], $A21, apc[Amount of APC charged to Wellcome grant (including VAT if charged) in £] ))</f>
        <v/>
      </c>
      <c r="J21" s="101" t="str">
        <f>IF($A21="","", SUMIF(apc[Discounts, memberships &amp; pre-payment agreements], $A21, apc[Amount of APC charged to CRUK grant (including VAT if charged) in £]))</f>
        <v/>
      </c>
      <c r="K21" s="224" t="str">
        <f>IF($A21="","", SUMIF(apc[Discounts, memberships &amp; pre-payment agreements], $A21, apc[Amount of APC charged to BHF grant (including VAT if charged) in £]))</f>
        <v/>
      </c>
      <c r="L21" s="224" t="str">
        <f>IF($A21="","", SUMIF(apc[Discounts, memberships &amp; pre-payment agreements], $A21, apc[Amount of APC charged to RCUK OA fund (including VAT if charged) in £]))</f>
        <v/>
      </c>
      <c r="M21" s="229" t="str">
        <f>IF($A21="","", SUMIF(apc[Discounts, memberships &amp; pre-payment agreements], $A21, apc[Amount of APC charged to institutional budgets]))</f>
        <v/>
      </c>
      <c r="N21" s="98" t="str">
        <f t="shared" si="0"/>
        <v/>
      </c>
      <c r="O21" s="98" t="str">
        <f t="shared" si="1"/>
        <v/>
      </c>
      <c r="P21" s="101" t="str">
        <f t="shared" si="2"/>
        <v/>
      </c>
      <c r="Q21" s="224" t="str">
        <f t="shared" si="3"/>
        <v/>
      </c>
      <c r="R21" s="229" t="str">
        <f t="shared" si="4"/>
        <v/>
      </c>
    </row>
    <row r="22" spans="1:18" ht="14.5" x14ac:dyDescent="0.35">
      <c r="A22" s="222" t="str" cm="1">
        <f t="array" ref="A22">IFERROR(INDEX(apc[Discounts, memberships &amp; pre-payment agreements], MATCH(0,IF(ISBLANK(apc[Discounts, memberships &amp; pre-payment agreements]),1, COUNTIF($A$2:A21,apc[Discounts, memberships &amp; pre-payment agreements])), 0)),"")</f>
        <v/>
      </c>
      <c r="B22" s="164"/>
      <c r="C22" s="219"/>
      <c r="D22" s="219"/>
      <c r="E22" s="219"/>
      <c r="F22" s="219"/>
      <c r="G22" s="217" t="str">
        <f>IF($A22="","", COUNTIF(apc[Discounts, memberships &amp; pre-payment agreements], A22))</f>
        <v/>
      </c>
      <c r="H22" s="217" t="str">
        <f>IF($A22="","", SUMIF(apc[Discounts, memberships &amp; pre-payment agreements], $A22, apc[APC paid (£) including VAT if charged]))</f>
        <v/>
      </c>
      <c r="I22" s="217" t="str">
        <f>IF($A22="","", SUMIF(apc[Discounts, memberships &amp; pre-payment agreements], $A22, apc[Amount of APC charged to Wellcome grant (including VAT if charged) in £] ))</f>
        <v/>
      </c>
      <c r="J22" s="101" t="str">
        <f>IF($A22="","", SUMIF(apc[Discounts, memberships &amp; pre-payment agreements], $A22, apc[Amount of APC charged to CRUK grant (including VAT if charged) in £]))</f>
        <v/>
      </c>
      <c r="K22" s="224" t="str">
        <f>IF($A22="","", SUMIF(apc[Discounts, memberships &amp; pre-payment agreements], $A22, apc[Amount of APC charged to BHF grant (including VAT if charged) in £]))</f>
        <v/>
      </c>
      <c r="L22" s="224" t="str">
        <f>IF($A22="","", SUMIF(apc[Discounts, memberships &amp; pre-payment agreements], $A22, apc[Amount of APC charged to RCUK OA fund (including VAT if charged) in £]))</f>
        <v/>
      </c>
      <c r="M22" s="229" t="str">
        <f>IF($A22="","", SUMIF(apc[Discounts, memberships &amp; pre-payment agreements], $A22, apc[Amount of APC charged to institutional budgets]))</f>
        <v/>
      </c>
      <c r="N22" s="98" t="str">
        <f t="shared" si="0"/>
        <v/>
      </c>
      <c r="O22" s="98" t="str">
        <f t="shared" si="1"/>
        <v/>
      </c>
      <c r="P22" s="101" t="str">
        <f t="shared" si="2"/>
        <v/>
      </c>
      <c r="Q22" s="224" t="str">
        <f t="shared" si="3"/>
        <v/>
      </c>
      <c r="R22" s="229" t="str">
        <f t="shared" si="4"/>
        <v/>
      </c>
    </row>
    <row r="23" spans="1:18" ht="14.5" x14ac:dyDescent="0.35">
      <c r="A23" s="222" t="str" cm="1">
        <f t="array" ref="A23">IFERROR(INDEX(apc[Discounts, memberships &amp; pre-payment agreements], MATCH(0,IF(ISBLANK(apc[Discounts, memberships &amp; pre-payment agreements]),1, COUNTIF($A$2:A22,apc[Discounts, memberships &amp; pre-payment agreements])), 0)),"")</f>
        <v/>
      </c>
      <c r="B23" s="164"/>
      <c r="C23" s="219"/>
      <c r="D23" s="219"/>
      <c r="E23" s="219"/>
      <c r="F23" s="219"/>
      <c r="G23" s="217" t="str">
        <f>IF($A23="","", COUNTIF(apc[Discounts, memberships &amp; pre-payment agreements], A23))</f>
        <v/>
      </c>
      <c r="H23" s="217" t="str">
        <f>IF($A23="","", SUMIF(apc[Discounts, memberships &amp; pre-payment agreements], $A23, apc[APC paid (£) including VAT if charged]))</f>
        <v/>
      </c>
      <c r="I23" s="217" t="str">
        <f>IF($A23="","", SUMIF(apc[Discounts, memberships &amp; pre-payment agreements], $A23, apc[Amount of APC charged to Wellcome grant (including VAT if charged) in £] ))</f>
        <v/>
      </c>
      <c r="J23" s="101" t="str">
        <f>IF($A23="","", SUMIF(apc[Discounts, memberships &amp; pre-payment agreements], $A23, apc[Amount of APC charged to CRUK grant (including VAT if charged) in £]))</f>
        <v/>
      </c>
      <c r="K23" s="224" t="str">
        <f>IF($A23="","", SUMIF(apc[Discounts, memberships &amp; pre-payment agreements], $A23, apc[Amount of APC charged to BHF grant (including VAT if charged) in £]))</f>
        <v/>
      </c>
      <c r="L23" s="224" t="str">
        <f>IF($A23="","", SUMIF(apc[Discounts, memberships &amp; pre-payment agreements], $A23, apc[Amount of APC charged to RCUK OA fund (including VAT if charged) in £]))</f>
        <v/>
      </c>
      <c r="M23" s="229" t="str">
        <f>IF($A23="","", SUMIF(apc[Discounts, memberships &amp; pre-payment agreements], $A23, apc[Amount of APC charged to institutional budgets]))</f>
        <v/>
      </c>
      <c r="N23" s="98" t="str">
        <f t="shared" si="0"/>
        <v/>
      </c>
      <c r="O23" s="98" t="str">
        <f t="shared" si="1"/>
        <v/>
      </c>
      <c r="P23" s="101" t="str">
        <f t="shared" si="2"/>
        <v/>
      </c>
      <c r="Q23" s="224" t="str">
        <f t="shared" si="3"/>
        <v/>
      </c>
      <c r="R23" s="229" t="str">
        <f t="shared" si="4"/>
        <v/>
      </c>
    </row>
    <row r="24" spans="1:18" ht="14.5" x14ac:dyDescent="0.35">
      <c r="A24" s="222" t="str" cm="1">
        <f t="array" ref="A24">IFERROR(INDEX(apc[Discounts, memberships &amp; pre-payment agreements], MATCH(0,IF(ISBLANK(apc[Discounts, memberships &amp; pre-payment agreements]),1, COUNTIF($A$2:A23,apc[Discounts, memberships &amp; pre-payment agreements])), 0)),"")</f>
        <v/>
      </c>
      <c r="B24" s="164"/>
      <c r="C24" s="219"/>
      <c r="D24" s="219"/>
      <c r="E24" s="219"/>
      <c r="F24" s="219"/>
      <c r="G24" s="217" t="str">
        <f>IF($A24="","", COUNTIF(apc[Discounts, memberships &amp; pre-payment agreements], A24))</f>
        <v/>
      </c>
      <c r="H24" s="217" t="str">
        <f>IF($A24="","", SUMIF(apc[Discounts, memberships &amp; pre-payment agreements], $A24, apc[APC paid (£) including VAT if charged]))</f>
        <v/>
      </c>
      <c r="I24" s="217" t="str">
        <f>IF($A24="","", SUMIF(apc[Discounts, memberships &amp; pre-payment agreements], $A24, apc[Amount of APC charged to Wellcome grant (including VAT if charged) in £] ))</f>
        <v/>
      </c>
      <c r="J24" s="101" t="str">
        <f>IF($A24="","", SUMIF(apc[Discounts, memberships &amp; pre-payment agreements], $A24, apc[Amount of APC charged to CRUK grant (including VAT if charged) in £]))</f>
        <v/>
      </c>
      <c r="K24" s="224" t="str">
        <f>IF($A24="","", SUMIF(apc[Discounts, memberships &amp; pre-payment agreements], $A24, apc[Amount of APC charged to BHF grant (including VAT if charged) in £]))</f>
        <v/>
      </c>
      <c r="L24" s="224" t="str">
        <f>IF($A24="","", SUMIF(apc[Discounts, memberships &amp; pre-payment agreements], $A24, apc[Amount of APC charged to RCUK OA fund (including VAT if charged) in £]))</f>
        <v/>
      </c>
      <c r="M24" s="229" t="str">
        <f>IF($A24="","", SUMIF(apc[Discounts, memberships &amp; pre-payment agreements], $A24, apc[Amount of APC charged to institutional budgets]))</f>
        <v/>
      </c>
      <c r="N24" s="98" t="str">
        <f t="shared" si="0"/>
        <v/>
      </c>
      <c r="O24" s="98" t="str">
        <f t="shared" si="1"/>
        <v/>
      </c>
      <c r="P24" s="101" t="str">
        <f t="shared" si="2"/>
        <v/>
      </c>
      <c r="Q24" s="224" t="str">
        <f t="shared" si="3"/>
        <v/>
      </c>
      <c r="R24" s="229" t="str">
        <f t="shared" si="4"/>
        <v/>
      </c>
    </row>
    <row r="25" spans="1:18" ht="14.5" x14ac:dyDescent="0.35">
      <c r="A25" s="222" t="str" cm="1">
        <f t="array" ref="A25">IFERROR(INDEX(apc[Discounts, memberships &amp; pre-payment agreements], MATCH(0,IF(ISBLANK(apc[Discounts, memberships &amp; pre-payment agreements]),1, COUNTIF($A$2:A24,apc[Discounts, memberships &amp; pre-payment agreements])), 0)),"")</f>
        <v/>
      </c>
      <c r="B25" s="164"/>
      <c r="C25" s="219"/>
      <c r="D25" s="219"/>
      <c r="E25" s="219"/>
      <c r="F25" s="219"/>
      <c r="G25" s="217" t="str">
        <f>IF($A25="","", COUNTIF(apc[Discounts, memberships &amp; pre-payment agreements], A25))</f>
        <v/>
      </c>
      <c r="H25" s="217" t="str">
        <f>IF($A25="","", SUMIF(apc[Discounts, memberships &amp; pre-payment agreements], $A25, apc[APC paid (£) including VAT if charged]))</f>
        <v/>
      </c>
      <c r="I25" s="217" t="str">
        <f>IF($A25="","", SUMIF(apc[Discounts, memberships &amp; pre-payment agreements], $A25, apc[Amount of APC charged to Wellcome grant (including VAT if charged) in £] ))</f>
        <v/>
      </c>
      <c r="J25" s="101" t="str">
        <f>IF($A25="","", SUMIF(apc[Discounts, memberships &amp; pre-payment agreements], $A25, apc[Amount of APC charged to CRUK grant (including VAT if charged) in £]))</f>
        <v/>
      </c>
      <c r="K25" s="224" t="str">
        <f>IF($A25="","", SUMIF(apc[Discounts, memberships &amp; pre-payment agreements], $A25, apc[Amount of APC charged to BHF grant (including VAT if charged) in £]))</f>
        <v/>
      </c>
      <c r="L25" s="224" t="str">
        <f>IF($A25="","", SUMIF(apc[Discounts, memberships &amp; pre-payment agreements], $A25, apc[Amount of APC charged to RCUK OA fund (including VAT if charged) in £]))</f>
        <v/>
      </c>
      <c r="M25" s="229" t="str">
        <f>IF($A25="","", SUMIF(apc[Discounts, memberships &amp; pre-payment agreements], $A25, apc[Amount of APC charged to institutional budgets]))</f>
        <v/>
      </c>
      <c r="N25" s="98" t="str">
        <f t="shared" si="0"/>
        <v/>
      </c>
      <c r="O25" s="98" t="str">
        <f t="shared" si="1"/>
        <v/>
      </c>
      <c r="P25" s="101" t="str">
        <f t="shared" si="2"/>
        <v/>
      </c>
      <c r="Q25" s="224" t="str">
        <f t="shared" si="3"/>
        <v/>
      </c>
      <c r="R25" s="229" t="str">
        <f t="shared" si="4"/>
        <v/>
      </c>
    </row>
    <row r="26" spans="1:18" ht="14.5" x14ac:dyDescent="0.35">
      <c r="A26" s="222" t="str" cm="1">
        <f t="array" ref="A26">IFERROR(INDEX(apc[Discounts, memberships &amp; pre-payment agreements], MATCH(0,IF(ISBLANK(apc[Discounts, memberships &amp; pre-payment agreements]),1, COUNTIF($A$2:A25,apc[Discounts, memberships &amp; pre-payment agreements])), 0)),"")</f>
        <v/>
      </c>
      <c r="B26" s="164"/>
      <c r="C26" s="219"/>
      <c r="D26" s="219"/>
      <c r="E26" s="219"/>
      <c r="F26" s="219"/>
      <c r="G26" s="217" t="str">
        <f>IF($A26="","", COUNTIF(apc[Discounts, memberships &amp; pre-payment agreements], A26))</f>
        <v/>
      </c>
      <c r="H26" s="217" t="str">
        <f>IF($A26="","", SUMIF(apc[Discounts, memberships &amp; pre-payment agreements], $A26, apc[APC paid (£) including VAT if charged]))</f>
        <v/>
      </c>
      <c r="I26" s="217" t="str">
        <f>IF($A26="","", SUMIF(apc[Discounts, memberships &amp; pre-payment agreements], $A26, apc[Amount of APC charged to Wellcome grant (including VAT if charged) in £] ))</f>
        <v/>
      </c>
      <c r="J26" s="101" t="str">
        <f>IF($A26="","", SUMIF(apc[Discounts, memberships &amp; pre-payment agreements], $A26, apc[Amount of APC charged to CRUK grant (including VAT if charged) in £]))</f>
        <v/>
      </c>
      <c r="K26" s="224" t="str">
        <f>IF($A26="","", SUMIF(apc[Discounts, memberships &amp; pre-payment agreements], $A26, apc[Amount of APC charged to BHF grant (including VAT if charged) in £]))</f>
        <v/>
      </c>
      <c r="L26" s="224" t="str">
        <f>IF($A26="","", SUMIF(apc[Discounts, memberships &amp; pre-payment agreements], $A26, apc[Amount of APC charged to RCUK OA fund (including VAT if charged) in £]))</f>
        <v/>
      </c>
      <c r="M26" s="229" t="str">
        <f>IF($A26="","", SUMIF(apc[Discounts, memberships &amp; pre-payment agreements], $A26, apc[Amount of APC charged to institutional budgets]))</f>
        <v/>
      </c>
      <c r="N26" s="98" t="str">
        <f t="shared" si="0"/>
        <v/>
      </c>
      <c r="O26" s="98" t="str">
        <f t="shared" si="1"/>
        <v/>
      </c>
      <c r="P26" s="101" t="str">
        <f t="shared" si="2"/>
        <v/>
      </c>
      <c r="Q26" s="224" t="str">
        <f t="shared" si="3"/>
        <v/>
      </c>
      <c r="R26" s="229" t="str">
        <f t="shared" si="4"/>
        <v/>
      </c>
    </row>
    <row r="27" spans="1:18" ht="14.5" x14ac:dyDescent="0.35">
      <c r="A27" s="222" t="str" cm="1">
        <f t="array" ref="A27">IFERROR(INDEX(apc[Discounts, memberships &amp; pre-payment agreements], MATCH(0,IF(ISBLANK(apc[Discounts, memberships &amp; pre-payment agreements]),1, COUNTIF($A$2:A26,apc[Discounts, memberships &amp; pre-payment agreements])), 0)),"")</f>
        <v/>
      </c>
      <c r="B27" s="164"/>
      <c r="C27" s="219"/>
      <c r="D27" s="219"/>
      <c r="E27" s="219"/>
      <c r="F27" s="219"/>
      <c r="G27" s="217" t="str">
        <f>IF($A27="","", COUNTIF(apc[Discounts, memberships &amp; pre-payment agreements], A27))</f>
        <v/>
      </c>
      <c r="H27" s="217" t="str">
        <f>IF($A27="","", SUMIF(apc[Discounts, memberships &amp; pre-payment agreements], $A27, apc[APC paid (£) including VAT if charged]))</f>
        <v/>
      </c>
      <c r="I27" s="217" t="str">
        <f>IF($A27="","", SUMIF(apc[Discounts, memberships &amp; pre-payment agreements], $A27, apc[Amount of APC charged to Wellcome grant (including VAT if charged) in £] ))</f>
        <v/>
      </c>
      <c r="J27" s="101" t="str">
        <f>IF($A27="","", SUMIF(apc[Discounts, memberships &amp; pre-payment agreements], $A27, apc[Amount of APC charged to CRUK grant (including VAT if charged) in £]))</f>
        <v/>
      </c>
      <c r="K27" s="224" t="str">
        <f>IF($A27="","", SUMIF(apc[Discounts, memberships &amp; pre-payment agreements], $A27, apc[Amount of APC charged to BHF grant (including VAT if charged) in £]))</f>
        <v/>
      </c>
      <c r="L27" s="224" t="str">
        <f>IF($A27="","", SUMIF(apc[Discounts, memberships &amp; pre-payment agreements], $A27, apc[Amount of APC charged to RCUK OA fund (including VAT if charged) in £]))</f>
        <v/>
      </c>
      <c r="M27" s="229" t="str">
        <f>IF($A27="","", SUMIF(apc[Discounts, memberships &amp; pre-payment agreements], $A27, apc[Amount of APC charged to institutional budgets]))</f>
        <v/>
      </c>
      <c r="N27" s="98" t="str">
        <f t="shared" si="0"/>
        <v/>
      </c>
      <c r="O27" s="98" t="str">
        <f t="shared" si="1"/>
        <v/>
      </c>
      <c r="P27" s="101" t="str">
        <f t="shared" si="2"/>
        <v/>
      </c>
      <c r="Q27" s="224" t="str">
        <f t="shared" si="3"/>
        <v/>
      </c>
      <c r="R27" s="229" t="str">
        <f t="shared" si="4"/>
        <v/>
      </c>
    </row>
    <row r="28" spans="1:18" ht="14.5" x14ac:dyDescent="0.35">
      <c r="A28" s="222" t="str" cm="1">
        <f t="array" ref="A28">IFERROR(INDEX(apc[Discounts, memberships &amp; pre-payment agreements], MATCH(0,IF(ISBLANK(apc[Discounts, memberships &amp; pre-payment agreements]),1, COUNTIF($A$2:A27,apc[Discounts, memberships &amp; pre-payment agreements])), 0)),"")</f>
        <v/>
      </c>
      <c r="B28" s="164"/>
      <c r="C28" s="219"/>
      <c r="D28" s="219"/>
      <c r="E28" s="219"/>
      <c r="F28" s="219"/>
      <c r="G28" s="217" t="str">
        <f>IF($A28="","", COUNTIF(apc[Discounts, memberships &amp; pre-payment agreements], A28))</f>
        <v/>
      </c>
      <c r="H28" s="217" t="str">
        <f>IF($A28="","", SUMIF(apc[Discounts, memberships &amp; pre-payment agreements], $A28, apc[APC paid (£) including VAT if charged]))</f>
        <v/>
      </c>
      <c r="I28" s="217" t="str">
        <f>IF($A28="","", SUMIF(apc[Discounts, memberships &amp; pre-payment agreements], $A28, apc[Amount of APC charged to Wellcome grant (including VAT if charged) in £] ))</f>
        <v/>
      </c>
      <c r="J28" s="101" t="str">
        <f>IF($A28="","", SUMIF(apc[Discounts, memberships &amp; pre-payment agreements], $A28, apc[Amount of APC charged to CRUK grant (including VAT if charged) in £]))</f>
        <v/>
      </c>
      <c r="K28" s="224" t="str">
        <f>IF($A28="","", SUMIF(apc[Discounts, memberships &amp; pre-payment agreements], $A28, apc[Amount of APC charged to BHF grant (including VAT if charged) in £]))</f>
        <v/>
      </c>
      <c r="L28" s="224" t="str">
        <f>IF($A28="","", SUMIF(apc[Discounts, memberships &amp; pre-payment agreements], $A28, apc[Amount of APC charged to RCUK OA fund (including VAT if charged) in £]))</f>
        <v/>
      </c>
      <c r="M28" s="229" t="str">
        <f>IF($A28="","", SUMIF(apc[Discounts, memberships &amp; pre-payment agreements], $A28, apc[Amount of APC charged to institutional budgets]))</f>
        <v/>
      </c>
      <c r="N28" s="98" t="str">
        <f t="shared" si="0"/>
        <v/>
      </c>
      <c r="O28" s="98" t="str">
        <f t="shared" si="1"/>
        <v/>
      </c>
      <c r="P28" s="101" t="str">
        <f t="shared" si="2"/>
        <v/>
      </c>
      <c r="Q28" s="224" t="str">
        <f t="shared" si="3"/>
        <v/>
      </c>
      <c r="R28" s="229" t="str">
        <f t="shared" si="4"/>
        <v/>
      </c>
    </row>
    <row r="29" spans="1:18" ht="14.5" x14ac:dyDescent="0.35">
      <c r="A29" s="222" t="str" cm="1">
        <f t="array" ref="A29">IFERROR(INDEX(apc[Discounts, memberships &amp; pre-payment agreements], MATCH(0,IF(ISBLANK(apc[Discounts, memberships &amp; pre-payment agreements]),1, COUNTIF($A$2:A28,apc[Discounts, memberships &amp; pre-payment agreements])), 0)),"")</f>
        <v/>
      </c>
      <c r="B29" s="164"/>
      <c r="C29" s="219"/>
      <c r="D29" s="219"/>
      <c r="E29" s="219"/>
      <c r="F29" s="219"/>
      <c r="G29" s="217" t="str">
        <f>IF($A29="","", COUNTIF(apc[Discounts, memberships &amp; pre-payment agreements], A29))</f>
        <v/>
      </c>
      <c r="H29" s="217" t="str">
        <f>IF($A29="","", SUMIF(apc[Discounts, memberships &amp; pre-payment agreements], $A29, apc[APC paid (£) including VAT if charged]))</f>
        <v/>
      </c>
      <c r="I29" s="217" t="str">
        <f>IF($A29="","", SUMIF(apc[Discounts, memberships &amp; pre-payment agreements], $A29, apc[Amount of APC charged to Wellcome grant (including VAT if charged) in £] ))</f>
        <v/>
      </c>
      <c r="J29" s="101" t="str">
        <f>IF($A29="","", SUMIF(apc[Discounts, memberships &amp; pre-payment agreements], $A29, apc[Amount of APC charged to CRUK grant (including VAT if charged) in £]))</f>
        <v/>
      </c>
      <c r="K29" s="224" t="str">
        <f>IF($A29="","", SUMIF(apc[Discounts, memberships &amp; pre-payment agreements], $A29, apc[Amount of APC charged to BHF grant (including VAT if charged) in £]))</f>
        <v/>
      </c>
      <c r="L29" s="224" t="str">
        <f>IF($A29="","", SUMIF(apc[Discounts, memberships &amp; pre-payment agreements], $A29, apc[Amount of APC charged to RCUK OA fund (including VAT if charged) in £]))</f>
        <v/>
      </c>
      <c r="M29" s="229" t="str">
        <f>IF($A29="","", SUMIF(apc[Discounts, memberships &amp; pre-payment agreements], $A29, apc[Amount of APC charged to institutional budgets]))</f>
        <v/>
      </c>
      <c r="N29" s="98" t="str">
        <f t="shared" si="0"/>
        <v/>
      </c>
      <c r="O29" s="98" t="str">
        <f t="shared" si="1"/>
        <v/>
      </c>
      <c r="P29" s="101" t="str">
        <f t="shared" si="2"/>
        <v/>
      </c>
      <c r="Q29" s="224" t="str">
        <f t="shared" si="3"/>
        <v/>
      </c>
      <c r="R29" s="229" t="str">
        <f t="shared" si="4"/>
        <v/>
      </c>
    </row>
    <row r="30" spans="1:18" ht="14.5" x14ac:dyDescent="0.35">
      <c r="A30" s="222" t="str" cm="1">
        <f t="array" ref="A30">IFERROR(INDEX(apc[Discounts, memberships &amp; pre-payment agreements], MATCH(0,IF(ISBLANK(apc[Discounts, memberships &amp; pre-payment agreements]),1, COUNTIF($A$2:A29,apc[Discounts, memberships &amp; pre-payment agreements])), 0)),"")</f>
        <v/>
      </c>
      <c r="B30" s="164"/>
      <c r="C30" s="219"/>
      <c r="D30" s="219"/>
      <c r="E30" s="219"/>
      <c r="F30" s="219"/>
      <c r="G30" s="217" t="str">
        <f>IF($A30="","", COUNTIF(apc[Discounts, memberships &amp; pre-payment agreements], A30))</f>
        <v/>
      </c>
      <c r="H30" s="217" t="str">
        <f>IF($A30="","", SUMIF(apc[Discounts, memberships &amp; pre-payment agreements], $A30, apc[APC paid (£) including VAT if charged]))</f>
        <v/>
      </c>
      <c r="I30" s="217" t="str">
        <f>IF($A30="","", SUMIF(apc[Discounts, memberships &amp; pre-payment agreements], $A30, apc[Amount of APC charged to Wellcome grant (including VAT if charged) in £] ))</f>
        <v/>
      </c>
      <c r="J30" s="101" t="str">
        <f>IF($A30="","", SUMIF(apc[Discounts, memberships &amp; pre-payment agreements], $A30, apc[Amount of APC charged to CRUK grant (including VAT if charged) in £]))</f>
        <v/>
      </c>
      <c r="K30" s="224" t="str">
        <f>IF($A30="","", SUMIF(apc[Discounts, memberships &amp; pre-payment agreements], $A30, apc[Amount of APC charged to BHF grant (including VAT if charged) in £]))</f>
        <v/>
      </c>
      <c r="L30" s="224" t="str">
        <f>IF($A30="","", SUMIF(apc[Discounts, memberships &amp; pre-payment agreements], $A30, apc[Amount of APC charged to RCUK OA fund (including VAT if charged) in £]))</f>
        <v/>
      </c>
      <c r="M30" s="229" t="str">
        <f>IF($A30="","", SUMIF(apc[Discounts, memberships &amp; pre-payment agreements], $A30, apc[Amount of APC charged to institutional budgets]))</f>
        <v/>
      </c>
      <c r="N30" s="98" t="str">
        <f t="shared" si="0"/>
        <v/>
      </c>
      <c r="O30" s="98" t="str">
        <f t="shared" si="1"/>
        <v/>
      </c>
      <c r="P30" s="101" t="str">
        <f t="shared" si="2"/>
        <v/>
      </c>
      <c r="Q30" s="224" t="str">
        <f t="shared" si="3"/>
        <v/>
      </c>
      <c r="R30" s="229" t="str">
        <f t="shared" si="4"/>
        <v/>
      </c>
    </row>
    <row r="31" spans="1:18" ht="14.5" x14ac:dyDescent="0.35">
      <c r="A31" s="222" t="str" cm="1">
        <f t="array" ref="A31">IFERROR(INDEX(apc[Discounts, memberships &amp; pre-payment agreements], MATCH(0,IF(ISBLANK(apc[Discounts, memberships &amp; pre-payment agreements]),1, COUNTIF($A$2:A30,apc[Discounts, memberships &amp; pre-payment agreements])), 0)),"")</f>
        <v/>
      </c>
      <c r="B31" s="164"/>
      <c r="C31" s="219"/>
      <c r="D31" s="219"/>
      <c r="E31" s="219"/>
      <c r="F31" s="219"/>
      <c r="G31" s="217" t="str">
        <f>IF($A31="","", COUNTIF(apc[Discounts, memberships &amp; pre-payment agreements], A31))</f>
        <v/>
      </c>
      <c r="H31" s="217" t="str">
        <f>IF($A31="","", SUMIF(apc[Discounts, memberships &amp; pre-payment agreements], $A31, apc[APC paid (£) including VAT if charged]))</f>
        <v/>
      </c>
      <c r="I31" s="217" t="str">
        <f>IF($A31="","", SUMIF(apc[Discounts, memberships &amp; pre-payment agreements], $A31, apc[Amount of APC charged to Wellcome grant (including VAT if charged) in £] ))</f>
        <v/>
      </c>
      <c r="J31" s="101" t="str">
        <f>IF($A31="","", SUMIF(apc[Discounts, memberships &amp; pre-payment agreements], $A31, apc[Amount of APC charged to CRUK grant (including VAT if charged) in £]))</f>
        <v/>
      </c>
      <c r="K31" s="224" t="str">
        <f>IF($A31="","", SUMIF(apc[Discounts, memberships &amp; pre-payment agreements], $A31, apc[Amount of APC charged to BHF grant (including VAT if charged) in £]))</f>
        <v/>
      </c>
      <c r="L31" s="224" t="str">
        <f>IF($A31="","", SUMIF(apc[Discounts, memberships &amp; pre-payment agreements], $A31, apc[Amount of APC charged to RCUK OA fund (including VAT if charged) in £]))</f>
        <v/>
      </c>
      <c r="M31" s="229" t="str">
        <f>IF($A31="","", SUMIF(apc[Discounts, memberships &amp; pre-payment agreements], $A31, apc[Amount of APC charged to institutional budgets]))</f>
        <v/>
      </c>
      <c r="N31" s="98" t="str">
        <f t="shared" si="0"/>
        <v/>
      </c>
      <c r="O31" s="98" t="str">
        <f t="shared" si="1"/>
        <v/>
      </c>
      <c r="P31" s="101" t="str">
        <f t="shared" si="2"/>
        <v/>
      </c>
      <c r="Q31" s="224" t="str">
        <f t="shared" si="3"/>
        <v/>
      </c>
      <c r="R31" s="229" t="str">
        <f t="shared" si="4"/>
        <v/>
      </c>
    </row>
    <row r="32" spans="1:18" ht="14.5" x14ac:dyDescent="0.35">
      <c r="A32" s="222" t="str" cm="1">
        <f t="array" ref="A32">IFERROR(INDEX(apc[Discounts, memberships &amp; pre-payment agreements], MATCH(0,IF(ISBLANK(apc[Discounts, memberships &amp; pre-payment agreements]),1, COUNTIF($A$2:A31,apc[Discounts, memberships &amp; pre-payment agreements])), 0)),"")</f>
        <v/>
      </c>
      <c r="B32" s="164"/>
      <c r="C32" s="219"/>
      <c r="D32" s="219"/>
      <c r="E32" s="219"/>
      <c r="F32" s="219"/>
      <c r="G32" s="217" t="str">
        <f>IF($A32="","", COUNTIF(apc[Discounts, memberships &amp; pre-payment agreements], A32))</f>
        <v/>
      </c>
      <c r="H32" s="217" t="str">
        <f>IF($A32="","", SUMIF(apc[Discounts, memberships &amp; pre-payment agreements], $A32, apc[APC paid (£) including VAT if charged]))</f>
        <v/>
      </c>
      <c r="I32" s="217" t="str">
        <f>IF($A32="","", SUMIF(apc[Discounts, memberships &amp; pre-payment agreements], $A32, apc[Amount of APC charged to Wellcome grant (including VAT if charged) in £] ))</f>
        <v/>
      </c>
      <c r="J32" s="101" t="str">
        <f>IF($A32="","", SUMIF(apc[Discounts, memberships &amp; pre-payment agreements], $A32, apc[Amount of APC charged to CRUK grant (including VAT if charged) in £]))</f>
        <v/>
      </c>
      <c r="K32" s="224" t="str">
        <f>IF($A32="","", SUMIF(apc[Discounts, memberships &amp; pre-payment agreements], $A32, apc[Amount of APC charged to BHF grant (including VAT if charged) in £]))</f>
        <v/>
      </c>
      <c r="L32" s="224" t="str">
        <f>IF($A32="","", SUMIF(apc[Discounts, memberships &amp; pre-payment agreements], $A32, apc[Amount of APC charged to RCUK OA fund (including VAT if charged) in £]))</f>
        <v/>
      </c>
      <c r="M32" s="229" t="str">
        <f>IF($A32="","", SUMIF(apc[Discounts, memberships &amp; pre-payment agreements], $A32, apc[Amount of APC charged to institutional budgets]))</f>
        <v/>
      </c>
      <c r="N32" s="98" t="str">
        <f t="shared" si="0"/>
        <v/>
      </c>
      <c r="O32" s="98" t="str">
        <f t="shared" si="1"/>
        <v/>
      </c>
      <c r="P32" s="101" t="str">
        <f t="shared" si="2"/>
        <v/>
      </c>
      <c r="Q32" s="224" t="str">
        <f t="shared" si="3"/>
        <v/>
      </c>
      <c r="R32" s="229" t="str">
        <f t="shared" si="4"/>
        <v/>
      </c>
    </row>
    <row r="33" spans="1:18" ht="14.5" x14ac:dyDescent="0.35">
      <c r="A33" s="222" t="str" cm="1">
        <f t="array" ref="A33">IFERROR(INDEX(apc[Discounts, memberships &amp; pre-payment agreements], MATCH(0,IF(ISBLANK(apc[Discounts, memberships &amp; pre-payment agreements]),1, COUNTIF($A$2:A32,apc[Discounts, memberships &amp; pre-payment agreements])), 0)),"")</f>
        <v/>
      </c>
      <c r="B33" s="164"/>
      <c r="C33" s="219"/>
      <c r="D33" s="219"/>
      <c r="E33" s="219"/>
      <c r="F33" s="219"/>
      <c r="G33" s="217" t="str">
        <f>IF($A33="","", COUNTIF(apc[Discounts, memberships &amp; pre-payment agreements], A33))</f>
        <v/>
      </c>
      <c r="H33" s="217" t="str">
        <f>IF($A33="","", SUMIF(apc[Discounts, memberships &amp; pre-payment agreements], $A33, apc[APC paid (£) including VAT if charged]))</f>
        <v/>
      </c>
      <c r="I33" s="217" t="str">
        <f>IF($A33="","", SUMIF(apc[Discounts, memberships &amp; pre-payment agreements], $A33, apc[Amount of APC charged to Wellcome grant (including VAT if charged) in £] ))</f>
        <v/>
      </c>
      <c r="J33" s="101" t="str">
        <f>IF($A33="","", SUMIF(apc[Discounts, memberships &amp; pre-payment agreements], $A33, apc[Amount of APC charged to CRUK grant (including VAT if charged) in £]))</f>
        <v/>
      </c>
      <c r="K33" s="224" t="str">
        <f>IF($A33="","", SUMIF(apc[Discounts, memberships &amp; pre-payment agreements], $A33, apc[Amount of APC charged to BHF grant (including VAT if charged) in £]))</f>
        <v/>
      </c>
      <c r="L33" s="224" t="str">
        <f>IF($A33="","", SUMIF(apc[Discounts, memberships &amp; pre-payment agreements], $A33, apc[Amount of APC charged to RCUK OA fund (including VAT if charged) in £]))</f>
        <v/>
      </c>
      <c r="M33" s="229" t="str">
        <f>IF($A33="","", SUMIF(apc[Discounts, memberships &amp; pre-payment agreements], $A33, apc[Amount of APC charged to institutional budgets]))</f>
        <v/>
      </c>
      <c r="N33" s="98" t="str">
        <f t="shared" si="0"/>
        <v/>
      </c>
      <c r="O33" s="98" t="str">
        <f t="shared" si="1"/>
        <v/>
      </c>
      <c r="P33" s="101" t="str">
        <f t="shared" si="2"/>
        <v/>
      </c>
      <c r="Q33" s="224" t="str">
        <f t="shared" si="3"/>
        <v/>
      </c>
      <c r="R33" s="229" t="str">
        <f t="shared" si="4"/>
        <v/>
      </c>
    </row>
    <row r="34" spans="1:18" ht="14.5" x14ac:dyDescent="0.35">
      <c r="A34" s="222" t="str" cm="1">
        <f t="array" ref="A34">IFERROR(INDEX(apc[Discounts, memberships &amp; pre-payment agreements], MATCH(0,IF(ISBLANK(apc[Discounts, memberships &amp; pre-payment agreements]),1, COUNTIF($A$2:A33,apc[Discounts, memberships &amp; pre-payment agreements])), 0)),"")</f>
        <v/>
      </c>
      <c r="B34" s="164"/>
      <c r="C34" s="219"/>
      <c r="D34" s="219"/>
      <c r="E34" s="219"/>
      <c r="F34" s="219"/>
      <c r="G34" s="217" t="str">
        <f>IF($A34="","", COUNTIF(apc[Discounts, memberships &amp; pre-payment agreements], A34))</f>
        <v/>
      </c>
      <c r="H34" s="217" t="str">
        <f>IF($A34="","", SUMIF(apc[Discounts, memberships &amp; pre-payment agreements], $A34, apc[APC paid (£) including VAT if charged]))</f>
        <v/>
      </c>
      <c r="I34" s="217" t="str">
        <f>IF($A34="","", SUMIF(apc[Discounts, memberships &amp; pre-payment agreements], $A34, apc[Amount of APC charged to Wellcome grant (including VAT if charged) in £] ))</f>
        <v/>
      </c>
      <c r="J34" s="101" t="str">
        <f>IF($A34="","", SUMIF(apc[Discounts, memberships &amp; pre-payment agreements], $A34, apc[Amount of APC charged to CRUK grant (including VAT if charged) in £]))</f>
        <v/>
      </c>
      <c r="K34" s="224" t="str">
        <f>IF($A34="","", SUMIF(apc[Discounts, memberships &amp; pre-payment agreements], $A34, apc[Amount of APC charged to BHF grant (including VAT if charged) in £]))</f>
        <v/>
      </c>
      <c r="L34" s="224" t="str">
        <f>IF($A34="","", SUMIF(apc[Discounts, memberships &amp; pre-payment agreements], $A34, apc[Amount of APC charged to RCUK OA fund (including VAT if charged) in £]))</f>
        <v/>
      </c>
      <c r="M34" s="229" t="str">
        <f>IF($A34="","", SUMIF(apc[Discounts, memberships &amp; pre-payment agreements], $A34, apc[Amount of APC charged to institutional budgets]))</f>
        <v/>
      </c>
      <c r="N34" s="98" t="str">
        <f t="shared" si="0"/>
        <v/>
      </c>
      <c r="O34" s="98" t="str">
        <f t="shared" si="1"/>
        <v/>
      </c>
      <c r="P34" s="101" t="str">
        <f t="shared" si="2"/>
        <v/>
      </c>
      <c r="Q34" s="224" t="str">
        <f t="shared" si="3"/>
        <v/>
      </c>
      <c r="R34" s="229" t="str">
        <f t="shared" si="4"/>
        <v/>
      </c>
    </row>
    <row r="35" spans="1:18" ht="14.5" x14ac:dyDescent="0.35">
      <c r="A35" s="222" t="str" cm="1">
        <f t="array" ref="A35">IFERROR(INDEX(apc[Discounts, memberships &amp; pre-payment agreements], MATCH(0,IF(ISBLANK(apc[Discounts, memberships &amp; pre-payment agreements]),1, COUNTIF($A$2:A34,apc[Discounts, memberships &amp; pre-payment agreements])), 0)),"")</f>
        <v/>
      </c>
      <c r="B35" s="164"/>
      <c r="C35" s="219"/>
      <c r="D35" s="219"/>
      <c r="E35" s="219"/>
      <c r="F35" s="219"/>
      <c r="G35" s="217" t="str">
        <f>IF($A35="","", COUNTIF(apc[Discounts, memberships &amp; pre-payment agreements], A35))</f>
        <v/>
      </c>
      <c r="H35" s="217" t="str">
        <f>IF($A35="","", SUMIF(apc[Discounts, memberships &amp; pre-payment agreements], $A35, apc[APC paid (£) including VAT if charged]))</f>
        <v/>
      </c>
      <c r="I35" s="217" t="str">
        <f>IF($A35="","", SUMIF(apc[Discounts, memberships &amp; pre-payment agreements], $A35, apc[Amount of APC charged to Wellcome grant (including VAT if charged) in £] ))</f>
        <v/>
      </c>
      <c r="J35" s="101" t="str">
        <f>IF($A35="","", SUMIF(apc[Discounts, memberships &amp; pre-payment agreements], $A35, apc[Amount of APC charged to CRUK grant (including VAT if charged) in £]))</f>
        <v/>
      </c>
      <c r="K35" s="224" t="str">
        <f>IF($A35="","", SUMIF(apc[Discounts, memberships &amp; pre-payment agreements], $A35, apc[Amount of APC charged to BHF grant (including VAT if charged) in £]))</f>
        <v/>
      </c>
      <c r="L35" s="224" t="str">
        <f>IF($A35="","", SUMIF(apc[Discounts, memberships &amp; pre-payment agreements], $A35, apc[Amount of APC charged to RCUK OA fund (including VAT if charged) in £]))</f>
        <v/>
      </c>
      <c r="M35" s="229" t="str">
        <f>IF($A35="","", SUMIF(apc[Discounts, memberships &amp; pre-payment agreements], $A35, apc[Amount of APC charged to institutional budgets]))</f>
        <v/>
      </c>
      <c r="N35" s="98" t="str">
        <f t="shared" si="0"/>
        <v/>
      </c>
      <c r="O35" s="98" t="str">
        <f t="shared" si="1"/>
        <v/>
      </c>
      <c r="P35" s="101" t="str">
        <f t="shared" si="2"/>
        <v/>
      </c>
      <c r="Q35" s="224" t="str">
        <f t="shared" si="3"/>
        <v/>
      </c>
      <c r="R35" s="229" t="str">
        <f t="shared" si="4"/>
        <v/>
      </c>
    </row>
    <row r="36" spans="1:18" ht="14.5" x14ac:dyDescent="0.35">
      <c r="A36" s="222" t="str" cm="1">
        <f t="array" ref="A36">IFERROR(INDEX(apc[Discounts, memberships &amp; pre-payment agreements], MATCH(0,IF(ISBLANK(apc[Discounts, memberships &amp; pre-payment agreements]),1, COUNTIF($A$2:A35,apc[Discounts, memberships &amp; pre-payment agreements])), 0)),"")</f>
        <v/>
      </c>
      <c r="B36" s="164"/>
      <c r="C36" s="219"/>
      <c r="D36" s="219"/>
      <c r="E36" s="219"/>
      <c r="F36" s="219"/>
      <c r="G36" s="217" t="str">
        <f>IF($A36="","", COUNTIF(apc[Discounts, memberships &amp; pre-payment agreements], A36))</f>
        <v/>
      </c>
      <c r="H36" s="217" t="str">
        <f>IF($A36="","", SUMIF(apc[Discounts, memberships &amp; pre-payment agreements], $A36, apc[APC paid (£) including VAT if charged]))</f>
        <v/>
      </c>
      <c r="I36" s="217" t="str">
        <f>IF($A36="","", SUMIF(apc[Discounts, memberships &amp; pre-payment agreements], $A36, apc[Amount of APC charged to Wellcome grant (including VAT if charged) in £] ))</f>
        <v/>
      </c>
      <c r="J36" s="101" t="str">
        <f>IF($A36="","", SUMIF(apc[Discounts, memberships &amp; pre-payment agreements], $A36, apc[Amount of APC charged to CRUK grant (including VAT if charged) in £]))</f>
        <v/>
      </c>
      <c r="K36" s="224" t="str">
        <f>IF($A36="","", SUMIF(apc[Discounts, memberships &amp; pre-payment agreements], $A36, apc[Amount of APC charged to BHF grant (including VAT if charged) in £]))</f>
        <v/>
      </c>
      <c r="L36" s="224" t="str">
        <f>IF($A36="","", SUMIF(apc[Discounts, memberships &amp; pre-payment agreements], $A36, apc[Amount of APC charged to RCUK OA fund (including VAT if charged) in £]))</f>
        <v/>
      </c>
      <c r="M36" s="229" t="str">
        <f>IF($A36="","", SUMIF(apc[Discounts, memberships &amp; pre-payment agreements], $A36, apc[Amount of APC charged to institutional budgets]))</f>
        <v/>
      </c>
      <c r="N36" s="98" t="str">
        <f t="shared" si="0"/>
        <v/>
      </c>
      <c r="O36" s="98" t="str">
        <f t="shared" si="1"/>
        <v/>
      </c>
      <c r="P36" s="101" t="str">
        <f t="shared" si="2"/>
        <v/>
      </c>
      <c r="Q36" s="224" t="str">
        <f t="shared" si="3"/>
        <v/>
      </c>
      <c r="R36" s="229" t="str">
        <f t="shared" si="4"/>
        <v/>
      </c>
    </row>
    <row r="37" spans="1:18" ht="14.5" x14ac:dyDescent="0.35">
      <c r="A37" s="222" t="str" cm="1">
        <f t="array" ref="A37">IFERROR(INDEX(apc[Discounts, memberships &amp; pre-payment agreements], MATCH(0,IF(ISBLANK(apc[Discounts, memberships &amp; pre-payment agreements]),1, COUNTIF($A$2:A36,apc[Discounts, memberships &amp; pre-payment agreements])), 0)),"")</f>
        <v/>
      </c>
      <c r="B37" s="164"/>
      <c r="C37" s="219"/>
      <c r="D37" s="219"/>
      <c r="E37" s="219"/>
      <c r="F37" s="219"/>
      <c r="G37" s="217" t="str">
        <f>IF($A37="","", COUNTIF(apc[Discounts, memberships &amp; pre-payment agreements], A37))</f>
        <v/>
      </c>
      <c r="H37" s="217" t="str">
        <f>IF($A37="","", SUMIF(apc[Discounts, memberships &amp; pre-payment agreements], $A37, apc[APC paid (£) including VAT if charged]))</f>
        <v/>
      </c>
      <c r="I37" s="217" t="str">
        <f>IF($A37="","", SUMIF(apc[Discounts, memberships &amp; pre-payment agreements], $A37, apc[Amount of APC charged to Wellcome grant (including VAT if charged) in £] ))</f>
        <v/>
      </c>
      <c r="J37" s="101" t="str">
        <f>IF($A37="","", SUMIF(apc[Discounts, memberships &amp; pre-payment agreements], $A37, apc[Amount of APC charged to CRUK grant (including VAT if charged) in £]))</f>
        <v/>
      </c>
      <c r="K37" s="224" t="str">
        <f>IF($A37="","", SUMIF(apc[Discounts, memberships &amp; pre-payment agreements], $A37, apc[Amount of APC charged to BHF grant (including VAT if charged) in £]))</f>
        <v/>
      </c>
      <c r="L37" s="224" t="str">
        <f>IF($A37="","", SUMIF(apc[Discounts, memberships &amp; pre-payment agreements], $A37, apc[Amount of APC charged to RCUK OA fund (including VAT if charged) in £]))</f>
        <v/>
      </c>
      <c r="M37" s="229" t="str">
        <f>IF($A37="","", SUMIF(apc[Discounts, memberships &amp; pre-payment agreements], $A37, apc[Amount of APC charged to institutional budgets]))</f>
        <v/>
      </c>
      <c r="N37" s="98" t="str">
        <f t="shared" si="0"/>
        <v/>
      </c>
      <c r="O37" s="98" t="str">
        <f t="shared" si="1"/>
        <v/>
      </c>
      <c r="P37" s="101" t="str">
        <f t="shared" si="2"/>
        <v/>
      </c>
      <c r="Q37" s="224" t="str">
        <f t="shared" si="3"/>
        <v/>
      </c>
      <c r="R37" s="229" t="str">
        <f t="shared" si="4"/>
        <v/>
      </c>
    </row>
    <row r="38" spans="1:18" ht="14.5" x14ac:dyDescent="0.35">
      <c r="A38" s="222" t="str" cm="1">
        <f t="array" ref="A38">IFERROR(INDEX(apc[Discounts, memberships &amp; pre-payment agreements], MATCH(0,IF(ISBLANK(apc[Discounts, memberships &amp; pre-payment agreements]),1, COUNTIF($A$2:A37,apc[Discounts, memberships &amp; pre-payment agreements])), 0)),"")</f>
        <v/>
      </c>
      <c r="B38" s="164"/>
      <c r="C38" s="219"/>
      <c r="D38" s="219"/>
      <c r="E38" s="219"/>
      <c r="F38" s="219"/>
      <c r="G38" s="217" t="str">
        <f>IF($A38="","", COUNTIF(apc[Discounts, memberships &amp; pre-payment agreements], A38))</f>
        <v/>
      </c>
      <c r="H38" s="217" t="str">
        <f>IF($A38="","", SUMIF(apc[Discounts, memberships &amp; pre-payment agreements], $A38, apc[APC paid (£) including VAT if charged]))</f>
        <v/>
      </c>
      <c r="I38" s="217" t="str">
        <f>IF($A38="","", SUMIF(apc[Discounts, memberships &amp; pre-payment agreements], $A38, apc[Amount of APC charged to Wellcome grant (including VAT if charged) in £] ))</f>
        <v/>
      </c>
      <c r="J38" s="101" t="str">
        <f>IF($A38="","", SUMIF(apc[Discounts, memberships &amp; pre-payment agreements], $A38, apc[Amount of APC charged to CRUK grant (including VAT if charged) in £]))</f>
        <v/>
      </c>
      <c r="K38" s="224" t="str">
        <f>IF($A38="","", SUMIF(apc[Discounts, memberships &amp; pre-payment agreements], $A38, apc[Amount of APC charged to BHF grant (including VAT if charged) in £]))</f>
        <v/>
      </c>
      <c r="L38" s="224" t="str">
        <f>IF($A38="","", SUMIF(apc[Discounts, memberships &amp; pre-payment agreements], $A38, apc[Amount of APC charged to RCUK OA fund (including VAT if charged) in £]))</f>
        <v/>
      </c>
      <c r="M38" s="229" t="str">
        <f>IF($A38="","", SUMIF(apc[Discounts, memberships &amp; pre-payment agreements], $A38, apc[Amount of APC charged to institutional budgets]))</f>
        <v/>
      </c>
      <c r="N38" s="98" t="str">
        <f t="shared" si="0"/>
        <v/>
      </c>
      <c r="O38" s="98" t="str">
        <f t="shared" si="1"/>
        <v/>
      </c>
      <c r="P38" s="101" t="str">
        <f t="shared" si="2"/>
        <v/>
      </c>
      <c r="Q38" s="224" t="str">
        <f t="shared" si="3"/>
        <v/>
      </c>
      <c r="R38" s="229" t="str">
        <f t="shared" si="4"/>
        <v/>
      </c>
    </row>
    <row r="39" spans="1:18" ht="14.5" x14ac:dyDescent="0.35">
      <c r="A39" s="222" t="str" cm="1">
        <f t="array" ref="A39">IFERROR(INDEX(apc[Discounts, memberships &amp; pre-payment agreements], MATCH(0,IF(ISBLANK(apc[Discounts, memberships &amp; pre-payment agreements]),1, COUNTIF($A$2:A38,apc[Discounts, memberships &amp; pre-payment agreements])), 0)),"")</f>
        <v/>
      </c>
      <c r="B39" s="164"/>
      <c r="C39" s="219"/>
      <c r="D39" s="219"/>
      <c r="E39" s="219"/>
      <c r="F39" s="219"/>
      <c r="G39" s="217" t="str">
        <f>IF($A39="","", COUNTIF(apc[Discounts, memberships &amp; pre-payment agreements], A39))</f>
        <v/>
      </c>
      <c r="H39" s="217" t="str">
        <f>IF($A39="","", SUMIF(apc[Discounts, memberships &amp; pre-payment agreements], $A39, apc[APC paid (£) including VAT if charged]))</f>
        <v/>
      </c>
      <c r="I39" s="217" t="str">
        <f>IF($A39="","", SUMIF(apc[Discounts, memberships &amp; pre-payment agreements], $A39, apc[Amount of APC charged to Wellcome grant (including VAT if charged) in £] ))</f>
        <v/>
      </c>
      <c r="J39" s="101" t="str">
        <f>IF($A39="","", SUMIF(apc[Discounts, memberships &amp; pre-payment agreements], $A39, apc[Amount of APC charged to CRUK grant (including VAT if charged) in £]))</f>
        <v/>
      </c>
      <c r="K39" s="224" t="str">
        <f>IF($A39="","", SUMIF(apc[Discounts, memberships &amp; pre-payment agreements], $A39, apc[Amount of APC charged to BHF grant (including VAT if charged) in £]))</f>
        <v/>
      </c>
      <c r="L39" s="224" t="str">
        <f>IF($A39="","", SUMIF(apc[Discounts, memberships &amp; pre-payment agreements], $A39, apc[Amount of APC charged to RCUK OA fund (including VAT if charged) in £]))</f>
        <v/>
      </c>
      <c r="M39" s="229" t="str">
        <f>IF($A39="","", SUMIF(apc[Discounts, memberships &amp; pre-payment agreements], $A39, apc[Amount of APC charged to institutional budgets]))</f>
        <v/>
      </c>
      <c r="N39" s="98" t="str">
        <f t="shared" si="0"/>
        <v/>
      </c>
      <c r="O39" s="98" t="str">
        <f t="shared" si="1"/>
        <v/>
      </c>
      <c r="P39" s="101" t="str">
        <f t="shared" si="2"/>
        <v/>
      </c>
      <c r="Q39" s="224" t="str">
        <f t="shared" si="3"/>
        <v/>
      </c>
      <c r="R39" s="229" t="str">
        <f t="shared" si="4"/>
        <v/>
      </c>
    </row>
    <row r="40" spans="1:18" ht="14.5" x14ac:dyDescent="0.35">
      <c r="A40" s="222" t="str" cm="1">
        <f t="array" ref="A40">IFERROR(INDEX(apc[Discounts, memberships &amp; pre-payment agreements], MATCH(0,IF(ISBLANK(apc[Discounts, memberships &amp; pre-payment agreements]),1, COUNTIF($A$2:A39,apc[Discounts, memberships &amp; pre-payment agreements])), 0)),"")</f>
        <v/>
      </c>
      <c r="B40" s="164"/>
      <c r="C40" s="219"/>
      <c r="D40" s="219"/>
      <c r="E40" s="219"/>
      <c r="F40" s="219"/>
      <c r="G40" s="217" t="str">
        <f>IF($A40="","", COUNTIF(apc[Discounts, memberships &amp; pre-payment agreements], A40))</f>
        <v/>
      </c>
      <c r="H40" s="217" t="str">
        <f>IF($A40="","", SUMIF(apc[Discounts, memberships &amp; pre-payment agreements], $A40, apc[APC paid (£) including VAT if charged]))</f>
        <v/>
      </c>
      <c r="I40" s="217" t="str">
        <f>IF($A40="","", SUMIF(apc[Discounts, memberships &amp; pre-payment agreements], $A40, apc[Amount of APC charged to Wellcome grant (including VAT if charged) in £] ))</f>
        <v/>
      </c>
      <c r="J40" s="101" t="str">
        <f>IF($A40="","", SUMIF(apc[Discounts, memberships &amp; pre-payment agreements], $A40, apc[Amount of APC charged to CRUK grant (including VAT if charged) in £]))</f>
        <v/>
      </c>
      <c r="K40" s="224" t="str">
        <f>IF($A40="","", SUMIF(apc[Discounts, memberships &amp; pre-payment agreements], $A40, apc[Amount of APC charged to BHF grant (including VAT if charged) in £]))</f>
        <v/>
      </c>
      <c r="L40" s="224" t="str">
        <f>IF($A40="","", SUMIF(apc[Discounts, memberships &amp; pre-payment agreements], $A40, apc[Amount of APC charged to RCUK OA fund (including VAT if charged) in £]))</f>
        <v/>
      </c>
      <c r="M40" s="229" t="str">
        <f>IF($A40="","", SUMIF(apc[Discounts, memberships &amp; pre-payment agreements], $A40, apc[Amount of APC charged to institutional budgets]))</f>
        <v/>
      </c>
      <c r="N40" s="98" t="str">
        <f t="shared" si="0"/>
        <v/>
      </c>
      <c r="O40" s="98" t="str">
        <f t="shared" si="1"/>
        <v/>
      </c>
      <c r="P40" s="101" t="str">
        <f t="shared" si="2"/>
        <v/>
      </c>
      <c r="Q40" s="224" t="str">
        <f t="shared" si="3"/>
        <v/>
      </c>
      <c r="R40" s="229" t="str">
        <f t="shared" si="4"/>
        <v/>
      </c>
    </row>
    <row r="41" spans="1:18" ht="14.5" x14ac:dyDescent="0.35">
      <c r="A41" s="222" t="str" cm="1">
        <f t="array" ref="A41">IFERROR(INDEX(apc[Discounts, memberships &amp; pre-payment agreements], MATCH(0,IF(ISBLANK(apc[Discounts, memberships &amp; pre-payment agreements]),1, COUNTIF($A$2:A40,apc[Discounts, memberships &amp; pre-payment agreements])), 0)),"")</f>
        <v/>
      </c>
      <c r="B41" s="164"/>
      <c r="C41" s="219"/>
      <c r="D41" s="219"/>
      <c r="E41" s="219"/>
      <c r="F41" s="219"/>
      <c r="G41" s="217" t="str">
        <f>IF($A41="","", COUNTIF(apc[Discounts, memberships &amp; pre-payment agreements], A41))</f>
        <v/>
      </c>
      <c r="H41" s="217" t="str">
        <f>IF($A41="","", SUMIF(apc[Discounts, memberships &amp; pre-payment agreements], $A41, apc[APC paid (£) including VAT if charged]))</f>
        <v/>
      </c>
      <c r="I41" s="217" t="str">
        <f>IF($A41="","", SUMIF(apc[Discounts, memberships &amp; pre-payment agreements], $A41, apc[Amount of APC charged to Wellcome grant (including VAT if charged) in £] ))</f>
        <v/>
      </c>
      <c r="J41" s="101" t="str">
        <f>IF($A41="","", SUMIF(apc[Discounts, memberships &amp; pre-payment agreements], $A41, apc[Amount of APC charged to CRUK grant (including VAT if charged) in £]))</f>
        <v/>
      </c>
      <c r="K41" s="224" t="str">
        <f>IF($A41="","", SUMIF(apc[Discounts, memberships &amp; pre-payment agreements], $A41, apc[Amount of APC charged to BHF grant (including VAT if charged) in £]))</f>
        <v/>
      </c>
      <c r="L41" s="224" t="str">
        <f>IF($A41="","", SUMIF(apc[Discounts, memberships &amp; pre-payment agreements], $A41, apc[Amount of APC charged to RCUK OA fund (including VAT if charged) in £]))</f>
        <v/>
      </c>
      <c r="M41" s="229" t="str">
        <f>IF($A41="","", SUMIF(apc[Discounts, memberships &amp; pre-payment agreements], $A41, apc[Amount of APC charged to institutional budgets]))</f>
        <v/>
      </c>
      <c r="N41" s="98" t="str">
        <f t="shared" si="0"/>
        <v/>
      </c>
      <c r="O41" s="98" t="str">
        <f t="shared" si="1"/>
        <v/>
      </c>
      <c r="P41" s="101" t="str">
        <f t="shared" si="2"/>
        <v/>
      </c>
      <c r="Q41" s="224" t="str">
        <f t="shared" si="3"/>
        <v/>
      </c>
      <c r="R41" s="229" t="str">
        <f t="shared" si="4"/>
        <v/>
      </c>
    </row>
    <row r="42" spans="1:18" ht="14.5" x14ac:dyDescent="0.35">
      <c r="A42" s="222" t="str" cm="1">
        <f t="array" ref="A42">IFERROR(INDEX(apc[Discounts, memberships &amp; pre-payment agreements], MATCH(0,IF(ISBLANK(apc[Discounts, memberships &amp; pre-payment agreements]),1, COUNTIF($A$2:A41,apc[Discounts, memberships &amp; pre-payment agreements])), 0)),"")</f>
        <v/>
      </c>
      <c r="B42" s="164"/>
      <c r="C42" s="219"/>
      <c r="D42" s="219"/>
      <c r="E42" s="219"/>
      <c r="F42" s="219"/>
      <c r="G42" s="217" t="str">
        <f>IF($A42="","", COUNTIF(apc[Discounts, memberships &amp; pre-payment agreements], A42))</f>
        <v/>
      </c>
      <c r="H42" s="217" t="str">
        <f>IF($A42="","", SUMIF(apc[Discounts, memberships &amp; pre-payment agreements], $A42, apc[APC paid (£) including VAT if charged]))</f>
        <v/>
      </c>
      <c r="I42" s="217" t="str">
        <f>IF($A42="","", SUMIF(apc[Discounts, memberships &amp; pre-payment agreements], $A42, apc[Amount of APC charged to Wellcome grant (including VAT if charged) in £] ))</f>
        <v/>
      </c>
      <c r="J42" s="101" t="str">
        <f>IF($A42="","", SUMIF(apc[Discounts, memberships &amp; pre-payment agreements], $A42, apc[Amount of APC charged to CRUK grant (including VAT if charged) in £]))</f>
        <v/>
      </c>
      <c r="K42" s="224" t="str">
        <f>IF($A42="","", SUMIF(apc[Discounts, memberships &amp; pre-payment agreements], $A42, apc[Amount of APC charged to BHF grant (including VAT if charged) in £]))</f>
        <v/>
      </c>
      <c r="L42" s="224" t="str">
        <f>IF($A42="","", SUMIF(apc[Discounts, memberships &amp; pre-payment agreements], $A42, apc[Amount of APC charged to RCUK OA fund (including VAT if charged) in £]))</f>
        <v/>
      </c>
      <c r="M42" s="229" t="str">
        <f>IF($A42="","", SUMIF(apc[Discounts, memberships &amp; pre-payment agreements], $A42, apc[Amount of APC charged to institutional budgets]))</f>
        <v/>
      </c>
      <c r="N42" s="98" t="str">
        <f t="shared" si="0"/>
        <v/>
      </c>
      <c r="O42" s="98" t="str">
        <f t="shared" si="1"/>
        <v/>
      </c>
      <c r="P42" s="101" t="str">
        <f t="shared" si="2"/>
        <v/>
      </c>
      <c r="Q42" s="224" t="str">
        <f t="shared" si="3"/>
        <v/>
      </c>
      <c r="R42" s="229" t="str">
        <f t="shared" si="4"/>
        <v/>
      </c>
    </row>
    <row r="43" spans="1:18" ht="14.5" x14ac:dyDescent="0.35">
      <c r="A43" s="222" t="str" cm="1">
        <f t="array" ref="A43">IFERROR(INDEX(apc[Discounts, memberships &amp; pre-payment agreements], MATCH(0,IF(ISBLANK(apc[Discounts, memberships &amp; pre-payment agreements]),1, COUNTIF($A$2:A42,apc[Discounts, memberships &amp; pre-payment agreements])), 0)),"")</f>
        <v/>
      </c>
      <c r="B43" s="164"/>
      <c r="C43" s="219"/>
      <c r="D43" s="219"/>
      <c r="E43" s="219"/>
      <c r="F43" s="219"/>
      <c r="G43" s="217" t="str">
        <f>IF($A43="","", COUNTIF(apc[Discounts, memberships &amp; pre-payment agreements], A43))</f>
        <v/>
      </c>
      <c r="H43" s="217" t="str">
        <f>IF($A43="","", SUMIF(apc[Discounts, memberships &amp; pre-payment agreements], $A43, apc[APC paid (£) including VAT if charged]))</f>
        <v/>
      </c>
      <c r="I43" s="217" t="str">
        <f>IF($A43="","", SUMIF(apc[Discounts, memberships &amp; pre-payment agreements], $A43, apc[Amount of APC charged to Wellcome grant (including VAT if charged) in £] ))</f>
        <v/>
      </c>
      <c r="J43" s="101" t="str">
        <f>IF($A43="","", SUMIF(apc[Discounts, memberships &amp; pre-payment agreements], $A43, apc[Amount of APC charged to CRUK grant (including VAT if charged) in £]))</f>
        <v/>
      </c>
      <c r="K43" s="224" t="str">
        <f>IF($A43="","", SUMIF(apc[Discounts, memberships &amp; pre-payment agreements], $A43, apc[Amount of APC charged to BHF grant (including VAT if charged) in £]))</f>
        <v/>
      </c>
      <c r="L43" s="224" t="str">
        <f>IF($A43="","", SUMIF(apc[Discounts, memberships &amp; pre-payment agreements], $A43, apc[Amount of APC charged to RCUK OA fund (including VAT if charged) in £]))</f>
        <v/>
      </c>
      <c r="M43" s="229" t="str">
        <f>IF($A43="","", SUMIF(apc[Discounts, memberships &amp; pre-payment agreements], $A43, apc[Amount of APC charged to institutional budgets]))</f>
        <v/>
      </c>
      <c r="N43" s="98" t="str">
        <f t="shared" si="0"/>
        <v/>
      </c>
      <c r="O43" s="98" t="str">
        <f t="shared" si="1"/>
        <v/>
      </c>
      <c r="P43" s="101" t="str">
        <f t="shared" si="2"/>
        <v/>
      </c>
      <c r="Q43" s="224" t="str">
        <f t="shared" si="3"/>
        <v/>
      </c>
      <c r="R43" s="229" t="str">
        <f t="shared" si="4"/>
        <v/>
      </c>
    </row>
    <row r="44" spans="1:18" ht="14.5" x14ac:dyDescent="0.35">
      <c r="A44" s="222" t="str" cm="1">
        <f t="array" ref="A44">IFERROR(INDEX(apc[Discounts, memberships &amp; pre-payment agreements], MATCH(0,IF(ISBLANK(apc[Discounts, memberships &amp; pre-payment agreements]),1, COUNTIF($A$2:A43,apc[Discounts, memberships &amp; pre-payment agreements])), 0)),"")</f>
        <v/>
      </c>
      <c r="B44" s="164"/>
      <c r="C44" s="219"/>
      <c r="D44" s="219"/>
      <c r="E44" s="219"/>
      <c r="F44" s="219"/>
      <c r="G44" s="217" t="str">
        <f>IF($A44="","", COUNTIF(apc[Discounts, memberships &amp; pre-payment agreements], A44))</f>
        <v/>
      </c>
      <c r="H44" s="217" t="str">
        <f>IF($A44="","", SUMIF(apc[Discounts, memberships &amp; pre-payment agreements], $A44, apc[APC paid (£) including VAT if charged]))</f>
        <v/>
      </c>
      <c r="I44" s="217" t="str">
        <f>IF($A44="","", SUMIF(apc[Discounts, memberships &amp; pre-payment agreements], $A44, apc[Amount of APC charged to Wellcome grant (including VAT if charged) in £] ))</f>
        <v/>
      </c>
      <c r="J44" s="101" t="str">
        <f>IF($A44="","", SUMIF(apc[Discounts, memberships &amp; pre-payment agreements], $A44, apc[Amount of APC charged to CRUK grant (including VAT if charged) in £]))</f>
        <v/>
      </c>
      <c r="K44" s="224" t="str">
        <f>IF($A44="","", SUMIF(apc[Discounts, memberships &amp; pre-payment agreements], $A44, apc[Amount of APC charged to BHF grant (including VAT if charged) in £]))</f>
        <v/>
      </c>
      <c r="L44" s="224" t="str">
        <f>IF($A44="","", SUMIF(apc[Discounts, memberships &amp; pre-payment agreements], $A44, apc[Amount of APC charged to RCUK OA fund (including VAT if charged) in £]))</f>
        <v/>
      </c>
      <c r="M44" s="229" t="str">
        <f>IF($A44="","", SUMIF(apc[Discounts, memberships &amp; pre-payment agreements], $A44, apc[Amount of APC charged to institutional budgets]))</f>
        <v/>
      </c>
      <c r="N44" s="98" t="str">
        <f t="shared" si="0"/>
        <v/>
      </c>
      <c r="O44" s="98" t="str">
        <f t="shared" si="1"/>
        <v/>
      </c>
      <c r="P44" s="101" t="str">
        <f t="shared" si="2"/>
        <v/>
      </c>
      <c r="Q44" s="224" t="str">
        <f t="shared" si="3"/>
        <v/>
      </c>
      <c r="R44" s="229" t="str">
        <f t="shared" si="4"/>
        <v/>
      </c>
    </row>
    <row r="45" spans="1:18" ht="14.5" x14ac:dyDescent="0.35">
      <c r="A45" s="222" t="str" cm="1">
        <f t="array" ref="A45">IFERROR(INDEX(apc[Discounts, memberships &amp; pre-payment agreements], MATCH(0,IF(ISBLANK(apc[Discounts, memberships &amp; pre-payment agreements]),1, COUNTIF($A$2:A44,apc[Discounts, memberships &amp; pre-payment agreements])), 0)),"")</f>
        <v/>
      </c>
      <c r="B45" s="164"/>
      <c r="C45" s="219"/>
      <c r="D45" s="219"/>
      <c r="E45" s="219"/>
      <c r="F45" s="219"/>
      <c r="G45" s="217" t="str">
        <f>IF($A45="","", COUNTIF(apc[Discounts, memberships &amp; pre-payment agreements], A45))</f>
        <v/>
      </c>
      <c r="H45" s="217" t="str">
        <f>IF($A45="","", SUMIF(apc[Discounts, memberships &amp; pre-payment agreements], $A45, apc[APC paid (£) including VAT if charged]))</f>
        <v/>
      </c>
      <c r="I45" s="217" t="str">
        <f>IF($A45="","", SUMIF(apc[Discounts, memberships &amp; pre-payment agreements], $A45, apc[Amount of APC charged to Wellcome grant (including VAT if charged) in £] ))</f>
        <v/>
      </c>
      <c r="J45" s="101" t="str">
        <f>IF($A45="","", SUMIF(apc[Discounts, memberships &amp; pre-payment agreements], $A45, apc[Amount of APC charged to CRUK grant (including VAT if charged) in £]))</f>
        <v/>
      </c>
      <c r="K45" s="224" t="str">
        <f>IF($A45="","", SUMIF(apc[Discounts, memberships &amp; pre-payment agreements], $A45, apc[Amount of APC charged to BHF grant (including VAT if charged) in £]))</f>
        <v/>
      </c>
      <c r="L45" s="224" t="str">
        <f>IF($A45="","", SUMIF(apc[Discounts, memberships &amp; pre-payment agreements], $A45, apc[Amount of APC charged to RCUK OA fund (including VAT if charged) in £]))</f>
        <v/>
      </c>
      <c r="M45" s="229" t="str">
        <f>IF($A45="","", SUMIF(apc[Discounts, memberships &amp; pre-payment agreements], $A45, apc[Amount of APC charged to institutional budgets]))</f>
        <v/>
      </c>
      <c r="N45" s="98" t="str">
        <f t="shared" si="0"/>
        <v/>
      </c>
      <c r="O45" s="98" t="str">
        <f t="shared" si="1"/>
        <v/>
      </c>
      <c r="P45" s="101" t="str">
        <f t="shared" si="2"/>
        <v/>
      </c>
      <c r="Q45" s="224" t="str">
        <f t="shared" si="3"/>
        <v/>
      </c>
      <c r="R45" s="229" t="str">
        <f t="shared" si="4"/>
        <v/>
      </c>
    </row>
    <row r="46" spans="1:18" ht="14.5" x14ac:dyDescent="0.35">
      <c r="A46" s="222" t="str" cm="1">
        <f t="array" ref="A46">IFERROR(INDEX(apc[Discounts, memberships &amp; pre-payment agreements], MATCH(0,IF(ISBLANK(apc[Discounts, memberships &amp; pre-payment agreements]),1, COUNTIF($A$2:A45,apc[Discounts, memberships &amp; pre-payment agreements])), 0)),"")</f>
        <v/>
      </c>
      <c r="B46" s="164"/>
      <c r="C46" s="219"/>
      <c r="D46" s="219"/>
      <c r="E46" s="219"/>
      <c r="F46" s="219"/>
      <c r="G46" s="217" t="str">
        <f>IF($A46="","", COUNTIF(apc[Discounts, memberships &amp; pre-payment agreements], A46))</f>
        <v/>
      </c>
      <c r="H46" s="217" t="str">
        <f>IF($A46="","", SUMIF(apc[Discounts, memberships &amp; pre-payment agreements], $A46, apc[APC paid (£) including VAT if charged]))</f>
        <v/>
      </c>
      <c r="I46" s="217" t="str">
        <f>IF($A46="","", SUMIF(apc[Discounts, memberships &amp; pre-payment agreements], $A46, apc[Amount of APC charged to Wellcome grant (including VAT if charged) in £] ))</f>
        <v/>
      </c>
      <c r="J46" s="101" t="str">
        <f>IF($A46="","", SUMIF(apc[Discounts, memberships &amp; pre-payment agreements], $A46, apc[Amount of APC charged to CRUK grant (including VAT if charged) in £]))</f>
        <v/>
      </c>
      <c r="K46" s="224" t="str">
        <f>IF($A46="","", SUMIF(apc[Discounts, memberships &amp; pre-payment agreements], $A46, apc[Amount of APC charged to BHF grant (including VAT if charged) in £]))</f>
        <v/>
      </c>
      <c r="L46" s="224" t="str">
        <f>IF($A46="","", SUMIF(apc[Discounts, memberships &amp; pre-payment agreements], $A46, apc[Amount of APC charged to RCUK OA fund (including VAT if charged) in £]))</f>
        <v/>
      </c>
      <c r="M46" s="229" t="str">
        <f>IF($A46="","", SUMIF(apc[Discounts, memberships &amp; pre-payment agreements], $A46, apc[Amount of APC charged to institutional budgets]))</f>
        <v/>
      </c>
      <c r="N46" s="98" t="str">
        <f t="shared" si="0"/>
        <v/>
      </c>
      <c r="O46" s="98" t="str">
        <f t="shared" si="1"/>
        <v/>
      </c>
      <c r="P46" s="101" t="str">
        <f t="shared" si="2"/>
        <v/>
      </c>
      <c r="Q46" s="224" t="str">
        <f t="shared" si="3"/>
        <v/>
      </c>
      <c r="R46" s="229" t="str">
        <f t="shared" si="4"/>
        <v/>
      </c>
    </row>
    <row r="47" spans="1:18" ht="14.5" x14ac:dyDescent="0.35">
      <c r="A47" s="222" t="str" cm="1">
        <f t="array" ref="A47">IFERROR(INDEX(apc[Discounts, memberships &amp; pre-payment agreements], MATCH(0,IF(ISBLANK(apc[Discounts, memberships &amp; pre-payment agreements]),1, COUNTIF($A$2:A46,apc[Discounts, memberships &amp; pre-payment agreements])), 0)),"")</f>
        <v/>
      </c>
      <c r="B47" s="164"/>
      <c r="C47" s="219"/>
      <c r="D47" s="219"/>
      <c r="E47" s="219"/>
      <c r="F47" s="219"/>
      <c r="G47" s="217" t="str">
        <f>IF($A47="","", COUNTIF(apc[Discounts, memberships &amp; pre-payment agreements], A47))</f>
        <v/>
      </c>
      <c r="H47" s="217" t="str">
        <f>IF($A47="","", SUMIF(apc[Discounts, memberships &amp; pre-payment agreements], $A47, apc[APC paid (£) including VAT if charged]))</f>
        <v/>
      </c>
      <c r="I47" s="217" t="str">
        <f>IF($A47="","", SUMIF(apc[Discounts, memberships &amp; pre-payment agreements], $A47, apc[Amount of APC charged to Wellcome grant (including VAT if charged) in £] ))</f>
        <v/>
      </c>
      <c r="J47" s="101" t="str">
        <f>IF($A47="","", SUMIF(apc[Discounts, memberships &amp; pre-payment agreements], $A47, apc[Amount of APC charged to CRUK grant (including VAT if charged) in £]))</f>
        <v/>
      </c>
      <c r="K47" s="224" t="str">
        <f>IF($A47="","", SUMIF(apc[Discounts, memberships &amp; pre-payment agreements], $A47, apc[Amount of APC charged to BHF grant (including VAT if charged) in £]))</f>
        <v/>
      </c>
      <c r="L47" s="224" t="str">
        <f>IF($A47="","", SUMIF(apc[Discounts, memberships &amp; pre-payment agreements], $A47, apc[Amount of APC charged to RCUK OA fund (including VAT if charged) in £]))</f>
        <v/>
      </c>
      <c r="M47" s="229" t="str">
        <f>IF($A47="","", SUMIF(apc[Discounts, memberships &amp; pre-payment agreements], $A47, apc[Amount of APC charged to institutional budgets]))</f>
        <v/>
      </c>
      <c r="N47" s="98" t="str">
        <f t="shared" si="0"/>
        <v/>
      </c>
      <c r="O47" s="98" t="str">
        <f t="shared" si="1"/>
        <v/>
      </c>
      <c r="P47" s="101" t="str">
        <f t="shared" si="2"/>
        <v/>
      </c>
      <c r="Q47" s="224" t="str">
        <f t="shared" si="3"/>
        <v/>
      </c>
      <c r="R47" s="229" t="str">
        <f t="shared" si="4"/>
        <v/>
      </c>
    </row>
    <row r="48" spans="1:18" ht="14.5" x14ac:dyDescent="0.35">
      <c r="A48" s="222" t="str" cm="1">
        <f t="array" ref="A48">IFERROR(INDEX(apc[Discounts, memberships &amp; pre-payment agreements], MATCH(0,IF(ISBLANK(apc[Discounts, memberships &amp; pre-payment agreements]),1, COUNTIF($A$2:A47,apc[Discounts, memberships &amp; pre-payment agreements])), 0)),"")</f>
        <v/>
      </c>
      <c r="B48" s="164"/>
      <c r="C48" s="219"/>
      <c r="D48" s="219"/>
      <c r="E48" s="219"/>
      <c r="F48" s="219"/>
      <c r="G48" s="217" t="str">
        <f>IF($A48="","", COUNTIF(apc[Discounts, memberships &amp; pre-payment agreements], A48))</f>
        <v/>
      </c>
      <c r="H48" s="217" t="str">
        <f>IF($A48="","", SUMIF(apc[Discounts, memberships &amp; pre-payment agreements], $A48, apc[APC paid (£) including VAT if charged]))</f>
        <v/>
      </c>
      <c r="I48" s="217" t="str">
        <f>IF($A48="","", SUMIF(apc[Discounts, memberships &amp; pre-payment agreements], $A48, apc[Amount of APC charged to Wellcome grant (including VAT if charged) in £] ))</f>
        <v/>
      </c>
      <c r="J48" s="101" t="str">
        <f>IF($A48="","", SUMIF(apc[Discounts, memberships &amp; pre-payment agreements], $A48, apc[Amount of APC charged to CRUK grant (including VAT if charged) in £]))</f>
        <v/>
      </c>
      <c r="K48" s="224" t="str">
        <f>IF($A48="","", SUMIF(apc[Discounts, memberships &amp; pre-payment agreements], $A48, apc[Amount of APC charged to BHF grant (including VAT if charged) in £]))</f>
        <v/>
      </c>
      <c r="L48" s="224" t="str">
        <f>IF($A48="","", SUMIF(apc[Discounts, memberships &amp; pre-payment agreements], $A48, apc[Amount of APC charged to RCUK OA fund (including VAT if charged) in £]))</f>
        <v/>
      </c>
      <c r="M48" s="229" t="str">
        <f>IF($A48="","", SUMIF(apc[Discounts, memberships &amp; pre-payment agreements], $A48, apc[Amount of APC charged to institutional budgets]))</f>
        <v/>
      </c>
      <c r="N48" s="98" t="str">
        <f t="shared" si="0"/>
        <v/>
      </c>
      <c r="O48" s="98" t="str">
        <f t="shared" si="1"/>
        <v/>
      </c>
      <c r="P48" s="101" t="str">
        <f t="shared" si="2"/>
        <v/>
      </c>
      <c r="Q48" s="224" t="str">
        <f t="shared" si="3"/>
        <v/>
      </c>
      <c r="R48" s="229" t="str">
        <f t="shared" si="4"/>
        <v/>
      </c>
    </row>
    <row r="49" spans="1:18" ht="14.5" x14ac:dyDescent="0.35">
      <c r="A49" s="222" t="str" cm="1">
        <f t="array" ref="A49">IFERROR(INDEX(apc[Discounts, memberships &amp; pre-payment agreements], MATCH(0,IF(ISBLANK(apc[Discounts, memberships &amp; pre-payment agreements]),1, COUNTIF($A$2:A48,apc[Discounts, memberships &amp; pre-payment agreements])), 0)),"")</f>
        <v/>
      </c>
      <c r="B49" s="164"/>
      <c r="C49" s="219"/>
      <c r="D49" s="219"/>
      <c r="E49" s="219"/>
      <c r="F49" s="219"/>
      <c r="G49" s="217" t="str">
        <f>IF($A49="","", COUNTIF(apc[Discounts, memberships &amp; pre-payment agreements], A49))</f>
        <v/>
      </c>
      <c r="H49" s="217" t="str">
        <f>IF($A49="","", SUMIF(apc[Discounts, memberships &amp; pre-payment agreements], $A49, apc[APC paid (£) including VAT if charged]))</f>
        <v/>
      </c>
      <c r="I49" s="217" t="str">
        <f>IF($A49="","", SUMIF(apc[Discounts, memberships &amp; pre-payment agreements], $A49, apc[Amount of APC charged to Wellcome grant (including VAT if charged) in £] ))</f>
        <v/>
      </c>
      <c r="J49" s="101" t="str">
        <f>IF($A49="","", SUMIF(apc[Discounts, memberships &amp; pre-payment agreements], $A49, apc[Amount of APC charged to CRUK grant (including VAT if charged) in £]))</f>
        <v/>
      </c>
      <c r="K49" s="224" t="str">
        <f>IF($A49="","", SUMIF(apc[Discounts, memberships &amp; pre-payment agreements], $A49, apc[Amount of APC charged to BHF grant (including VAT if charged) in £]))</f>
        <v/>
      </c>
      <c r="L49" s="224" t="str">
        <f>IF($A49="","", SUMIF(apc[Discounts, memberships &amp; pre-payment agreements], $A49, apc[Amount of APC charged to RCUK OA fund (including VAT if charged) in £]))</f>
        <v/>
      </c>
      <c r="M49" s="229" t="str">
        <f>IF($A49="","", SUMIF(apc[Discounts, memberships &amp; pre-payment agreements], $A49, apc[Amount of APC charged to institutional budgets]))</f>
        <v/>
      </c>
      <c r="N49" s="98" t="str">
        <f t="shared" si="0"/>
        <v/>
      </c>
      <c r="O49" s="98" t="str">
        <f t="shared" si="1"/>
        <v/>
      </c>
      <c r="P49" s="101" t="str">
        <f t="shared" si="2"/>
        <v/>
      </c>
      <c r="Q49" s="224" t="str">
        <f t="shared" si="3"/>
        <v/>
      </c>
      <c r="R49" s="229" t="str">
        <f t="shared" si="4"/>
        <v/>
      </c>
    </row>
    <row r="50" spans="1:18" ht="14.5" x14ac:dyDescent="0.35">
      <c r="A50" s="223" t="str" cm="1">
        <f t="array" ref="A50">IFERROR(INDEX(apc[Discounts, memberships &amp; pre-payment agreements], MATCH(0,IF(ISBLANK(apc[Discounts, memberships &amp; pre-payment agreements]),1, COUNTIF($A$2:A49,apc[Discounts, memberships &amp; pre-payment agreements])), 0)),"")</f>
        <v/>
      </c>
      <c r="B50" s="227"/>
      <c r="C50" s="228"/>
      <c r="D50" s="228"/>
      <c r="E50" s="228"/>
      <c r="F50" s="228"/>
      <c r="G50" s="246" t="str">
        <f>IF($A50="","", COUNTIF(apc[Discounts, memberships &amp; pre-payment agreements], A50))</f>
        <v/>
      </c>
      <c r="H50" s="246" t="str">
        <f>IF($A50="","", SUMIF(apc[Discounts, memberships &amp; pre-payment agreements], $A50, apc[APC paid (£) including VAT if charged]))</f>
        <v/>
      </c>
      <c r="I50" s="246" t="str">
        <f>IF($A50="","", SUMIF(apc[Discounts, memberships &amp; pre-payment agreements], $A50, apc[Amount of APC charged to Wellcome grant (including VAT if charged) in £] ))</f>
        <v/>
      </c>
      <c r="J50" s="247" t="str">
        <f>IF($A50="","", SUMIF(apc[Discounts, memberships &amp; pre-payment agreements], $A50, apc[Amount of APC charged to CRUK grant (including VAT if charged) in £]))</f>
        <v/>
      </c>
      <c r="K50" s="231" t="str">
        <f>IF($A50="","", SUMIF(apc[Discounts, memberships &amp; pre-payment agreements], $A50, apc[Amount of APC charged to BHF grant (including VAT if charged) in £]))</f>
        <v/>
      </c>
      <c r="L50" s="231" t="str">
        <f>IF($A50="","", SUMIF(apc[Discounts, memberships &amp; pre-payment agreements], $A50, apc[Amount of APC charged to RCUK OA fund (including VAT if charged) in £]))</f>
        <v/>
      </c>
      <c r="M50" s="232" t="str">
        <f>IF($A50="","", SUMIF(apc[Discounts, memberships &amp; pre-payment agreements], $A50, apc[Amount of APC charged to institutional budgets]))</f>
        <v/>
      </c>
      <c r="N50" s="248" t="str">
        <f t="shared" si="0"/>
        <v/>
      </c>
      <c r="O50" s="248" t="str">
        <f t="shared" si="1"/>
        <v/>
      </c>
      <c r="P50" s="247" t="str">
        <f t="shared" si="2"/>
        <v/>
      </c>
      <c r="Q50" s="231" t="str">
        <f t="shared" si="3"/>
        <v/>
      </c>
      <c r="R50" s="232" t="str">
        <f t="shared" si="4"/>
        <v/>
      </c>
    </row>
    <row r="51" spans="1:18" ht="13" x14ac:dyDescent="0.3">
      <c r="A51" s="220"/>
    </row>
    <row r="52" spans="1:18" ht="13" x14ac:dyDescent="0.3">
      <c r="A52" s="100"/>
    </row>
    <row r="53" spans="1:18" ht="13" x14ac:dyDescent="0.3">
      <c r="A53" s="100"/>
    </row>
    <row r="54" spans="1:18" ht="13" x14ac:dyDescent="0.3">
      <c r="A54" s="100"/>
    </row>
    <row r="55" spans="1:18" ht="13" x14ac:dyDescent="0.3">
      <c r="A55" s="100"/>
    </row>
    <row r="56" spans="1:18" ht="13" x14ac:dyDescent="0.3">
      <c r="A56" s="100"/>
    </row>
    <row r="57" spans="1:18" ht="13" x14ac:dyDescent="0.3">
      <c r="A57" s="100"/>
    </row>
    <row r="58" spans="1:18" ht="13" x14ac:dyDescent="0.3">
      <c r="A58" s="100"/>
    </row>
    <row r="59" spans="1:18" ht="13" x14ac:dyDescent="0.3">
      <c r="A59" s="100"/>
    </row>
    <row r="60" spans="1:18" ht="13" x14ac:dyDescent="0.3">
      <c r="A60" s="100"/>
    </row>
    <row r="61" spans="1:18" ht="13" x14ac:dyDescent="0.3">
      <c r="A61" s="100"/>
    </row>
    <row r="62" spans="1:18" ht="13" x14ac:dyDescent="0.3">
      <c r="A62" s="100"/>
    </row>
    <row r="63" spans="1:18" ht="13" x14ac:dyDescent="0.3">
      <c r="A63" s="100"/>
    </row>
    <row r="64" spans="1:18" ht="13" x14ac:dyDescent="0.3">
      <c r="A64" s="100"/>
    </row>
    <row r="65" spans="1:1" ht="13" x14ac:dyDescent="0.3">
      <c r="A65" s="100"/>
    </row>
    <row r="66" spans="1:1" ht="13" x14ac:dyDescent="0.3">
      <c r="A66" s="100"/>
    </row>
    <row r="67" spans="1:1" ht="13" x14ac:dyDescent="0.3">
      <c r="A67" s="100"/>
    </row>
    <row r="68" spans="1:1" ht="13" x14ac:dyDescent="0.3">
      <c r="A68" s="100"/>
    </row>
    <row r="69" spans="1:1" ht="13" x14ac:dyDescent="0.3">
      <c r="A69" s="100"/>
    </row>
    <row r="70" spans="1:1" ht="13" x14ac:dyDescent="0.3">
      <c r="A70" s="100"/>
    </row>
    <row r="71" spans="1:1" ht="13" x14ac:dyDescent="0.3">
      <c r="A71" s="100"/>
    </row>
    <row r="72" spans="1:1" ht="13" x14ac:dyDescent="0.3">
      <c r="A72" s="100"/>
    </row>
    <row r="73" spans="1:1" ht="13" x14ac:dyDescent="0.3">
      <c r="A73" s="100"/>
    </row>
    <row r="74" spans="1:1" ht="13" x14ac:dyDescent="0.3">
      <c r="A74" s="100"/>
    </row>
    <row r="75" spans="1:1" ht="13" x14ac:dyDescent="0.3">
      <c r="A75" s="100"/>
    </row>
    <row r="76" spans="1:1" ht="13" x14ac:dyDescent="0.3">
      <c r="A76" s="100"/>
    </row>
    <row r="77" spans="1:1" ht="13" x14ac:dyDescent="0.3">
      <c r="A77" s="100"/>
    </row>
    <row r="78" spans="1:1" ht="13" x14ac:dyDescent="0.3">
      <c r="A78" s="100"/>
    </row>
    <row r="79" spans="1:1" ht="13" x14ac:dyDescent="0.3">
      <c r="A79" s="100"/>
    </row>
    <row r="80" spans="1:1" ht="13" x14ac:dyDescent="0.3">
      <c r="A80" s="100"/>
    </row>
    <row r="81" spans="1:1" ht="13" x14ac:dyDescent="0.3">
      <c r="A81" s="100"/>
    </row>
    <row r="82" spans="1:1" ht="13" x14ac:dyDescent="0.3">
      <c r="A82" s="100"/>
    </row>
    <row r="83" spans="1:1" ht="13" x14ac:dyDescent="0.3">
      <c r="A83" s="100"/>
    </row>
    <row r="84" spans="1:1" ht="13" x14ac:dyDescent="0.3">
      <c r="A84" s="100"/>
    </row>
    <row r="85" spans="1:1" ht="13" x14ac:dyDescent="0.3">
      <c r="A85" s="100"/>
    </row>
    <row r="86" spans="1:1" ht="13" x14ac:dyDescent="0.3">
      <c r="A86" s="100"/>
    </row>
    <row r="87" spans="1:1" ht="13" x14ac:dyDescent="0.3">
      <c r="A87" s="100"/>
    </row>
    <row r="88" spans="1:1" ht="13" x14ac:dyDescent="0.3">
      <c r="A88" s="100"/>
    </row>
    <row r="89" spans="1:1" ht="13" x14ac:dyDescent="0.3">
      <c r="A89" s="100"/>
    </row>
    <row r="90" spans="1:1" ht="13" x14ac:dyDescent="0.3">
      <c r="A90" s="100"/>
    </row>
    <row r="91" spans="1:1" ht="13" x14ac:dyDescent="0.3">
      <c r="A91" s="100"/>
    </row>
    <row r="92" spans="1:1" ht="13" x14ac:dyDescent="0.3">
      <c r="A92" s="100"/>
    </row>
    <row r="93" spans="1:1" ht="13" x14ac:dyDescent="0.3">
      <c r="A93" s="100"/>
    </row>
    <row r="94" spans="1:1" ht="13" x14ac:dyDescent="0.3">
      <c r="A94" s="100"/>
    </row>
    <row r="95" spans="1:1" ht="13" x14ac:dyDescent="0.3">
      <c r="A95" s="100"/>
    </row>
    <row r="96" spans="1:1" ht="13" x14ac:dyDescent="0.3">
      <c r="A96" s="100"/>
    </row>
    <row r="97" spans="1:1" ht="13" x14ac:dyDescent="0.3">
      <c r="A97" s="100"/>
    </row>
    <row r="98" spans="1:1" ht="13" x14ac:dyDescent="0.3">
      <c r="A98" s="100"/>
    </row>
    <row r="99" spans="1:1" ht="13" x14ac:dyDescent="0.3">
      <c r="A99" s="100"/>
    </row>
    <row r="100" spans="1:1" ht="13" x14ac:dyDescent="0.3">
      <c r="A100" s="100"/>
    </row>
    <row r="101" spans="1:1" ht="13" x14ac:dyDescent="0.3">
      <c r="A101" s="100"/>
    </row>
    <row r="102" spans="1:1" ht="13" x14ac:dyDescent="0.3">
      <c r="A102" s="100"/>
    </row>
    <row r="103" spans="1:1" ht="13" x14ac:dyDescent="0.3">
      <c r="A103" s="100"/>
    </row>
    <row r="104" spans="1:1" ht="13" x14ac:dyDescent="0.3">
      <c r="A104" s="100"/>
    </row>
    <row r="105" spans="1:1" ht="13" x14ac:dyDescent="0.3">
      <c r="A105" s="100"/>
    </row>
    <row r="106" spans="1:1" ht="13" x14ac:dyDescent="0.3">
      <c r="A106" s="100"/>
    </row>
    <row r="107" spans="1:1" ht="13" x14ac:dyDescent="0.3">
      <c r="A107" s="100"/>
    </row>
    <row r="108" spans="1:1" ht="13" x14ac:dyDescent="0.3">
      <c r="A108" s="100"/>
    </row>
    <row r="109" spans="1:1" ht="13" x14ac:dyDescent="0.3">
      <c r="A109" s="100"/>
    </row>
    <row r="110" spans="1:1" ht="13" x14ac:dyDescent="0.3">
      <c r="A110" s="100"/>
    </row>
    <row r="111" spans="1:1" ht="13" x14ac:dyDescent="0.3">
      <c r="A111" s="100"/>
    </row>
    <row r="112" spans="1:1" ht="13" x14ac:dyDescent="0.3">
      <c r="A112" s="100"/>
    </row>
    <row r="113" spans="1:1" ht="13" x14ac:dyDescent="0.3">
      <c r="A113" s="100"/>
    </row>
    <row r="114" spans="1:1" ht="13" x14ac:dyDescent="0.3">
      <c r="A114" s="100"/>
    </row>
    <row r="115" spans="1:1" ht="13" x14ac:dyDescent="0.3">
      <c r="A115" s="100"/>
    </row>
    <row r="116" spans="1:1" ht="13" x14ac:dyDescent="0.3">
      <c r="A116" s="100"/>
    </row>
    <row r="117" spans="1:1" ht="13" x14ac:dyDescent="0.3">
      <c r="A117" s="100"/>
    </row>
    <row r="118" spans="1:1" ht="13" x14ac:dyDescent="0.3">
      <c r="A118" s="100"/>
    </row>
    <row r="119" spans="1:1" ht="13" x14ac:dyDescent="0.3">
      <c r="A119" s="100"/>
    </row>
    <row r="120" spans="1:1" ht="13" x14ac:dyDescent="0.3">
      <c r="A120" s="100"/>
    </row>
    <row r="121" spans="1:1" ht="13" x14ac:dyDescent="0.3">
      <c r="A121" s="100"/>
    </row>
    <row r="122" spans="1:1" ht="13" x14ac:dyDescent="0.3">
      <c r="A122" s="100"/>
    </row>
    <row r="123" spans="1:1" ht="13" x14ac:dyDescent="0.3">
      <c r="A123" s="100"/>
    </row>
    <row r="124" spans="1:1" ht="13" x14ac:dyDescent="0.3">
      <c r="A124" s="100"/>
    </row>
    <row r="125" spans="1:1" ht="13" x14ac:dyDescent="0.3">
      <c r="A125" s="100"/>
    </row>
    <row r="126" spans="1:1" ht="13" x14ac:dyDescent="0.3">
      <c r="A126" s="100"/>
    </row>
    <row r="127" spans="1:1" ht="13" x14ac:dyDescent="0.3">
      <c r="A127" s="100"/>
    </row>
    <row r="128" spans="1:1" ht="13" x14ac:dyDescent="0.3">
      <c r="A128" s="100"/>
    </row>
    <row r="129" spans="1:1" ht="13" x14ac:dyDescent="0.3">
      <c r="A129" s="100"/>
    </row>
    <row r="130" spans="1:1" ht="13" x14ac:dyDescent="0.3">
      <c r="A130" s="100"/>
    </row>
    <row r="131" spans="1:1" ht="13" x14ac:dyDescent="0.3">
      <c r="A131" s="100"/>
    </row>
    <row r="132" spans="1:1" ht="13" x14ac:dyDescent="0.3">
      <c r="A132" s="100"/>
    </row>
    <row r="133" spans="1:1" ht="13" x14ac:dyDescent="0.3">
      <c r="A133" s="100"/>
    </row>
    <row r="134" spans="1:1" ht="13" x14ac:dyDescent="0.3">
      <c r="A134" s="100"/>
    </row>
    <row r="135" spans="1:1" ht="13" x14ac:dyDescent="0.3">
      <c r="A135" s="100"/>
    </row>
    <row r="136" spans="1:1" ht="13" x14ac:dyDescent="0.3">
      <c r="A136" s="100"/>
    </row>
    <row r="137" spans="1:1" ht="13" x14ac:dyDescent="0.3">
      <c r="A137" s="100"/>
    </row>
    <row r="138" spans="1:1" ht="13" x14ac:dyDescent="0.3">
      <c r="A138" s="100"/>
    </row>
    <row r="139" spans="1:1" ht="13" x14ac:dyDescent="0.3">
      <c r="A139" s="100"/>
    </row>
    <row r="140" spans="1:1" ht="13" x14ac:dyDescent="0.3">
      <c r="A140" s="100"/>
    </row>
    <row r="141" spans="1:1" ht="13" x14ac:dyDescent="0.3">
      <c r="A141" s="100"/>
    </row>
    <row r="142" spans="1:1" ht="13" x14ac:dyDescent="0.3">
      <c r="A142" s="100"/>
    </row>
    <row r="143" spans="1:1" ht="13" x14ac:dyDescent="0.3">
      <c r="A143" s="100"/>
    </row>
    <row r="144" spans="1:1" ht="13" x14ac:dyDescent="0.3">
      <c r="A144" s="100"/>
    </row>
    <row r="145" spans="1:1" ht="13" x14ac:dyDescent="0.3">
      <c r="A145" s="100"/>
    </row>
    <row r="146" spans="1:1" ht="13" x14ac:dyDescent="0.3">
      <c r="A146" s="100"/>
    </row>
    <row r="147" spans="1:1" ht="13" x14ac:dyDescent="0.3">
      <c r="A147" s="100"/>
    </row>
    <row r="148" spans="1:1" ht="13" x14ac:dyDescent="0.3">
      <c r="A148" s="100"/>
    </row>
    <row r="149" spans="1:1" ht="13" x14ac:dyDescent="0.3">
      <c r="A149" s="100"/>
    </row>
    <row r="150" spans="1:1" ht="13" x14ac:dyDescent="0.3">
      <c r="A150" s="100"/>
    </row>
    <row r="151" spans="1:1" ht="13" x14ac:dyDescent="0.3">
      <c r="A151" s="100"/>
    </row>
    <row r="152" spans="1:1" ht="13" x14ac:dyDescent="0.3">
      <c r="A152" s="100"/>
    </row>
    <row r="153" spans="1:1" ht="13" x14ac:dyDescent="0.3">
      <c r="A153" s="100"/>
    </row>
    <row r="154" spans="1:1" ht="13" x14ac:dyDescent="0.3">
      <c r="A154" s="100"/>
    </row>
    <row r="155" spans="1:1" ht="13" x14ac:dyDescent="0.3">
      <c r="A155" s="100"/>
    </row>
    <row r="156" spans="1:1" ht="13" x14ac:dyDescent="0.3">
      <c r="A156" s="100"/>
    </row>
    <row r="157" spans="1:1" ht="13" x14ac:dyDescent="0.3">
      <c r="A157" s="100"/>
    </row>
    <row r="158" spans="1:1" ht="13" x14ac:dyDescent="0.3">
      <c r="A158" s="100"/>
    </row>
    <row r="159" spans="1:1" ht="13" x14ac:dyDescent="0.3">
      <c r="A159" s="100"/>
    </row>
    <row r="160" spans="1:1" ht="13" x14ac:dyDescent="0.3">
      <c r="A160" s="100"/>
    </row>
    <row r="161" spans="1:1" ht="13" x14ac:dyDescent="0.3">
      <c r="A161" s="100"/>
    </row>
    <row r="162" spans="1:1" ht="13" x14ac:dyDescent="0.3">
      <c r="A162" s="100"/>
    </row>
    <row r="163" spans="1:1" ht="13" x14ac:dyDescent="0.3">
      <c r="A163" s="100"/>
    </row>
    <row r="164" spans="1:1" ht="13" x14ac:dyDescent="0.3">
      <c r="A164" s="100"/>
    </row>
    <row r="165" spans="1:1" ht="13" x14ac:dyDescent="0.3">
      <c r="A165" s="100"/>
    </row>
    <row r="166" spans="1:1" ht="13" x14ac:dyDescent="0.3">
      <c r="A166" s="100"/>
    </row>
    <row r="167" spans="1:1" ht="13" x14ac:dyDescent="0.3">
      <c r="A167" s="100"/>
    </row>
    <row r="168" spans="1:1" ht="13" x14ac:dyDescent="0.3">
      <c r="A168" s="100"/>
    </row>
    <row r="169" spans="1:1" ht="13" x14ac:dyDescent="0.3">
      <c r="A169" s="100"/>
    </row>
    <row r="170" spans="1:1" ht="13" x14ac:dyDescent="0.3">
      <c r="A170" s="100"/>
    </row>
    <row r="171" spans="1:1" ht="13" x14ac:dyDescent="0.3">
      <c r="A171" s="100"/>
    </row>
    <row r="172" spans="1:1" ht="13" x14ac:dyDescent="0.3">
      <c r="A172" s="100"/>
    </row>
    <row r="173" spans="1:1" ht="13" x14ac:dyDescent="0.3">
      <c r="A173" s="100"/>
    </row>
    <row r="174" spans="1:1" ht="13" x14ac:dyDescent="0.3">
      <c r="A174" s="100"/>
    </row>
  </sheetData>
  <sheetProtection sheet="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91DB3-264C-43CF-8A47-C9BA874DC26C}">
  <dimension ref="A1:R143"/>
  <sheetViews>
    <sheetView topLeftCell="A22" zoomScaleNormal="100" workbookViewId="0">
      <selection activeCell="E22" sqref="E1:E1048576"/>
    </sheetView>
  </sheetViews>
  <sheetFormatPr defaultRowHeight="12.75" customHeight="1" x14ac:dyDescent="0.25"/>
  <cols>
    <col min="1" max="1" width="79.453125" customWidth="1"/>
    <col min="2" max="3" width="20.54296875" customWidth="1"/>
    <col min="4" max="4" width="20.54296875" style="317" customWidth="1"/>
    <col min="5" max="5" width="20.54296875" customWidth="1"/>
    <col min="6" max="6" width="19.453125" customWidth="1"/>
    <col min="7" max="8" width="19.36328125" customWidth="1"/>
    <col min="9" max="12" width="19.6328125" customWidth="1"/>
    <col min="13" max="14" width="19.36328125" customWidth="1"/>
    <col min="15" max="15" width="19.90625" customWidth="1"/>
    <col min="16" max="16" width="20" customWidth="1"/>
    <col min="17" max="17" width="33.36328125" customWidth="1"/>
  </cols>
  <sheetData>
    <row r="1" spans="1:17" s="99" customFormat="1" ht="88.5" x14ac:dyDescent="0.3">
      <c r="A1" s="101" t="s">
        <v>1869</v>
      </c>
      <c r="B1" s="102" t="s">
        <v>1870</v>
      </c>
      <c r="C1" s="102" t="s">
        <v>1871</v>
      </c>
      <c r="D1" s="319" t="s">
        <v>1872</v>
      </c>
      <c r="E1" s="102" t="s">
        <v>1873</v>
      </c>
      <c r="F1" s="102" t="s">
        <v>1874</v>
      </c>
      <c r="G1" s="102" t="s">
        <v>1875</v>
      </c>
      <c r="H1" s="102" t="s">
        <v>1876</v>
      </c>
      <c r="I1" s="102" t="s">
        <v>1877</v>
      </c>
      <c r="J1" s="102" t="s">
        <v>1878</v>
      </c>
      <c r="K1" s="102" t="s">
        <v>2686</v>
      </c>
      <c r="L1" s="102" t="s">
        <v>1879</v>
      </c>
      <c r="M1" s="102" t="s">
        <v>1880</v>
      </c>
      <c r="N1" s="102" t="s">
        <v>2685</v>
      </c>
      <c r="O1" s="102" t="s">
        <v>1881</v>
      </c>
      <c r="P1" s="102" t="s">
        <v>1882</v>
      </c>
      <c r="Q1" s="98" t="s">
        <v>1883</v>
      </c>
    </row>
    <row r="2" spans="1:17" s="99" customFormat="1" ht="25" x14ac:dyDescent="0.25">
      <c r="A2" s="256" t="s">
        <v>1884</v>
      </c>
      <c r="B2" s="261" t="s">
        <v>1885</v>
      </c>
      <c r="C2" s="261" t="s">
        <v>1886</v>
      </c>
      <c r="D2" s="312"/>
      <c r="E2" s="261"/>
      <c r="F2" s="261" t="s">
        <v>1887</v>
      </c>
      <c r="G2" s="261" t="s">
        <v>1887</v>
      </c>
      <c r="H2" s="261"/>
      <c r="I2" s="261" t="s">
        <v>1888</v>
      </c>
      <c r="J2" s="261" t="s">
        <v>1888</v>
      </c>
      <c r="K2" s="261"/>
      <c r="L2" s="261" t="s">
        <v>1889</v>
      </c>
      <c r="M2" s="261" t="s">
        <v>1889</v>
      </c>
      <c r="N2" s="261"/>
      <c r="O2" s="261" t="s">
        <v>1890</v>
      </c>
      <c r="P2" s="263" t="s">
        <v>1890</v>
      </c>
      <c r="Q2" s="263" t="s">
        <v>1891</v>
      </c>
    </row>
    <row r="3" spans="1:17" s="99" customFormat="1" ht="12.5" x14ac:dyDescent="0.25">
      <c r="A3" s="287" t="s">
        <v>1892</v>
      </c>
      <c r="B3" s="236"/>
      <c r="C3" s="257"/>
      <c r="D3" s="313"/>
      <c r="E3" s="225"/>
      <c r="F3" s="252"/>
      <c r="G3" s="252"/>
      <c r="H3" s="252"/>
      <c r="I3" s="264"/>
      <c r="J3" s="262"/>
      <c r="K3" s="252"/>
      <c r="L3" s="252"/>
      <c r="M3" s="252"/>
      <c r="N3" s="252"/>
      <c r="O3" s="264"/>
      <c r="P3" s="262"/>
      <c r="Q3" s="249">
        <f>IF(A3="","",COUNTIF(apc[Transitional Agreement article published under],A3))</f>
        <v>0</v>
      </c>
    </row>
    <row r="4" spans="1:17" s="99" customFormat="1" ht="12.5" x14ac:dyDescent="0.25">
      <c r="A4" s="287" t="s">
        <v>1893</v>
      </c>
      <c r="B4" s="237"/>
      <c r="C4" s="258"/>
      <c r="D4" s="314"/>
      <c r="E4" s="164"/>
      <c r="F4" s="253"/>
      <c r="G4" s="253"/>
      <c r="H4" s="253"/>
      <c r="I4" s="255"/>
      <c r="J4" s="254"/>
      <c r="K4" s="253"/>
      <c r="L4" s="253"/>
      <c r="M4" s="253"/>
      <c r="N4" s="253"/>
      <c r="O4" s="255"/>
      <c r="P4" s="254"/>
      <c r="Q4" s="250">
        <f>IF(A4="","",COUNTIF(apc[Transitional Agreement article published under],A4))</f>
        <v>0</v>
      </c>
    </row>
    <row r="5" spans="1:17" s="99" customFormat="1" ht="12.5" x14ac:dyDescent="0.25">
      <c r="A5" s="287" t="s">
        <v>1894</v>
      </c>
      <c r="B5" s="237"/>
      <c r="C5" s="258"/>
      <c r="D5" s="314"/>
      <c r="E5" s="164"/>
      <c r="F5" s="253"/>
      <c r="G5" s="253"/>
      <c r="H5" s="253"/>
      <c r="I5" s="255"/>
      <c r="J5" s="254"/>
      <c r="K5" s="253"/>
      <c r="L5" s="253"/>
      <c r="M5" s="253"/>
      <c r="N5" s="253"/>
      <c r="O5" s="255"/>
      <c r="P5" s="254"/>
      <c r="Q5" s="250">
        <f>IF(A5="","",COUNTIF(apc[Transitional Agreement article published under],A5))</f>
        <v>0</v>
      </c>
    </row>
    <row r="6" spans="1:17" s="99" customFormat="1" ht="12.5" x14ac:dyDescent="0.25">
      <c r="A6" s="287" t="s">
        <v>1895</v>
      </c>
      <c r="B6" s="237"/>
      <c r="C6" s="258"/>
      <c r="D6" s="314"/>
      <c r="E6" s="164"/>
      <c r="F6" s="253"/>
      <c r="G6" s="253"/>
      <c r="H6" s="253"/>
      <c r="I6" s="255"/>
      <c r="J6" s="254"/>
      <c r="K6" s="253"/>
      <c r="L6" s="253"/>
      <c r="M6" s="253"/>
      <c r="N6" s="253"/>
      <c r="O6" s="255"/>
      <c r="P6" s="254"/>
      <c r="Q6" s="250"/>
    </row>
    <row r="7" spans="1:17" s="99" customFormat="1" ht="12.5" x14ac:dyDescent="0.25">
      <c r="A7" s="287" t="s">
        <v>1896</v>
      </c>
      <c r="B7" s="237"/>
      <c r="C7" s="258"/>
      <c r="D7" s="320">
        <v>6063.29</v>
      </c>
      <c r="F7" s="253"/>
      <c r="G7" s="253"/>
      <c r="H7" s="253"/>
      <c r="I7" s="321">
        <v>2845.33</v>
      </c>
      <c r="J7" s="254"/>
      <c r="K7" s="253"/>
      <c r="L7" s="253"/>
      <c r="M7" s="253"/>
      <c r="N7" s="253"/>
      <c r="O7" s="255"/>
      <c r="P7" s="254"/>
      <c r="Q7" s="250">
        <f>IF(A7="","",COUNTIF(apc[Transitional Agreement article published under],A7))</f>
        <v>0</v>
      </c>
    </row>
    <row r="8" spans="1:17" s="296" customFormat="1" ht="12.5" x14ac:dyDescent="0.25">
      <c r="A8" s="293" t="s">
        <v>1897</v>
      </c>
      <c r="B8" s="328">
        <v>8963.2199999999993</v>
      </c>
      <c r="C8" s="295"/>
      <c r="D8" s="314">
        <v>4000</v>
      </c>
      <c r="E8" s="339">
        <v>3182.1100000000006</v>
      </c>
      <c r="K8" s="297">
        <v>1781.11</v>
      </c>
      <c r="O8" s="297"/>
      <c r="P8" s="298"/>
      <c r="Q8" s="299">
        <f>IF(A8="","",COUNTIF(apc[Transitional Agreement article published under],A8))</f>
        <v>0</v>
      </c>
    </row>
    <row r="9" spans="1:17" s="296" customFormat="1" ht="12.5" x14ac:dyDescent="0.25">
      <c r="A9" s="293" t="s">
        <v>1898</v>
      </c>
      <c r="B9" s="328">
        <v>9053.51</v>
      </c>
      <c r="C9" s="295"/>
      <c r="D9" s="314"/>
      <c r="E9" s="310">
        <v>9053.51</v>
      </c>
      <c r="I9" s="297"/>
      <c r="J9" s="298"/>
      <c r="O9" s="297"/>
      <c r="P9" s="298"/>
      <c r="Q9" s="299"/>
    </row>
    <row r="10" spans="1:17" s="99" customFormat="1" ht="12.5" x14ac:dyDescent="0.25">
      <c r="A10" s="287" t="s">
        <v>1899</v>
      </c>
      <c r="B10" s="237"/>
      <c r="C10" s="258"/>
      <c r="D10" s="314"/>
      <c r="E10" s="164"/>
      <c r="F10" s="253"/>
      <c r="G10" s="253"/>
      <c r="H10" s="253"/>
      <c r="I10" s="255"/>
      <c r="J10" s="254"/>
      <c r="K10" s="253"/>
      <c r="L10" s="253"/>
      <c r="M10" s="253"/>
      <c r="N10" s="253"/>
      <c r="O10" s="255"/>
      <c r="P10" s="254"/>
      <c r="Q10" s="250">
        <f>IF(A10="","",COUNTIF(apc[Transitional Agreement article published under],A10))</f>
        <v>0</v>
      </c>
    </row>
    <row r="11" spans="1:17" s="99" customFormat="1" ht="12.5" x14ac:dyDescent="0.25">
      <c r="A11" s="287" t="s">
        <v>1900</v>
      </c>
      <c r="B11" s="237"/>
      <c r="C11" s="258"/>
      <c r="D11" s="314"/>
      <c r="E11" s="164"/>
      <c r="F11" s="253"/>
      <c r="G11" s="253"/>
      <c r="H11" s="253"/>
      <c r="I11" s="255"/>
      <c r="J11" s="254"/>
      <c r="K11" s="253"/>
      <c r="L11" s="253"/>
      <c r="M11" s="253"/>
      <c r="N11" s="253"/>
      <c r="O11" s="255"/>
      <c r="P11" s="254"/>
      <c r="Q11" s="250">
        <f>IF(A11="","",COUNTIF(apc[Transitional Agreement article published under],A11))</f>
        <v>0</v>
      </c>
    </row>
    <row r="12" spans="1:17" s="296" customFormat="1" ht="12.5" x14ac:dyDescent="0.25">
      <c r="A12" s="293" t="s">
        <v>1901</v>
      </c>
      <c r="B12" s="294">
        <v>0</v>
      </c>
      <c r="C12" s="295"/>
      <c r="D12" s="314">
        <v>0</v>
      </c>
      <c r="E12" s="310">
        <v>0</v>
      </c>
      <c r="I12" s="297"/>
      <c r="J12" s="298"/>
      <c r="O12" s="297"/>
      <c r="P12" s="298"/>
      <c r="Q12" s="299">
        <f>IF(A12="","",COUNTIF(apc[Transitional Agreement article published under],A12))</f>
        <v>0</v>
      </c>
    </row>
    <row r="13" spans="1:17" s="296" customFormat="1" ht="14.5" x14ac:dyDescent="0.35">
      <c r="A13" s="333" t="s">
        <v>2088</v>
      </c>
      <c r="B13" s="328">
        <v>23380.21</v>
      </c>
      <c r="C13" s="295"/>
      <c r="D13" s="310"/>
      <c r="E13" s="310">
        <v>10500</v>
      </c>
      <c r="I13" s="297"/>
      <c r="J13" s="298"/>
      <c r="O13" s="297"/>
      <c r="P13" s="298"/>
      <c r="Q13" s="299"/>
    </row>
    <row r="14" spans="1:17" s="99" customFormat="1" ht="12.5" x14ac:dyDescent="0.25">
      <c r="A14" s="287" t="s">
        <v>1902</v>
      </c>
      <c r="B14" s="237"/>
      <c r="C14" s="258"/>
      <c r="D14" s="314"/>
      <c r="E14" s="164"/>
      <c r="F14" s="253"/>
      <c r="G14" s="253"/>
      <c r="H14" s="253"/>
      <c r="I14" s="255"/>
      <c r="J14" s="254"/>
      <c r="K14" s="253"/>
      <c r="L14" s="253"/>
      <c r="M14" s="253"/>
      <c r="N14" s="253"/>
      <c r="O14" s="255"/>
      <c r="P14" s="254"/>
      <c r="Q14" s="250">
        <f>IF(A14="","",COUNTIF(apc[Transitional Agreement article published under],A14))</f>
        <v>0</v>
      </c>
    </row>
    <row r="15" spans="1:17" s="99" customFormat="1" ht="12.5" x14ac:dyDescent="0.25">
      <c r="A15" s="287" t="s">
        <v>1903</v>
      </c>
      <c r="B15" s="237"/>
      <c r="C15" s="258"/>
      <c r="D15" s="314"/>
      <c r="E15" s="164"/>
      <c r="F15" s="253"/>
      <c r="G15" s="253"/>
      <c r="H15" s="253"/>
      <c r="I15" s="255"/>
      <c r="J15" s="254"/>
      <c r="K15" s="253"/>
      <c r="L15" s="253"/>
      <c r="M15" s="253"/>
      <c r="N15" s="253"/>
      <c r="O15" s="255"/>
      <c r="P15" s="254"/>
      <c r="Q15" s="250">
        <f>IF(A15="","",COUNTIF(apc[Transitional Agreement article published under],A15))</f>
        <v>0</v>
      </c>
    </row>
    <row r="16" spans="1:17" s="99" customFormat="1" ht="12.5" x14ac:dyDescent="0.25">
      <c r="A16" s="288" t="s">
        <v>1904</v>
      </c>
      <c r="B16" s="237"/>
      <c r="C16" s="258"/>
      <c r="D16" s="314"/>
      <c r="E16" s="164"/>
      <c r="F16" s="253"/>
      <c r="G16" s="253"/>
      <c r="H16" s="253"/>
      <c r="I16" s="255"/>
      <c r="J16" s="254"/>
      <c r="K16" s="253"/>
      <c r="L16" s="253"/>
      <c r="M16" s="253"/>
      <c r="N16" s="253"/>
      <c r="O16" s="255"/>
      <c r="P16" s="254"/>
      <c r="Q16" s="250">
        <f>IF(A16="","",COUNTIF(apc[Transitional Agreement article published under],A16))</f>
        <v>0</v>
      </c>
    </row>
    <row r="17" spans="1:17" s="99" customFormat="1" ht="12.5" x14ac:dyDescent="0.25">
      <c r="A17" s="287" t="s">
        <v>1905</v>
      </c>
      <c r="B17" s="237"/>
      <c r="C17" s="258"/>
      <c r="D17" s="314"/>
      <c r="E17" s="164"/>
      <c r="F17" s="253"/>
      <c r="G17" s="253"/>
      <c r="H17" s="253"/>
      <c r="I17" s="255"/>
      <c r="J17" s="254"/>
      <c r="K17" s="253"/>
      <c r="L17" s="253"/>
      <c r="M17" s="253"/>
      <c r="N17" s="253"/>
      <c r="O17" s="255"/>
      <c r="P17" s="254"/>
      <c r="Q17" s="250">
        <f>IF(A17="","",COUNTIF(apc[Transitional Agreement article published under],A17))</f>
        <v>0</v>
      </c>
    </row>
    <row r="18" spans="1:17" s="99" customFormat="1" ht="12.5" x14ac:dyDescent="0.25">
      <c r="A18" s="287" t="s">
        <v>1906</v>
      </c>
      <c r="B18" s="237"/>
      <c r="C18" s="258"/>
      <c r="D18" s="314"/>
      <c r="E18" s="164"/>
      <c r="F18" s="253"/>
      <c r="G18" s="253"/>
      <c r="H18" s="253"/>
      <c r="I18" s="255"/>
      <c r="J18" s="254"/>
      <c r="K18" s="253"/>
      <c r="L18" s="253"/>
      <c r="M18" s="253"/>
      <c r="N18" s="253"/>
      <c r="O18" s="255"/>
      <c r="P18" s="254"/>
      <c r="Q18" s="250">
        <f>IF(A18="","",COUNTIF(apc[Transitional Agreement article published under],A18))</f>
        <v>0</v>
      </c>
    </row>
    <row r="19" spans="1:17" s="99" customFormat="1" ht="12.5" x14ac:dyDescent="0.25">
      <c r="A19" s="287" t="s">
        <v>1907</v>
      </c>
      <c r="B19" s="237"/>
      <c r="C19" s="258"/>
      <c r="D19" s="314"/>
      <c r="E19" s="164"/>
      <c r="F19" s="253"/>
      <c r="G19" s="253"/>
      <c r="H19" s="253"/>
      <c r="I19" s="255"/>
      <c r="J19" s="254"/>
      <c r="K19" s="253"/>
      <c r="L19" s="253"/>
      <c r="M19" s="253"/>
      <c r="N19" s="253"/>
      <c r="O19" s="255"/>
      <c r="P19" s="254"/>
      <c r="Q19" s="250">
        <f>IF(A19="","",COUNTIF(apc[Transitional Agreement article published under],A19))</f>
        <v>0</v>
      </c>
    </row>
    <row r="20" spans="1:17" s="99" customFormat="1" ht="12.5" x14ac:dyDescent="0.25">
      <c r="A20" s="288" t="s">
        <v>1908</v>
      </c>
      <c r="B20" s="237"/>
      <c r="C20" s="258"/>
      <c r="D20" s="314"/>
      <c r="E20" s="164"/>
      <c r="F20" s="253"/>
      <c r="G20" s="253"/>
      <c r="H20" s="253"/>
      <c r="I20" s="255"/>
      <c r="J20" s="254"/>
      <c r="K20" s="253"/>
      <c r="L20" s="253"/>
      <c r="M20" s="253"/>
      <c r="N20" s="253"/>
      <c r="O20" s="255"/>
      <c r="P20" s="254"/>
      <c r="Q20" s="250">
        <f>IF(A20="","",COUNTIF(apc[Transitional Agreement article published under],A20))</f>
        <v>0</v>
      </c>
    </row>
    <row r="21" spans="1:17" s="99" customFormat="1" ht="12.5" x14ac:dyDescent="0.25">
      <c r="A21" s="287" t="s">
        <v>1909</v>
      </c>
      <c r="B21" s="237"/>
      <c r="C21" s="258"/>
      <c r="D21" s="314"/>
      <c r="E21" s="164"/>
      <c r="F21" s="253"/>
      <c r="G21" s="253"/>
      <c r="H21" s="253"/>
      <c r="I21" s="255"/>
      <c r="J21" s="254"/>
      <c r="K21" s="253"/>
      <c r="L21" s="253"/>
      <c r="M21" s="253"/>
      <c r="N21" s="253"/>
      <c r="O21" s="255"/>
      <c r="P21" s="254"/>
      <c r="Q21" s="250">
        <f>IF(A21="","",COUNTIF(apc[Transitional Agreement article published under],A21))</f>
        <v>0</v>
      </c>
    </row>
    <row r="22" spans="1:17" s="99" customFormat="1" ht="12.5" x14ac:dyDescent="0.25">
      <c r="A22" s="287" t="s">
        <v>1910</v>
      </c>
      <c r="B22" s="237"/>
      <c r="C22" s="258"/>
      <c r="D22" s="314"/>
      <c r="E22" s="164"/>
      <c r="F22" s="253"/>
      <c r="G22" s="253"/>
      <c r="H22" s="253"/>
      <c r="I22" s="255"/>
      <c r="J22" s="254"/>
      <c r="K22" s="253"/>
      <c r="L22" s="253"/>
      <c r="M22" s="253"/>
      <c r="N22" s="253"/>
      <c r="O22" s="255"/>
      <c r="P22" s="254"/>
      <c r="Q22" s="250">
        <f>IF(A22="","",COUNTIF(apc[Transitional Agreement article published under],A22))</f>
        <v>0</v>
      </c>
    </row>
    <row r="23" spans="1:17" s="99" customFormat="1" ht="12.5" x14ac:dyDescent="0.25">
      <c r="A23" s="288" t="s">
        <v>1911</v>
      </c>
      <c r="B23" s="237"/>
      <c r="C23" s="258"/>
      <c r="D23" s="314"/>
      <c r="E23" s="164"/>
      <c r="F23" s="253"/>
      <c r="G23" s="253"/>
      <c r="H23" s="253"/>
      <c r="I23" s="255"/>
      <c r="J23" s="254"/>
      <c r="K23" s="253"/>
      <c r="L23" s="253"/>
      <c r="M23" s="253"/>
      <c r="N23" s="253"/>
      <c r="O23" s="255"/>
      <c r="P23" s="254"/>
      <c r="Q23" s="250">
        <f>IF(A23="","",COUNTIF(apc[Transitional Agreement article published under],A23))</f>
        <v>0</v>
      </c>
    </row>
    <row r="24" spans="1:17" s="99" customFormat="1" ht="12.5" x14ac:dyDescent="0.25">
      <c r="A24" s="287" t="s">
        <v>1912</v>
      </c>
      <c r="B24" s="237"/>
      <c r="C24" s="258"/>
      <c r="D24" s="314"/>
      <c r="E24" s="164"/>
      <c r="F24" s="253"/>
      <c r="G24" s="253"/>
      <c r="H24" s="253"/>
      <c r="I24" s="255"/>
      <c r="J24" s="254"/>
      <c r="K24" s="253"/>
      <c r="L24" s="253"/>
      <c r="M24" s="253"/>
      <c r="N24" s="253"/>
      <c r="O24" s="255"/>
      <c r="P24" s="254"/>
      <c r="Q24" s="250">
        <f>IF(A24="","",COUNTIF(apc[Transitional Agreement article published under],A24))</f>
        <v>0</v>
      </c>
    </row>
    <row r="25" spans="1:17" s="99" customFormat="1" ht="12.5" x14ac:dyDescent="0.25">
      <c r="A25" s="287" t="s">
        <v>1913</v>
      </c>
      <c r="B25" s="237"/>
      <c r="C25" s="258"/>
      <c r="D25" s="314"/>
      <c r="E25" s="164"/>
      <c r="F25" s="253"/>
      <c r="G25" s="253"/>
      <c r="H25" s="253"/>
      <c r="I25" s="255"/>
      <c r="J25" s="254"/>
      <c r="K25" s="253"/>
      <c r="L25" s="253"/>
      <c r="M25" s="253"/>
      <c r="N25" s="253"/>
      <c r="O25" s="255"/>
      <c r="P25" s="254"/>
      <c r="Q25" s="250">
        <f>IF(A25="","",COUNTIF(apc[Transitional Agreement article published under],A25))</f>
        <v>0</v>
      </c>
    </row>
    <row r="26" spans="1:17" s="99" customFormat="1" ht="12.5" x14ac:dyDescent="0.25">
      <c r="A26" s="288" t="s">
        <v>1914</v>
      </c>
      <c r="B26" s="237"/>
      <c r="C26" s="258"/>
      <c r="D26" s="314"/>
      <c r="E26" s="164"/>
      <c r="F26" s="253"/>
      <c r="G26" s="253"/>
      <c r="H26" s="253"/>
      <c r="I26" s="255"/>
      <c r="J26" s="254"/>
      <c r="K26" s="253"/>
      <c r="L26" s="253"/>
      <c r="M26" s="253"/>
      <c r="N26" s="253"/>
      <c r="O26" s="255"/>
      <c r="P26" s="254"/>
      <c r="Q26" s="250">
        <f>IF(A26="","",COUNTIF(apc[Transitional Agreement article published under],A26))</f>
        <v>0</v>
      </c>
    </row>
    <row r="27" spans="1:17" s="296" customFormat="1" ht="12.5" x14ac:dyDescent="0.25">
      <c r="A27" s="300" t="s">
        <v>1915</v>
      </c>
      <c r="B27" s="294">
        <v>1117</v>
      </c>
      <c r="C27" s="295"/>
      <c r="D27" s="314"/>
      <c r="E27" s="310">
        <v>0</v>
      </c>
      <c r="I27" s="297"/>
      <c r="J27" s="298"/>
      <c r="O27" s="297"/>
      <c r="P27" s="298"/>
      <c r="Q27" s="299">
        <f>IF(A27="","",COUNTIF(apc[Transitional Agreement article published under],A27))</f>
        <v>0</v>
      </c>
    </row>
    <row r="28" spans="1:17" s="296" customFormat="1" ht="12.5" x14ac:dyDescent="0.25">
      <c r="A28" s="332" t="s">
        <v>2089</v>
      </c>
      <c r="B28" s="294"/>
      <c r="C28" s="295"/>
      <c r="D28" s="310"/>
      <c r="E28" s="310">
        <v>0</v>
      </c>
      <c r="I28" s="297"/>
      <c r="J28" s="298"/>
      <c r="O28" s="297"/>
      <c r="P28" s="298"/>
      <c r="Q28" s="299"/>
    </row>
    <row r="29" spans="1:17" s="99" customFormat="1" ht="12.5" x14ac:dyDescent="0.25">
      <c r="A29" s="287" t="s">
        <v>1916</v>
      </c>
      <c r="B29" s="237"/>
      <c r="C29" s="258"/>
      <c r="D29" s="314"/>
      <c r="E29" s="164"/>
      <c r="F29" s="253"/>
      <c r="G29" s="253"/>
      <c r="H29" s="253"/>
      <c r="I29" s="255"/>
      <c r="J29" s="254"/>
      <c r="K29" s="253"/>
      <c r="L29" s="253"/>
      <c r="M29" s="253"/>
      <c r="N29" s="253"/>
      <c r="O29" s="255"/>
      <c r="P29" s="254"/>
      <c r="Q29" s="250">
        <f>IF(A29="","",COUNTIF(apc[Transitional Agreement article published under],A29))</f>
        <v>0</v>
      </c>
    </row>
    <row r="30" spans="1:17" s="99" customFormat="1" ht="12.5" x14ac:dyDescent="0.25">
      <c r="A30" s="287" t="s">
        <v>1917</v>
      </c>
      <c r="B30" s="237"/>
      <c r="C30" s="258"/>
      <c r="D30" s="314"/>
      <c r="E30" s="164"/>
      <c r="F30" s="253"/>
      <c r="G30" s="253"/>
      <c r="H30" s="253"/>
      <c r="I30" s="255"/>
      <c r="J30" s="254"/>
      <c r="K30" s="253"/>
      <c r="L30" s="253"/>
      <c r="M30" s="253"/>
      <c r="N30" s="253"/>
      <c r="O30" s="255"/>
      <c r="P30" s="254"/>
      <c r="Q30" s="250">
        <f>IF(A30="","",COUNTIF(apc[Transitional Agreement article published under],A30))</f>
        <v>0</v>
      </c>
    </row>
    <row r="31" spans="1:17" s="99" customFormat="1" ht="12.5" x14ac:dyDescent="0.25">
      <c r="A31" s="287" t="s">
        <v>1918</v>
      </c>
      <c r="B31" s="237"/>
      <c r="C31" s="258"/>
      <c r="D31" s="314"/>
      <c r="E31" s="164"/>
      <c r="F31" s="253"/>
      <c r="G31" s="253"/>
      <c r="H31" s="253"/>
      <c r="I31" s="255"/>
      <c r="J31" s="254"/>
      <c r="K31" s="253"/>
      <c r="L31" s="253"/>
      <c r="M31" s="253"/>
      <c r="N31" s="253"/>
      <c r="O31" s="255"/>
      <c r="P31" s="254"/>
      <c r="Q31" s="250">
        <f>IF(A31="","",COUNTIF(apc[Transitional Agreement article published under],A31))</f>
        <v>0</v>
      </c>
    </row>
    <row r="32" spans="1:17" s="99" customFormat="1" ht="12.5" x14ac:dyDescent="0.25">
      <c r="A32" s="287" t="s">
        <v>1919</v>
      </c>
      <c r="B32" s="237"/>
      <c r="C32" s="258"/>
      <c r="D32" s="314"/>
      <c r="E32" s="164"/>
      <c r="F32" s="253"/>
      <c r="G32" s="253"/>
      <c r="H32" s="253"/>
      <c r="I32" s="255"/>
      <c r="J32" s="254"/>
      <c r="K32" s="253"/>
      <c r="L32" s="253"/>
      <c r="M32" s="253"/>
      <c r="N32" s="253"/>
      <c r="O32" s="255"/>
      <c r="P32" s="254"/>
      <c r="Q32" s="250">
        <f>IF(A32="","",COUNTIF(apc[Transitional Agreement article published under],A32))</f>
        <v>0</v>
      </c>
    </row>
    <row r="33" spans="1:18" s="296" customFormat="1" ht="12.5" x14ac:dyDescent="0.25">
      <c r="A33" s="293" t="s">
        <v>1920</v>
      </c>
      <c r="B33" s="294">
        <v>30981.9</v>
      </c>
      <c r="C33" s="295"/>
      <c r="D33" s="314">
        <v>1750.25</v>
      </c>
      <c r="E33" s="310">
        <v>21310</v>
      </c>
      <c r="G33" s="296">
        <v>2184</v>
      </c>
      <c r="I33" s="297"/>
      <c r="J33" s="298"/>
      <c r="O33" s="297"/>
      <c r="P33" s="298"/>
      <c r="Q33" s="299">
        <f>IF(A33="","",COUNTIF(apc[Transitional Agreement article published under],A33))</f>
        <v>0</v>
      </c>
    </row>
    <row r="34" spans="1:18" s="296" customFormat="1" ht="12.5" x14ac:dyDescent="0.25">
      <c r="A34" s="293" t="s">
        <v>1921</v>
      </c>
      <c r="B34" s="328">
        <v>35753.160000000003</v>
      </c>
      <c r="C34" s="295"/>
      <c r="D34" s="314"/>
      <c r="E34" s="310">
        <v>6960</v>
      </c>
      <c r="H34" s="296">
        <v>2110</v>
      </c>
      <c r="I34" s="297"/>
      <c r="J34" s="298"/>
      <c r="O34" s="297"/>
      <c r="P34" s="298"/>
      <c r="Q34" s="299"/>
    </row>
    <row r="35" spans="1:18" s="99" customFormat="1" ht="12.5" x14ac:dyDescent="0.25">
      <c r="A35" s="287" t="s">
        <v>1922</v>
      </c>
      <c r="B35" s="237"/>
      <c r="C35" s="258"/>
      <c r="D35" s="314"/>
      <c r="E35" s="164"/>
      <c r="F35" s="253"/>
      <c r="G35" s="253"/>
      <c r="H35" s="253"/>
      <c r="I35" s="255"/>
      <c r="J35" s="254"/>
      <c r="K35" s="253"/>
      <c r="L35" s="253"/>
      <c r="M35" s="253"/>
      <c r="N35" s="253"/>
      <c r="O35" s="255"/>
      <c r="P35" s="254"/>
      <c r="Q35" s="250">
        <f>IF(A35="","",COUNTIF(apc[Transitional Agreement article published under],A35))</f>
        <v>0</v>
      </c>
    </row>
    <row r="36" spans="1:18" ht="12.5" x14ac:dyDescent="0.25">
      <c r="A36" s="287" t="s">
        <v>1923</v>
      </c>
      <c r="B36" s="237"/>
      <c r="C36" s="258"/>
      <c r="D36" s="314"/>
      <c r="E36" s="164"/>
      <c r="F36" s="235"/>
      <c r="G36" s="235"/>
      <c r="H36" s="235"/>
      <c r="I36" s="238"/>
      <c r="J36" s="239"/>
      <c r="K36" s="235"/>
      <c r="L36" s="235"/>
      <c r="M36" s="235"/>
      <c r="N36" s="235"/>
      <c r="O36" s="238"/>
      <c r="P36" s="239"/>
      <c r="Q36" s="250">
        <f>IF(A36="","",COUNTIF(apc[Transitional Agreement article published under],A36))</f>
        <v>0</v>
      </c>
      <c r="R36" s="3"/>
    </row>
    <row r="37" spans="1:18" ht="12.5" x14ac:dyDescent="0.25">
      <c r="A37" s="288" t="s">
        <v>1924</v>
      </c>
      <c r="B37" s="237"/>
      <c r="C37" s="258"/>
      <c r="D37" s="314"/>
      <c r="E37" s="164"/>
      <c r="F37" s="235"/>
      <c r="G37" s="235"/>
      <c r="H37" s="235"/>
      <c r="I37" s="238"/>
      <c r="J37" s="239"/>
      <c r="K37" s="235"/>
      <c r="L37" s="235"/>
      <c r="M37" s="235"/>
      <c r="N37" s="235"/>
      <c r="O37" s="238"/>
      <c r="P37" s="239"/>
      <c r="Q37" s="250">
        <f>IF(A37="","",COUNTIF(apc[Transitional Agreement article published under],A37))</f>
        <v>0</v>
      </c>
      <c r="R37" s="3"/>
    </row>
    <row r="38" spans="1:18" s="304" customFormat="1" ht="12.5" x14ac:dyDescent="0.25">
      <c r="A38" s="300" t="s">
        <v>1925</v>
      </c>
      <c r="B38" s="294">
        <v>161345.22</v>
      </c>
      <c r="C38" s="295"/>
      <c r="D38" s="314">
        <v>6722.72</v>
      </c>
      <c r="E38" s="310">
        <v>98489.79</v>
      </c>
      <c r="F38" s="301"/>
      <c r="G38" s="301"/>
      <c r="H38" s="301"/>
      <c r="I38" s="302"/>
      <c r="J38" s="303"/>
      <c r="K38" s="301">
        <v>5600</v>
      </c>
      <c r="L38" s="301"/>
      <c r="M38" s="301"/>
      <c r="N38" s="301"/>
      <c r="O38" s="302"/>
      <c r="P38" s="303"/>
      <c r="Q38" s="299">
        <f>IF(A38="","",COUNTIF(apc[Transitional Agreement article published under],A38))</f>
        <v>0</v>
      </c>
      <c r="R38" s="301"/>
    </row>
    <row r="39" spans="1:18" s="304" customFormat="1" ht="12.5" x14ac:dyDescent="0.25">
      <c r="A39" s="300" t="s">
        <v>1926</v>
      </c>
      <c r="B39" s="328">
        <v>164425.66</v>
      </c>
      <c r="C39" s="295"/>
      <c r="D39" s="314"/>
      <c r="E39" s="310">
        <v>60680</v>
      </c>
      <c r="F39" s="301"/>
      <c r="G39" s="301"/>
      <c r="H39" s="301"/>
      <c r="I39" s="302"/>
      <c r="J39" s="303"/>
      <c r="K39" s="301"/>
      <c r="L39" s="301"/>
      <c r="M39" s="301"/>
      <c r="N39" s="301"/>
      <c r="O39" s="302"/>
      <c r="P39" s="303"/>
      <c r="Q39" s="299"/>
      <c r="R39" s="301"/>
    </row>
    <row r="40" spans="1:18" ht="12.5" x14ac:dyDescent="0.25">
      <c r="A40" s="287" t="s">
        <v>1927</v>
      </c>
      <c r="B40" s="237"/>
      <c r="C40" s="258"/>
      <c r="D40" s="314"/>
      <c r="E40" s="164"/>
      <c r="F40" s="235"/>
      <c r="G40" s="235"/>
      <c r="H40" s="235"/>
      <c r="I40" s="238"/>
      <c r="J40" s="239"/>
      <c r="K40" s="235"/>
      <c r="L40" s="235"/>
      <c r="M40" s="235"/>
      <c r="N40" s="235"/>
      <c r="O40" s="238"/>
      <c r="P40" s="239"/>
      <c r="Q40" s="250">
        <f>IF(A40="","",COUNTIF(apc[Transitional Agreement article published under],A40))</f>
        <v>0</v>
      </c>
      <c r="R40" s="3"/>
    </row>
    <row r="41" spans="1:18" ht="12.5" x14ac:dyDescent="0.25">
      <c r="A41" s="287" t="s">
        <v>1928</v>
      </c>
      <c r="B41" s="237"/>
      <c r="C41" s="258"/>
      <c r="D41" s="314"/>
      <c r="E41" s="164"/>
      <c r="F41" s="235"/>
      <c r="G41" s="235"/>
      <c r="H41" s="235"/>
      <c r="I41" s="238"/>
      <c r="J41" s="239"/>
      <c r="K41" s="235"/>
      <c r="L41" s="235"/>
      <c r="M41" s="235"/>
      <c r="N41" s="235"/>
      <c r="O41" s="238"/>
      <c r="P41" s="239"/>
      <c r="Q41" s="250">
        <f>IF(A41="","",COUNTIF(apc[Transitional Agreement article published under],A41))</f>
        <v>0</v>
      </c>
      <c r="R41" s="3"/>
    </row>
    <row r="42" spans="1:18" ht="12.5" x14ac:dyDescent="0.25">
      <c r="A42" s="287" t="s">
        <v>1929</v>
      </c>
      <c r="B42" s="237"/>
      <c r="C42" s="258"/>
      <c r="D42" s="314"/>
      <c r="E42" s="164"/>
      <c r="F42" s="235"/>
      <c r="G42" s="235"/>
      <c r="H42" s="235"/>
      <c r="I42" s="238"/>
      <c r="J42" s="239"/>
      <c r="K42" s="235"/>
      <c r="L42" s="235"/>
      <c r="M42" s="235"/>
      <c r="N42" s="235"/>
      <c r="O42" s="238"/>
      <c r="P42" s="239"/>
      <c r="Q42" s="250">
        <f>IF(A42="","",COUNTIF(apc[Transitional Agreement article published under],A42))</f>
        <v>0</v>
      </c>
      <c r="R42" s="3"/>
    </row>
    <row r="43" spans="1:18" ht="12.5" x14ac:dyDescent="0.25">
      <c r="A43" s="287" t="s">
        <v>1930</v>
      </c>
      <c r="B43" s="237"/>
      <c r="C43" s="258"/>
      <c r="D43" s="314"/>
      <c r="E43" s="164"/>
      <c r="F43" s="235"/>
      <c r="G43" s="235"/>
      <c r="H43" s="235"/>
      <c r="I43" s="238"/>
      <c r="J43" s="239"/>
      <c r="K43" s="235"/>
      <c r="L43" s="235"/>
      <c r="M43" s="235"/>
      <c r="N43" s="235"/>
      <c r="O43" s="238"/>
      <c r="P43" s="239"/>
      <c r="Q43" s="250">
        <f>IF(A43="","",COUNTIF(apc[Transitional Agreement article published under],A43))</f>
        <v>0</v>
      </c>
      <c r="R43" s="3"/>
    </row>
    <row r="44" spans="1:18" ht="12.5" x14ac:dyDescent="0.25">
      <c r="A44" s="287" t="s">
        <v>1931</v>
      </c>
      <c r="B44" s="237"/>
      <c r="C44" s="258"/>
      <c r="D44" s="314"/>
      <c r="E44" s="164"/>
      <c r="F44" s="235"/>
      <c r="G44" s="235"/>
      <c r="H44" s="235"/>
      <c r="I44" s="238"/>
      <c r="J44" s="239"/>
      <c r="K44" s="235"/>
      <c r="L44" s="235"/>
      <c r="M44" s="235"/>
      <c r="N44" s="235"/>
      <c r="O44" s="238"/>
      <c r="P44" s="239"/>
      <c r="Q44" s="250">
        <f>IF(A44="","",COUNTIF(apc[Transitional Agreement article published under],A44))</f>
        <v>0</v>
      </c>
      <c r="R44" s="3"/>
    </row>
    <row r="45" spans="1:18" ht="12.5" x14ac:dyDescent="0.25">
      <c r="A45" s="288" t="s">
        <v>1932</v>
      </c>
      <c r="B45" s="237"/>
      <c r="C45" s="258"/>
      <c r="D45" s="314"/>
      <c r="E45" s="164"/>
      <c r="F45" s="235"/>
      <c r="G45" s="235"/>
      <c r="H45" s="235"/>
      <c r="I45" s="238"/>
      <c r="J45" s="239"/>
      <c r="K45" s="235"/>
      <c r="L45" s="235"/>
      <c r="M45" s="235"/>
      <c r="N45" s="235"/>
      <c r="O45" s="238"/>
      <c r="P45" s="239"/>
      <c r="Q45" s="250">
        <f>IF(A45="","",COUNTIF(apc[Transitional Agreement article published under],A45))</f>
        <v>0</v>
      </c>
      <c r="R45" s="3"/>
    </row>
    <row r="46" spans="1:18" ht="12.5" x14ac:dyDescent="0.25">
      <c r="A46" s="287" t="s">
        <v>1933</v>
      </c>
      <c r="B46" s="237"/>
      <c r="C46" s="258"/>
      <c r="D46" s="314"/>
      <c r="E46" s="164"/>
      <c r="F46" s="235"/>
      <c r="G46" s="235"/>
      <c r="H46" s="235"/>
      <c r="I46" s="238"/>
      <c r="J46" s="239"/>
      <c r="K46" s="235"/>
      <c r="L46" s="235"/>
      <c r="M46" s="235"/>
      <c r="N46" s="235"/>
      <c r="O46" s="238"/>
      <c r="P46" s="239"/>
      <c r="Q46" s="250">
        <f>IF(A46="","",COUNTIF(apc[Transitional Agreement article published under],A46))</f>
        <v>0</v>
      </c>
      <c r="R46" s="3"/>
    </row>
    <row r="47" spans="1:18" ht="12.5" x14ac:dyDescent="0.25">
      <c r="A47" s="287" t="s">
        <v>1934</v>
      </c>
      <c r="B47" s="237"/>
      <c r="C47" s="258"/>
      <c r="D47" s="314"/>
      <c r="E47" s="164"/>
      <c r="F47" s="235"/>
      <c r="G47" s="235"/>
      <c r="H47" s="235"/>
      <c r="I47" s="238"/>
      <c r="J47" s="239"/>
      <c r="K47" s="235"/>
      <c r="L47" s="235"/>
      <c r="M47" s="235"/>
      <c r="N47" s="235"/>
      <c r="O47" s="238"/>
      <c r="P47" s="239"/>
      <c r="Q47" s="250">
        <f>IF(A47="","",COUNTIF(apc[Transitional Agreement article published under],A47))</f>
        <v>0</v>
      </c>
      <c r="R47" s="3"/>
    </row>
    <row r="48" spans="1:18" ht="12.5" x14ac:dyDescent="0.25">
      <c r="A48" s="287" t="s">
        <v>1935</v>
      </c>
      <c r="B48" s="237"/>
      <c r="C48" s="258"/>
      <c r="D48" s="314"/>
      <c r="E48" s="164"/>
      <c r="F48" s="235"/>
      <c r="G48" s="235"/>
      <c r="H48" s="235"/>
      <c r="I48" s="238"/>
      <c r="J48" s="239"/>
      <c r="K48" s="235"/>
      <c r="L48" s="235"/>
      <c r="M48" s="235"/>
      <c r="N48" s="235"/>
      <c r="O48" s="238"/>
      <c r="P48" s="239"/>
      <c r="Q48" s="250">
        <f>IF(A48="","",COUNTIF(apc[Transitional Agreement article published under],A48))</f>
        <v>0</v>
      </c>
      <c r="R48" s="3"/>
    </row>
    <row r="49" spans="1:18" ht="12.5" x14ac:dyDescent="0.25">
      <c r="A49" s="287" t="s">
        <v>1936</v>
      </c>
      <c r="B49" s="237"/>
      <c r="C49" s="258"/>
      <c r="D49" s="314"/>
      <c r="E49" s="164"/>
      <c r="F49" s="235"/>
      <c r="G49" s="235"/>
      <c r="H49" s="235"/>
      <c r="I49" s="238"/>
      <c r="J49" s="239"/>
      <c r="K49" s="235"/>
      <c r="L49" s="235"/>
      <c r="M49" s="235"/>
      <c r="N49" s="235"/>
      <c r="O49" s="238"/>
      <c r="P49" s="239"/>
      <c r="Q49" s="250">
        <f>IF(A49="","",COUNTIF(apc[Transitional Agreement article published under],A49))</f>
        <v>0</v>
      </c>
      <c r="R49" s="3"/>
    </row>
    <row r="50" spans="1:18" ht="12.5" x14ac:dyDescent="0.25">
      <c r="A50" s="287" t="s">
        <v>1937</v>
      </c>
      <c r="B50" s="237"/>
      <c r="C50" s="258"/>
      <c r="D50" s="314"/>
      <c r="E50" s="164"/>
      <c r="F50" s="235"/>
      <c r="G50" s="235"/>
      <c r="H50" s="235"/>
      <c r="I50" s="238"/>
      <c r="J50" s="239"/>
      <c r="K50" s="235"/>
      <c r="L50" s="235"/>
      <c r="M50" s="235"/>
      <c r="N50" s="235"/>
      <c r="O50" s="238"/>
      <c r="P50" s="239"/>
      <c r="Q50" s="250">
        <f>IF(A50="","",COUNTIF(apc[Transitional Agreement article published under],A50))</f>
        <v>0</v>
      </c>
      <c r="R50" s="3"/>
    </row>
    <row r="51" spans="1:18" ht="12.5" x14ac:dyDescent="0.25">
      <c r="A51" s="287" t="s">
        <v>1938</v>
      </c>
      <c r="B51" s="237"/>
      <c r="C51" s="258"/>
      <c r="D51" s="314"/>
      <c r="E51" s="164"/>
      <c r="F51" s="235"/>
      <c r="G51" s="235"/>
      <c r="H51" s="235"/>
      <c r="I51" s="238"/>
      <c r="J51" s="239"/>
      <c r="K51" s="235"/>
      <c r="L51" s="235"/>
      <c r="M51" s="235"/>
      <c r="N51" s="235"/>
      <c r="O51" s="238"/>
      <c r="P51" s="239"/>
      <c r="Q51" s="250">
        <f>IF(A51="","",COUNTIF(apc[Transitional Agreement article published under],A51))</f>
        <v>0</v>
      </c>
      <c r="R51" s="3"/>
    </row>
    <row r="52" spans="1:18" ht="12.5" x14ac:dyDescent="0.25">
      <c r="A52" s="287" t="s">
        <v>1939</v>
      </c>
      <c r="B52" s="237"/>
      <c r="C52" s="258"/>
      <c r="D52" s="314"/>
      <c r="E52" s="164"/>
      <c r="F52" s="235"/>
      <c r="G52" s="235"/>
      <c r="H52" s="235"/>
      <c r="I52" s="238"/>
      <c r="J52" s="239"/>
      <c r="K52" s="235"/>
      <c r="L52" s="235"/>
      <c r="M52" s="235"/>
      <c r="N52" s="235"/>
      <c r="O52" s="238"/>
      <c r="P52" s="239"/>
      <c r="Q52" s="250">
        <f>IF(A52="","",COUNTIF(apc[Transitional Agreement article published under],A52))</f>
        <v>0</v>
      </c>
      <c r="R52" s="3"/>
    </row>
    <row r="53" spans="1:18" ht="12.5" x14ac:dyDescent="0.25">
      <c r="A53" s="288" t="s">
        <v>1940</v>
      </c>
      <c r="B53" s="237"/>
      <c r="C53" s="258"/>
      <c r="D53" s="314"/>
      <c r="E53" s="164"/>
      <c r="F53" s="235"/>
      <c r="G53" s="235"/>
      <c r="H53" s="235"/>
      <c r="I53" s="238"/>
      <c r="J53" s="239"/>
      <c r="K53" s="235"/>
      <c r="L53" s="235"/>
      <c r="M53" s="235"/>
      <c r="N53" s="235"/>
      <c r="O53" s="238"/>
      <c r="P53" s="239"/>
      <c r="Q53" s="250">
        <f>IF(A53="","",COUNTIF(apc[Transitional Agreement article published under],A53))</f>
        <v>0</v>
      </c>
      <c r="R53" s="3"/>
    </row>
    <row r="54" spans="1:18" s="304" customFormat="1" ht="12.5" x14ac:dyDescent="0.25">
      <c r="A54" s="300" t="s">
        <v>1941</v>
      </c>
      <c r="B54" s="302">
        <v>2348.4</v>
      </c>
      <c r="C54" s="305"/>
      <c r="D54" s="315">
        <v>587.1</v>
      </c>
      <c r="E54" s="301">
        <v>0</v>
      </c>
      <c r="F54" s="301"/>
      <c r="G54" s="301"/>
      <c r="H54" s="301"/>
      <c r="I54" s="302"/>
      <c r="J54" s="303"/>
      <c r="K54" s="301"/>
      <c r="L54" s="301"/>
      <c r="M54" s="301"/>
      <c r="N54" s="301"/>
      <c r="O54" s="302"/>
      <c r="P54" s="303"/>
      <c r="Q54" s="299">
        <f>IF(A54="","",COUNTIF(apc[Transitional Agreement article published under],A54))</f>
        <v>0</v>
      </c>
      <c r="R54" s="301"/>
    </row>
    <row r="55" spans="1:18" s="304" customFormat="1" ht="12.5" x14ac:dyDescent="0.25">
      <c r="A55" s="300" t="s">
        <v>1942</v>
      </c>
      <c r="B55" s="302">
        <v>2304</v>
      </c>
      <c r="C55" s="305"/>
      <c r="D55" s="315"/>
      <c r="E55" s="301">
        <v>0</v>
      </c>
      <c r="F55" s="301"/>
      <c r="G55" s="301"/>
      <c r="H55" s="301"/>
      <c r="I55" s="302"/>
      <c r="J55" s="303"/>
      <c r="K55" s="301"/>
      <c r="L55" s="301"/>
      <c r="M55" s="301"/>
      <c r="N55" s="301"/>
      <c r="O55" s="302"/>
      <c r="P55" s="303"/>
      <c r="Q55" s="299"/>
      <c r="R55" s="301"/>
    </row>
    <row r="56" spans="1:18" ht="12.5" x14ac:dyDescent="0.25">
      <c r="A56" s="287" t="s">
        <v>1943</v>
      </c>
      <c r="B56" s="238"/>
      <c r="C56" s="259"/>
      <c r="D56" s="315"/>
      <c r="E56" s="235"/>
      <c r="F56" s="235"/>
      <c r="G56" s="235"/>
      <c r="H56" s="235"/>
      <c r="I56" s="238"/>
      <c r="J56" s="239"/>
      <c r="K56" s="235"/>
      <c r="L56" s="235"/>
      <c r="M56" s="235"/>
      <c r="N56" s="235"/>
      <c r="O56" s="238"/>
      <c r="P56" s="239"/>
      <c r="Q56" s="250">
        <f>IF(A56="","",COUNTIF(apc[Transitional Agreement article published under],A56))</f>
        <v>0</v>
      </c>
      <c r="R56" s="3"/>
    </row>
    <row r="57" spans="1:18" ht="12.5" x14ac:dyDescent="0.25">
      <c r="A57" s="287" t="s">
        <v>1944</v>
      </c>
      <c r="B57" s="238"/>
      <c r="C57" s="259"/>
      <c r="D57" s="315"/>
      <c r="E57" s="235"/>
      <c r="F57" s="235"/>
      <c r="G57" s="235"/>
      <c r="H57" s="235"/>
      <c r="I57" s="238"/>
      <c r="J57" s="239"/>
      <c r="K57" s="235"/>
      <c r="L57" s="235"/>
      <c r="M57" s="235"/>
      <c r="N57" s="235"/>
      <c r="O57" s="238"/>
      <c r="P57" s="239"/>
      <c r="Q57" s="250">
        <f>IF(A57="","",COUNTIF(apc[Transitional Agreement article published under],A57))</f>
        <v>0</v>
      </c>
      <c r="R57" s="3"/>
    </row>
    <row r="58" spans="1:18" ht="12.5" x14ac:dyDescent="0.25">
      <c r="A58" s="287" t="s">
        <v>1945</v>
      </c>
      <c r="B58" s="238"/>
      <c r="C58" s="259"/>
      <c r="D58" s="315"/>
      <c r="E58" s="235"/>
      <c r="F58" s="235"/>
      <c r="G58" s="235"/>
      <c r="H58" s="235"/>
      <c r="I58" s="238"/>
      <c r="J58" s="239"/>
      <c r="K58" s="235"/>
      <c r="L58" s="235"/>
      <c r="M58" s="235"/>
      <c r="N58" s="235"/>
      <c r="O58" s="238"/>
      <c r="P58" s="239"/>
      <c r="Q58" s="250">
        <f>IF(A58="","",COUNTIF(apc[Transitional Agreement article published under],A58))</f>
        <v>0</v>
      </c>
      <c r="R58" s="3"/>
    </row>
    <row r="59" spans="1:18" s="304" customFormat="1" ht="12.5" x14ac:dyDescent="0.25">
      <c r="A59" s="293" t="s">
        <v>1946</v>
      </c>
      <c r="B59" s="302">
        <v>11304.01</v>
      </c>
      <c r="C59" s="305"/>
      <c r="D59" s="315">
        <v>2826</v>
      </c>
      <c r="E59" s="301">
        <v>8478.01</v>
      </c>
      <c r="F59" s="301"/>
      <c r="G59" s="301"/>
      <c r="H59" s="301"/>
      <c r="I59" s="302"/>
      <c r="J59" s="303"/>
      <c r="K59" s="301"/>
      <c r="L59" s="301"/>
      <c r="M59" s="301"/>
      <c r="N59" s="301"/>
      <c r="O59" s="302"/>
      <c r="P59" s="303"/>
      <c r="Q59" s="299">
        <f>IF(A59="","",COUNTIF(apc[Transitional Agreement article published under],A59))</f>
        <v>0</v>
      </c>
      <c r="R59" s="301"/>
    </row>
    <row r="60" spans="1:18" s="304" customFormat="1" ht="12.5" x14ac:dyDescent="0.25">
      <c r="A60" s="293" t="s">
        <v>1947</v>
      </c>
      <c r="B60" s="329">
        <v>45236.95</v>
      </c>
      <c r="C60" s="305"/>
      <c r="D60" s="315"/>
      <c r="E60" s="301">
        <v>2230</v>
      </c>
      <c r="F60" s="301"/>
      <c r="G60" s="301"/>
      <c r="H60" s="301"/>
      <c r="I60" s="302"/>
      <c r="J60" s="303"/>
      <c r="K60" s="301"/>
      <c r="L60" s="301"/>
      <c r="M60" s="301"/>
      <c r="N60" s="301"/>
      <c r="O60" s="302"/>
      <c r="P60" s="303"/>
      <c r="Q60" s="299"/>
      <c r="R60" s="301"/>
    </row>
    <row r="61" spans="1:18" ht="12.5" x14ac:dyDescent="0.25">
      <c r="A61" s="287" t="s">
        <v>1948</v>
      </c>
      <c r="B61" s="238"/>
      <c r="C61" s="259"/>
      <c r="D61" s="315"/>
      <c r="E61" s="235"/>
      <c r="F61" s="235"/>
      <c r="G61" s="235"/>
      <c r="H61" s="235"/>
      <c r="I61" s="238"/>
      <c r="J61" s="239"/>
      <c r="K61" s="235"/>
      <c r="L61" s="235"/>
      <c r="M61" s="235"/>
      <c r="N61" s="235"/>
      <c r="O61" s="238"/>
      <c r="P61" s="239"/>
      <c r="Q61" s="250">
        <f>IF(A61="","",COUNTIF(apc[Transitional Agreement article published under],A61))</f>
        <v>0</v>
      </c>
      <c r="R61" s="3"/>
    </row>
    <row r="62" spans="1:18" ht="12.5" x14ac:dyDescent="0.25">
      <c r="A62" s="287" t="s">
        <v>1949</v>
      </c>
      <c r="B62" s="238"/>
      <c r="C62" s="259"/>
      <c r="D62" s="315"/>
      <c r="E62" s="235"/>
      <c r="F62" s="235"/>
      <c r="G62" s="235"/>
      <c r="H62" s="235"/>
      <c r="I62" s="238"/>
      <c r="J62" s="239"/>
      <c r="K62" s="235"/>
      <c r="L62" s="235"/>
      <c r="M62" s="235"/>
      <c r="N62" s="235"/>
      <c r="O62" s="238"/>
      <c r="P62" s="239"/>
      <c r="Q62" s="250">
        <f>IF(A62="","",COUNTIF(apc[Transitional Agreement article published under],A62))</f>
        <v>0</v>
      </c>
      <c r="R62" s="3"/>
    </row>
    <row r="63" spans="1:18" ht="12.5" x14ac:dyDescent="0.25">
      <c r="A63" s="288" t="s">
        <v>1950</v>
      </c>
      <c r="B63" s="238"/>
      <c r="C63" s="259"/>
      <c r="D63" s="315"/>
      <c r="E63" s="235"/>
      <c r="F63" s="235"/>
      <c r="G63" s="235"/>
      <c r="H63" s="235"/>
      <c r="I63" s="238"/>
      <c r="J63" s="239"/>
      <c r="K63" s="235"/>
      <c r="L63" s="235"/>
      <c r="M63" s="235"/>
      <c r="N63" s="235"/>
      <c r="O63" s="238"/>
      <c r="P63" s="239"/>
      <c r="Q63" s="250">
        <f>IF(A63="","",COUNTIF(apc[Transitional Agreement article published under],A63))</f>
        <v>0</v>
      </c>
      <c r="R63" s="3"/>
    </row>
    <row r="64" spans="1:18" ht="12.5" x14ac:dyDescent="0.25">
      <c r="A64" s="288" t="s">
        <v>1951</v>
      </c>
      <c r="B64" s="238"/>
      <c r="C64" s="259"/>
      <c r="D64" s="315"/>
      <c r="E64" s="235"/>
      <c r="F64" s="235"/>
      <c r="G64" s="235"/>
      <c r="H64" s="235"/>
      <c r="I64" s="238"/>
      <c r="J64" s="239"/>
      <c r="K64" s="235"/>
      <c r="L64" s="235"/>
      <c r="M64" s="235"/>
      <c r="N64" s="235"/>
      <c r="O64" s="238"/>
      <c r="P64" s="239"/>
      <c r="Q64" s="250">
        <f>IF(A64="","",COUNTIF(apc[Transitional Agreement article published under],A64))</f>
        <v>0</v>
      </c>
      <c r="R64" s="3"/>
    </row>
    <row r="65" spans="1:18" ht="12.5" x14ac:dyDescent="0.25">
      <c r="A65" s="287" t="s">
        <v>1952</v>
      </c>
      <c r="B65" s="238"/>
      <c r="C65" s="259"/>
      <c r="D65" s="315"/>
      <c r="E65" s="235"/>
      <c r="F65" s="235"/>
      <c r="G65" s="235"/>
      <c r="H65" s="235"/>
      <c r="I65" s="238"/>
      <c r="J65" s="239"/>
      <c r="K65" s="235"/>
      <c r="L65" s="235"/>
      <c r="M65" s="235"/>
      <c r="N65" s="235"/>
      <c r="O65" s="238"/>
      <c r="P65" s="239"/>
      <c r="Q65" s="250">
        <f>IF(A65="","",COUNTIF(apc[Transitional Agreement article published under],A65))</f>
        <v>0</v>
      </c>
      <c r="R65" s="3"/>
    </row>
    <row r="66" spans="1:18" ht="12.5" x14ac:dyDescent="0.25">
      <c r="A66" s="287" t="s">
        <v>1953</v>
      </c>
      <c r="B66" s="238"/>
      <c r="C66" s="259"/>
      <c r="D66" s="315"/>
      <c r="E66" s="235"/>
      <c r="F66" s="235"/>
      <c r="G66" s="235"/>
      <c r="H66" s="235"/>
      <c r="I66" s="238"/>
      <c r="J66" s="239"/>
      <c r="K66" s="235"/>
      <c r="L66" s="235"/>
      <c r="M66" s="235"/>
      <c r="N66" s="235"/>
      <c r="O66" s="238"/>
      <c r="P66" s="239"/>
      <c r="Q66" s="250">
        <f>IF(A66="","",COUNTIF(apc[Transitional Agreement article published under],A66))</f>
        <v>0</v>
      </c>
      <c r="R66" s="3"/>
    </row>
    <row r="67" spans="1:18" ht="12.5" x14ac:dyDescent="0.25">
      <c r="A67" s="287" t="s">
        <v>1954</v>
      </c>
      <c r="B67" s="238"/>
      <c r="C67" s="259"/>
      <c r="D67" s="315"/>
      <c r="E67" s="235"/>
      <c r="F67" s="235"/>
      <c r="G67" s="235"/>
      <c r="H67" s="235"/>
      <c r="I67" s="238"/>
      <c r="J67" s="239"/>
      <c r="K67" s="235"/>
      <c r="L67" s="235"/>
      <c r="M67" s="235"/>
      <c r="N67" s="235"/>
      <c r="O67" s="238"/>
      <c r="P67" s="239"/>
      <c r="Q67" s="250">
        <f>IF(A67="","",COUNTIF(apc[Transitional Agreement article published under],A67))</f>
        <v>0</v>
      </c>
      <c r="R67" s="3"/>
    </row>
    <row r="68" spans="1:18" ht="12.5" x14ac:dyDescent="0.25">
      <c r="A68" s="288" t="s">
        <v>1955</v>
      </c>
      <c r="B68" s="238"/>
      <c r="C68" s="259"/>
      <c r="D68" s="315"/>
      <c r="E68" s="235"/>
      <c r="F68" s="235"/>
      <c r="G68" s="235"/>
      <c r="H68" s="235"/>
      <c r="I68" s="238"/>
      <c r="J68" s="239"/>
      <c r="K68" s="235"/>
      <c r="L68" s="235"/>
      <c r="M68" s="235"/>
      <c r="N68" s="235"/>
      <c r="O68" s="238"/>
      <c r="P68" s="239"/>
      <c r="Q68" s="250">
        <f>IF(A68="","",COUNTIF(apc[Transitional Agreement article published under],A68))</f>
        <v>0</v>
      </c>
      <c r="R68" s="3"/>
    </row>
    <row r="69" spans="1:18" ht="12.5" x14ac:dyDescent="0.25">
      <c r="A69" s="287" t="s">
        <v>1956</v>
      </c>
      <c r="B69" s="238"/>
      <c r="C69" s="259"/>
      <c r="D69" s="315"/>
      <c r="E69" s="235"/>
      <c r="F69" s="235"/>
      <c r="G69" s="235"/>
      <c r="H69" s="235"/>
      <c r="I69" s="238"/>
      <c r="J69" s="239"/>
      <c r="K69" s="235"/>
      <c r="L69" s="235"/>
      <c r="M69" s="235"/>
      <c r="N69" s="235"/>
      <c r="O69" s="238"/>
      <c r="P69" s="239"/>
      <c r="Q69" s="250">
        <f>IF(A69="","",COUNTIF(apc[Transitional Agreement article published under],A69))</f>
        <v>0</v>
      </c>
      <c r="R69" s="3"/>
    </row>
    <row r="70" spans="1:18" ht="12.5" x14ac:dyDescent="0.25">
      <c r="A70" s="287" t="s">
        <v>1957</v>
      </c>
      <c r="B70" s="238"/>
      <c r="C70" s="259"/>
      <c r="D70" s="315"/>
      <c r="E70" s="235"/>
      <c r="F70" s="235"/>
      <c r="G70" s="235"/>
      <c r="H70" s="235"/>
      <c r="I70" s="238"/>
      <c r="J70" s="239"/>
      <c r="K70" s="235"/>
      <c r="L70" s="235"/>
      <c r="M70" s="235"/>
      <c r="N70" s="235"/>
      <c r="O70" s="238"/>
      <c r="P70" s="239"/>
      <c r="Q70" s="250">
        <f>IF(A70="","",COUNTIF(apc[Transitional Agreement article published under],A70))</f>
        <v>0</v>
      </c>
      <c r="R70" s="3"/>
    </row>
    <row r="71" spans="1:18" ht="12.5" x14ac:dyDescent="0.25">
      <c r="A71" s="287" t="s">
        <v>1958</v>
      </c>
      <c r="B71" s="238"/>
      <c r="C71" s="259"/>
      <c r="D71" s="315"/>
      <c r="E71" s="235"/>
      <c r="F71" s="235"/>
      <c r="G71" s="235"/>
      <c r="H71" s="235"/>
      <c r="I71" s="238"/>
      <c r="J71" s="239"/>
      <c r="K71" s="235"/>
      <c r="L71" s="235"/>
      <c r="M71" s="235"/>
      <c r="N71" s="235"/>
      <c r="O71" s="238"/>
      <c r="P71" s="239"/>
      <c r="Q71" s="250">
        <f>IF(A71="","",COUNTIF(apc[Transitional Agreement article published under],A71))</f>
        <v>0</v>
      </c>
      <c r="R71" s="3"/>
    </row>
    <row r="72" spans="1:18" ht="12.5" x14ac:dyDescent="0.25">
      <c r="A72" s="287" t="s">
        <v>1959</v>
      </c>
      <c r="B72" s="238"/>
      <c r="C72" s="259"/>
      <c r="D72" s="315"/>
      <c r="E72" s="235"/>
      <c r="F72" s="235"/>
      <c r="G72" s="235"/>
      <c r="H72" s="235"/>
      <c r="I72" s="238"/>
      <c r="J72" s="239"/>
      <c r="K72" s="235"/>
      <c r="L72" s="235"/>
      <c r="M72" s="235"/>
      <c r="N72" s="235"/>
      <c r="O72" s="238"/>
      <c r="P72" s="239"/>
      <c r="Q72" s="250">
        <f>IF(A72="","",COUNTIF(apc[Transitional Agreement article published under],A72))</f>
        <v>0</v>
      </c>
      <c r="R72" s="3"/>
    </row>
    <row r="73" spans="1:18" ht="12.5" x14ac:dyDescent="0.25">
      <c r="A73" s="287" t="s">
        <v>1960</v>
      </c>
      <c r="B73" s="238"/>
      <c r="C73" s="259"/>
      <c r="D73" s="315"/>
      <c r="E73" s="235"/>
      <c r="F73" s="235"/>
      <c r="G73" s="235"/>
      <c r="H73" s="235"/>
      <c r="I73" s="238"/>
      <c r="J73" s="239"/>
      <c r="K73" s="235"/>
      <c r="L73" s="235"/>
      <c r="M73" s="235"/>
      <c r="N73" s="235"/>
      <c r="O73" s="238"/>
      <c r="P73" s="239"/>
      <c r="Q73" s="250">
        <f>IF(A73="","",COUNTIF(apc[Transitional Agreement article published under],A73))</f>
        <v>0</v>
      </c>
      <c r="R73" s="3"/>
    </row>
    <row r="74" spans="1:18" ht="12.5" x14ac:dyDescent="0.25">
      <c r="A74" s="288" t="s">
        <v>1961</v>
      </c>
      <c r="B74" s="238"/>
      <c r="C74" s="259"/>
      <c r="D74" s="315"/>
      <c r="E74" s="235"/>
      <c r="F74" s="235"/>
      <c r="G74" s="235"/>
      <c r="H74" s="235"/>
      <c r="I74" s="238"/>
      <c r="J74" s="239"/>
      <c r="K74" s="235"/>
      <c r="L74" s="235"/>
      <c r="M74" s="235"/>
      <c r="N74" s="235"/>
      <c r="O74" s="238"/>
      <c r="P74" s="239"/>
      <c r="Q74" s="250">
        <f>IF(A74="","",COUNTIF(apc[Transitional Agreement article published under],A74))</f>
        <v>0</v>
      </c>
      <c r="R74" s="3"/>
    </row>
    <row r="75" spans="1:18" s="304" customFormat="1" ht="12.5" x14ac:dyDescent="0.25">
      <c r="A75" s="300" t="s">
        <v>1962</v>
      </c>
      <c r="B75" s="302">
        <f>969 + 223.8</f>
        <v>1192.8</v>
      </c>
      <c r="C75" s="305"/>
      <c r="D75" s="315">
        <v>298.2</v>
      </c>
      <c r="E75" s="301">
        <v>0</v>
      </c>
      <c r="F75" s="301"/>
      <c r="G75" s="301"/>
      <c r="H75" s="301"/>
      <c r="I75" s="302"/>
      <c r="J75" s="303"/>
      <c r="K75" s="301"/>
      <c r="L75" s="301"/>
      <c r="M75" s="301"/>
      <c r="N75" s="301"/>
      <c r="O75" s="302"/>
      <c r="P75" s="303"/>
      <c r="Q75" s="299">
        <f>IF(A75="","",COUNTIF(apc[Transitional Agreement article published under],A75))</f>
        <v>0</v>
      </c>
      <c r="R75" s="301"/>
    </row>
    <row r="76" spans="1:18" s="304" customFormat="1" ht="12.5" x14ac:dyDescent="0.25">
      <c r="A76" s="300" t="s">
        <v>1963</v>
      </c>
      <c r="B76" s="302"/>
      <c r="C76" s="305"/>
      <c r="F76" s="301"/>
      <c r="G76" s="301"/>
      <c r="H76" s="301"/>
      <c r="I76" s="302"/>
      <c r="J76" s="303"/>
      <c r="K76" s="301"/>
      <c r="L76" s="301"/>
      <c r="M76" s="301"/>
      <c r="N76" s="301"/>
      <c r="O76" s="302"/>
      <c r="P76" s="303"/>
      <c r="Q76" s="299"/>
      <c r="R76" s="301"/>
    </row>
    <row r="77" spans="1:18" ht="12.5" x14ac:dyDescent="0.25">
      <c r="A77" s="288" t="s">
        <v>1964</v>
      </c>
      <c r="B77" s="238"/>
      <c r="C77" s="259"/>
      <c r="D77" s="315"/>
      <c r="E77" s="235"/>
      <c r="F77" s="235"/>
      <c r="G77" s="235"/>
      <c r="H77" s="235"/>
      <c r="I77" s="238"/>
      <c r="J77" s="239"/>
      <c r="K77" s="235"/>
      <c r="L77" s="235"/>
      <c r="M77" s="235"/>
      <c r="N77" s="235"/>
      <c r="O77" s="238"/>
      <c r="P77" s="239"/>
      <c r="Q77" s="250">
        <f>IF(A77="","",COUNTIF(apc[Transitional Agreement article published under],A77))</f>
        <v>0</v>
      </c>
      <c r="R77" s="3"/>
    </row>
    <row r="78" spans="1:18" s="304" customFormat="1" ht="12.5" x14ac:dyDescent="0.25">
      <c r="A78" s="300" t="s">
        <v>1965</v>
      </c>
      <c r="B78" s="329">
        <v>82147.210000000006</v>
      </c>
      <c r="C78" s="305"/>
      <c r="D78" s="315">
        <v>23959.599999999999</v>
      </c>
      <c r="E78" s="301">
        <v>33208</v>
      </c>
      <c r="F78" s="301"/>
      <c r="G78" s="301"/>
      <c r="H78" s="301"/>
      <c r="I78" s="302"/>
      <c r="J78" s="303"/>
      <c r="K78" s="301"/>
      <c r="L78" s="301"/>
      <c r="M78" s="301"/>
      <c r="N78" s="301"/>
      <c r="O78" s="302"/>
      <c r="P78" s="303"/>
      <c r="Q78" s="299">
        <f>IF(A78="","",COUNTIF(apc[Transitional Agreement article published under],A78))</f>
        <v>0</v>
      </c>
      <c r="R78" s="301"/>
    </row>
    <row r="79" spans="1:18" s="304" customFormat="1" ht="12.5" x14ac:dyDescent="0.25">
      <c r="A79" s="300" t="s">
        <v>1966</v>
      </c>
      <c r="B79" s="329">
        <v>79736.460000000006</v>
      </c>
      <c r="C79" s="305"/>
      <c r="D79" s="315"/>
      <c r="E79" s="301">
        <v>6473</v>
      </c>
      <c r="F79" s="301"/>
      <c r="G79" s="301"/>
      <c r="H79" s="301"/>
      <c r="I79" s="302"/>
      <c r="J79" s="303"/>
      <c r="K79" s="301"/>
      <c r="L79" s="301"/>
      <c r="M79" s="301"/>
      <c r="N79" s="301"/>
      <c r="O79" s="302"/>
      <c r="P79" s="303"/>
      <c r="Q79" s="299"/>
      <c r="R79" s="301"/>
    </row>
    <row r="80" spans="1:18" ht="12.5" x14ac:dyDescent="0.25">
      <c r="A80" s="287" t="s">
        <v>1967</v>
      </c>
      <c r="B80" s="238"/>
      <c r="C80" s="259"/>
      <c r="D80" s="315"/>
      <c r="E80" s="235"/>
      <c r="F80" s="235"/>
      <c r="G80" s="235"/>
      <c r="H80" s="235"/>
      <c r="I80" s="238"/>
      <c r="J80" s="239"/>
      <c r="K80" s="235"/>
      <c r="L80" s="235"/>
      <c r="M80" s="235"/>
      <c r="N80" s="235"/>
      <c r="O80" s="238"/>
      <c r="P80" s="239"/>
      <c r="Q80" s="250">
        <f>IF(A80="","",COUNTIF(apc[Transitional Agreement article published under],A80))</f>
        <v>0</v>
      </c>
      <c r="R80" s="3"/>
    </row>
    <row r="81" spans="1:18" ht="12.5" x14ac:dyDescent="0.25">
      <c r="A81" s="287" t="s">
        <v>1968</v>
      </c>
      <c r="B81" s="238"/>
      <c r="C81" s="259"/>
      <c r="D81" s="315"/>
      <c r="E81" s="235"/>
      <c r="F81" s="235"/>
      <c r="G81" s="235"/>
      <c r="H81" s="235"/>
      <c r="I81" s="238"/>
      <c r="J81" s="239"/>
      <c r="K81" s="235"/>
      <c r="L81" s="235"/>
      <c r="M81" s="235"/>
      <c r="N81" s="235"/>
      <c r="O81" s="238"/>
      <c r="P81" s="239"/>
      <c r="Q81" s="250">
        <f>IF(A81="","",COUNTIF(apc[Transitional Agreement article published under],A81))</f>
        <v>0</v>
      </c>
      <c r="R81" s="3"/>
    </row>
    <row r="82" spans="1:18" s="304" customFormat="1" ht="12.5" x14ac:dyDescent="0.25">
      <c r="A82" s="293" t="s">
        <v>1969</v>
      </c>
      <c r="B82" s="329">
        <v>23335.51</v>
      </c>
      <c r="C82" s="305"/>
      <c r="D82" s="315">
        <v>5833.88</v>
      </c>
      <c r="E82" s="301">
        <v>17501.629999999997</v>
      </c>
      <c r="F82" s="301"/>
      <c r="G82" s="301"/>
      <c r="H82" s="301"/>
      <c r="I82" s="302"/>
      <c r="J82" s="303"/>
      <c r="K82" s="301"/>
      <c r="L82" s="301"/>
      <c r="M82" s="301"/>
      <c r="N82" s="301"/>
      <c r="O82" s="302"/>
      <c r="P82" s="303"/>
      <c r="Q82" s="299">
        <f>IF(A82="","",COUNTIF(apc[Transitional Agreement article published under],A82))</f>
        <v>0</v>
      </c>
      <c r="R82" s="301"/>
    </row>
    <row r="83" spans="1:18" s="304" customFormat="1" ht="12.5" x14ac:dyDescent="0.25">
      <c r="A83" s="293" t="s">
        <v>1970</v>
      </c>
      <c r="B83" s="302">
        <v>24551.03</v>
      </c>
      <c r="C83" s="305"/>
      <c r="D83" s="315"/>
      <c r="E83" s="301">
        <v>3798.9</v>
      </c>
      <c r="F83" s="301"/>
      <c r="G83" s="301"/>
      <c r="H83" s="301"/>
      <c r="I83" s="302"/>
      <c r="J83" s="303"/>
      <c r="K83" s="301">
        <v>4629</v>
      </c>
      <c r="L83" s="301"/>
      <c r="M83" s="301"/>
      <c r="N83" s="301"/>
      <c r="O83" s="302"/>
      <c r="P83" s="303"/>
      <c r="Q83" s="299"/>
      <c r="R83" s="301"/>
    </row>
    <row r="84" spans="1:18" ht="12.5" x14ac:dyDescent="0.25">
      <c r="A84" s="287" t="s">
        <v>1971</v>
      </c>
      <c r="B84" s="238"/>
      <c r="C84" s="259"/>
      <c r="D84" s="315"/>
      <c r="E84" s="235"/>
      <c r="F84" s="235"/>
      <c r="G84" s="235"/>
      <c r="H84" s="235"/>
      <c r="I84" s="238"/>
      <c r="J84" s="239"/>
      <c r="K84" s="235"/>
      <c r="L84" s="235"/>
      <c r="M84" s="235"/>
      <c r="N84" s="235"/>
      <c r="O84" s="238"/>
      <c r="P84" s="239"/>
      <c r="Q84" s="250">
        <f>IF(A84="","",COUNTIF(apc[Transitional Agreement article published under],A84))</f>
        <v>0</v>
      </c>
      <c r="R84" s="3"/>
    </row>
    <row r="85" spans="1:18" ht="12.5" x14ac:dyDescent="0.25">
      <c r="A85" s="287" t="s">
        <v>1972</v>
      </c>
      <c r="B85" s="238"/>
      <c r="C85" s="259"/>
      <c r="D85" s="315"/>
      <c r="E85" s="235"/>
      <c r="F85" s="235"/>
      <c r="G85" s="235"/>
      <c r="H85" s="235"/>
      <c r="I85" s="238"/>
      <c r="J85" s="239"/>
      <c r="K85" s="235"/>
      <c r="L85" s="235"/>
      <c r="M85" s="235"/>
      <c r="N85" s="235"/>
      <c r="O85" s="238"/>
      <c r="P85" s="239"/>
      <c r="Q85" s="250">
        <f>IF(A85="","",COUNTIF(apc[Transitional Agreement article published under],A85))</f>
        <v>0</v>
      </c>
      <c r="R85" s="3"/>
    </row>
    <row r="86" spans="1:18" s="304" customFormat="1" ht="12.5" x14ac:dyDescent="0.25">
      <c r="A86" s="293" t="s">
        <v>1973</v>
      </c>
      <c r="B86" s="302">
        <f>8006.34 + 1334.39</f>
        <v>9340.73</v>
      </c>
      <c r="C86" s="305"/>
      <c r="D86" s="315">
        <v>2335.1799999999998</v>
      </c>
      <c r="E86" s="301">
        <v>6300</v>
      </c>
      <c r="F86" s="301"/>
      <c r="G86" s="301"/>
      <c r="H86" s="301"/>
      <c r="I86" s="302"/>
      <c r="J86" s="303"/>
      <c r="K86" s="301"/>
      <c r="L86" s="301"/>
      <c r="M86" s="301"/>
      <c r="N86" s="301"/>
      <c r="O86" s="302"/>
      <c r="P86" s="303"/>
      <c r="Q86" s="299">
        <f>IF(A86="","",COUNTIF(apc[Transitional Agreement article published under],A86))</f>
        <v>0</v>
      </c>
      <c r="R86" s="301"/>
    </row>
    <row r="87" spans="1:18" s="304" customFormat="1" ht="12.5" x14ac:dyDescent="0.25">
      <c r="A87" s="293" t="s">
        <v>2085</v>
      </c>
      <c r="B87" s="302"/>
      <c r="C87" s="305"/>
      <c r="D87" s="315"/>
      <c r="E87" s="301">
        <v>3000</v>
      </c>
      <c r="F87" s="301"/>
      <c r="G87" s="301"/>
      <c r="H87" s="301"/>
      <c r="I87" s="302"/>
      <c r="J87" s="303"/>
      <c r="K87" s="301"/>
      <c r="L87" s="301"/>
      <c r="M87" s="301"/>
      <c r="N87" s="301"/>
      <c r="O87" s="302"/>
      <c r="P87" s="303"/>
      <c r="Q87" s="299"/>
      <c r="R87" s="301"/>
    </row>
    <row r="88" spans="1:18" ht="12.5" x14ac:dyDescent="0.25">
      <c r="A88" s="287" t="s">
        <v>1974</v>
      </c>
      <c r="B88" s="238"/>
      <c r="C88" s="259"/>
      <c r="D88" s="315"/>
      <c r="E88" s="235"/>
      <c r="F88" s="235"/>
      <c r="G88" s="235"/>
      <c r="H88" s="235"/>
      <c r="I88" s="238"/>
      <c r="J88" s="239"/>
      <c r="K88" s="235"/>
      <c r="L88" s="235"/>
      <c r="M88" s="235"/>
      <c r="N88" s="235"/>
      <c r="O88" s="238"/>
      <c r="P88" s="239"/>
      <c r="Q88" s="250">
        <f>IF(A88="","",COUNTIF(apc[Transitional Agreement article published under],A88))</f>
        <v>0</v>
      </c>
      <c r="R88" s="3"/>
    </row>
    <row r="89" spans="1:18" ht="12.5" x14ac:dyDescent="0.25">
      <c r="A89" s="287" t="s">
        <v>1975</v>
      </c>
      <c r="B89" s="238"/>
      <c r="C89" s="259"/>
      <c r="D89" s="315"/>
      <c r="E89" s="235"/>
      <c r="F89" s="235"/>
      <c r="G89" s="235"/>
      <c r="H89" s="235"/>
      <c r="I89" s="238"/>
      <c r="J89" s="239"/>
      <c r="K89" s="235"/>
      <c r="L89" s="235"/>
      <c r="M89" s="235"/>
      <c r="N89" s="235"/>
      <c r="O89" s="238"/>
      <c r="P89" s="239"/>
      <c r="Q89" s="250">
        <f>IF(A89="","",COUNTIF(apc[Transitional Agreement article published under],A89))</f>
        <v>0</v>
      </c>
      <c r="R89" s="3"/>
    </row>
    <row r="90" spans="1:18" s="304" customFormat="1" ht="12.5" x14ac:dyDescent="0.25">
      <c r="A90" s="293" t="s">
        <v>1976</v>
      </c>
      <c r="B90" s="302">
        <v>29555.87</v>
      </c>
      <c r="C90" s="305"/>
      <c r="D90" s="315"/>
      <c r="E90" s="301">
        <v>5962</v>
      </c>
      <c r="F90" s="301"/>
      <c r="G90" s="301"/>
      <c r="H90" s="301"/>
      <c r="I90" s="302"/>
      <c r="J90" s="303"/>
      <c r="K90" s="301"/>
      <c r="L90" s="301"/>
      <c r="M90" s="301"/>
      <c r="N90" s="301"/>
      <c r="O90" s="302"/>
      <c r="P90" s="303"/>
      <c r="Q90" s="299">
        <f>IF(A90="","",COUNTIF(apc[Transitional Agreement article published under],A90))</f>
        <v>0</v>
      </c>
      <c r="R90" s="301"/>
    </row>
    <row r="91" spans="1:18" s="304" customFormat="1" ht="12.5" x14ac:dyDescent="0.25">
      <c r="A91" s="293" t="s">
        <v>1977</v>
      </c>
      <c r="B91" s="329">
        <v>26846.21</v>
      </c>
      <c r="C91" s="305"/>
      <c r="D91" s="315"/>
      <c r="E91" s="301">
        <v>4690</v>
      </c>
      <c r="F91" s="301"/>
      <c r="G91" s="301"/>
      <c r="H91" s="301"/>
      <c r="I91" s="302"/>
      <c r="J91" s="303"/>
      <c r="K91" s="301"/>
      <c r="L91" s="301"/>
      <c r="M91" s="301"/>
      <c r="N91" s="301"/>
      <c r="O91" s="302"/>
      <c r="P91" s="303"/>
      <c r="Q91" s="299"/>
      <c r="R91" s="301"/>
    </row>
    <row r="92" spans="1:18" ht="12.5" x14ac:dyDescent="0.25">
      <c r="A92" s="287" t="s">
        <v>1978</v>
      </c>
      <c r="B92" s="238"/>
      <c r="C92" s="259"/>
      <c r="D92" s="315"/>
      <c r="E92" s="235"/>
      <c r="F92" s="235"/>
      <c r="G92" s="235"/>
      <c r="H92" s="235"/>
      <c r="I92" s="238"/>
      <c r="J92" s="239"/>
      <c r="K92" s="235"/>
      <c r="L92" s="235"/>
      <c r="M92" s="235"/>
      <c r="N92" s="235"/>
      <c r="O92" s="238"/>
      <c r="P92" s="239"/>
      <c r="Q92" s="250">
        <f>IF(A92="","",COUNTIF(apc[Transitional Agreement article published under],A92))</f>
        <v>0</v>
      </c>
      <c r="R92" s="3"/>
    </row>
    <row r="93" spans="1:18" ht="12.5" x14ac:dyDescent="0.25">
      <c r="A93" s="287" t="s">
        <v>1979</v>
      </c>
      <c r="B93" s="238"/>
      <c r="C93" s="259"/>
      <c r="D93" s="315"/>
      <c r="E93" s="235"/>
      <c r="F93" s="235"/>
      <c r="G93" s="235"/>
      <c r="H93" s="235"/>
      <c r="I93" s="238"/>
      <c r="J93" s="239"/>
      <c r="K93" s="235"/>
      <c r="L93" s="235"/>
      <c r="M93" s="235"/>
      <c r="N93" s="235"/>
      <c r="O93" s="238"/>
      <c r="P93" s="239"/>
      <c r="Q93" s="250">
        <f>IF(A93="","",COUNTIF(apc[Transitional Agreement article published under],A93))</f>
        <v>0</v>
      </c>
      <c r="R93" s="3"/>
    </row>
    <row r="94" spans="1:18" ht="12.5" x14ac:dyDescent="0.25">
      <c r="A94" s="287" t="s">
        <v>1980</v>
      </c>
      <c r="B94" s="238"/>
      <c r="C94" s="259"/>
      <c r="D94" s="315"/>
      <c r="E94" s="235"/>
      <c r="F94" s="235"/>
      <c r="G94" s="235"/>
      <c r="H94" s="235"/>
      <c r="I94" s="238"/>
      <c r="J94" s="239"/>
      <c r="K94" s="235"/>
      <c r="L94" s="235"/>
      <c r="M94" s="235"/>
      <c r="N94" s="235"/>
      <c r="O94" s="238"/>
      <c r="P94" s="239"/>
      <c r="Q94" s="250">
        <f>IF(A94="","",COUNTIF(apc[Transitional Agreement article published under],A94))</f>
        <v>0</v>
      </c>
      <c r="R94" s="3"/>
    </row>
    <row r="95" spans="1:18" ht="12.5" x14ac:dyDescent="0.25">
      <c r="A95" s="287" t="s">
        <v>1981</v>
      </c>
      <c r="B95" s="238"/>
      <c r="C95" s="259"/>
      <c r="D95" s="315"/>
      <c r="E95" s="235"/>
      <c r="F95" s="235"/>
      <c r="G95" s="235"/>
      <c r="H95" s="235"/>
      <c r="I95" s="238"/>
      <c r="J95" s="239"/>
      <c r="K95" s="235"/>
      <c r="L95" s="235"/>
      <c r="M95" s="235"/>
      <c r="N95" s="235"/>
      <c r="O95" s="238"/>
      <c r="P95" s="239"/>
      <c r="Q95" s="250">
        <f>IF(A95="","",COUNTIF(apc[Transitional Agreement article published under],A95))</f>
        <v>0</v>
      </c>
      <c r="R95" s="3"/>
    </row>
    <row r="96" spans="1:18" ht="12.5" x14ac:dyDescent="0.25">
      <c r="A96" s="288" t="s">
        <v>1982</v>
      </c>
      <c r="B96" s="238"/>
      <c r="C96" s="259"/>
      <c r="D96" s="315"/>
      <c r="E96" s="235"/>
      <c r="F96" s="235"/>
      <c r="G96" s="235"/>
      <c r="H96" s="235"/>
      <c r="I96" s="238"/>
      <c r="J96" s="239"/>
      <c r="K96" s="235"/>
      <c r="L96" s="235"/>
      <c r="M96" s="235"/>
      <c r="N96" s="235"/>
      <c r="O96" s="238"/>
      <c r="P96" s="239"/>
      <c r="Q96" s="250">
        <f>IF(A96="","",COUNTIF(apc[Transitional Agreement article published under],A96))</f>
        <v>0</v>
      </c>
      <c r="R96" s="3"/>
    </row>
    <row r="97" spans="1:18" ht="12.5" x14ac:dyDescent="0.25">
      <c r="A97" s="287" t="s">
        <v>1983</v>
      </c>
      <c r="B97" s="238"/>
      <c r="C97" s="259"/>
      <c r="D97" s="315"/>
      <c r="E97" s="235"/>
      <c r="F97" s="235"/>
      <c r="G97" s="235"/>
      <c r="H97" s="235"/>
      <c r="I97" s="238"/>
      <c r="J97" s="239"/>
      <c r="K97" s="235"/>
      <c r="L97" s="235"/>
      <c r="M97" s="235"/>
      <c r="N97" s="235"/>
      <c r="O97" s="238"/>
      <c r="P97" s="239"/>
      <c r="Q97" s="250">
        <f>IF(A97="","",COUNTIF(apc[Transitional Agreement article published under],A97))</f>
        <v>0</v>
      </c>
      <c r="R97" s="3"/>
    </row>
    <row r="98" spans="1:18" ht="12.5" x14ac:dyDescent="0.25">
      <c r="A98" s="287" t="s">
        <v>1984</v>
      </c>
      <c r="B98" s="238"/>
      <c r="C98" s="259"/>
      <c r="D98" s="315"/>
      <c r="E98" s="235"/>
      <c r="F98" s="235"/>
      <c r="G98" s="235"/>
      <c r="H98" s="235"/>
      <c r="I98" s="238"/>
      <c r="J98" s="239"/>
      <c r="K98" s="235"/>
      <c r="L98" s="235"/>
      <c r="M98" s="235"/>
      <c r="N98" s="235"/>
      <c r="O98" s="238"/>
      <c r="P98" s="239"/>
      <c r="Q98" s="250">
        <f>IF(A98="","",COUNTIF(apc[Transitional Agreement article published under],A98))</f>
        <v>0</v>
      </c>
      <c r="R98" s="3"/>
    </row>
    <row r="99" spans="1:18" s="304" customFormat="1" ht="12.5" x14ac:dyDescent="0.25">
      <c r="A99" s="293" t="s">
        <v>1985</v>
      </c>
      <c r="B99" s="302"/>
      <c r="C99" s="305"/>
      <c r="D99" s="315"/>
      <c r="E99" s="301"/>
      <c r="F99" s="301"/>
      <c r="G99" s="301"/>
      <c r="H99" s="301"/>
      <c r="I99" s="302"/>
      <c r="J99" s="303"/>
      <c r="K99" s="301"/>
      <c r="L99" s="301"/>
      <c r="M99" s="301"/>
      <c r="N99" s="301"/>
      <c r="O99" s="302"/>
      <c r="P99" s="303"/>
      <c r="Q99" s="299">
        <f>IF(A99="","",COUNTIF(apc[Transitional Agreement article published under],A99))</f>
        <v>0</v>
      </c>
      <c r="R99" s="301"/>
    </row>
    <row r="100" spans="1:18" s="304" customFormat="1" ht="12.5" x14ac:dyDescent="0.25">
      <c r="A100" s="293" t="s">
        <v>1986</v>
      </c>
      <c r="B100" s="302"/>
      <c r="C100" s="305"/>
      <c r="D100" s="315"/>
      <c r="E100" s="301"/>
      <c r="F100" s="301"/>
      <c r="G100" s="301"/>
      <c r="H100" s="301"/>
      <c r="I100" s="302"/>
      <c r="J100" s="303"/>
      <c r="K100" s="301"/>
      <c r="L100" s="301"/>
      <c r="M100" s="301"/>
      <c r="N100" s="301"/>
      <c r="O100" s="302"/>
      <c r="P100" s="303"/>
      <c r="Q100" s="299"/>
      <c r="R100" s="301"/>
    </row>
    <row r="101" spans="1:18" ht="12.5" x14ac:dyDescent="0.25">
      <c r="A101" s="287" t="s">
        <v>1987</v>
      </c>
      <c r="B101" s="238"/>
      <c r="C101" s="259"/>
      <c r="D101" s="315"/>
      <c r="E101" s="235"/>
      <c r="F101" s="235"/>
      <c r="G101" s="235"/>
      <c r="H101" s="235"/>
      <c r="I101" s="238"/>
      <c r="J101" s="239"/>
      <c r="K101" s="235"/>
      <c r="L101" s="235"/>
      <c r="M101" s="235"/>
      <c r="N101" s="235"/>
      <c r="O101" s="238"/>
      <c r="P101" s="239"/>
      <c r="Q101" s="250">
        <f>IF(A101="","",COUNTIF(apc[Transitional Agreement article published under],A101))</f>
        <v>0</v>
      </c>
      <c r="R101" s="3"/>
    </row>
    <row r="102" spans="1:18" ht="12.5" x14ac:dyDescent="0.25">
      <c r="A102" s="287" t="s">
        <v>1988</v>
      </c>
      <c r="B102" s="238"/>
      <c r="C102" s="259"/>
      <c r="D102" s="315"/>
      <c r="E102" s="235"/>
      <c r="F102" s="235"/>
      <c r="G102" s="235"/>
      <c r="H102" s="235"/>
      <c r="I102" s="238"/>
      <c r="J102" s="239"/>
      <c r="K102" s="235"/>
      <c r="L102" s="235"/>
      <c r="M102" s="235"/>
      <c r="N102" s="235"/>
      <c r="O102" s="238"/>
      <c r="P102" s="239"/>
      <c r="Q102" s="250">
        <f>IF(A102="","",COUNTIF(apc[Transitional Agreement article published under],A102))</f>
        <v>0</v>
      </c>
      <c r="R102" s="3"/>
    </row>
    <row r="103" spans="1:18" ht="12.5" x14ac:dyDescent="0.25">
      <c r="A103" s="288" t="s">
        <v>1989</v>
      </c>
      <c r="B103" s="238"/>
      <c r="C103" s="259"/>
      <c r="D103" s="315"/>
      <c r="E103" s="235"/>
      <c r="F103" s="235"/>
      <c r="G103" s="235"/>
      <c r="H103" s="235"/>
      <c r="I103" s="238"/>
      <c r="J103" s="239"/>
      <c r="K103" s="235"/>
      <c r="L103" s="235"/>
      <c r="M103" s="235"/>
      <c r="N103" s="235"/>
      <c r="O103" s="238"/>
      <c r="P103" s="239"/>
      <c r="Q103" s="250">
        <f>IF(A103="","",COUNTIF(apc[Transitional Agreement article published under],A103))</f>
        <v>0</v>
      </c>
      <c r="R103" s="3"/>
    </row>
    <row r="104" spans="1:18" ht="12.5" x14ac:dyDescent="0.25">
      <c r="A104" s="287" t="s">
        <v>1990</v>
      </c>
      <c r="B104" s="238"/>
      <c r="C104" s="259"/>
      <c r="D104" s="315"/>
      <c r="E104" s="235"/>
      <c r="F104" s="235"/>
      <c r="G104" s="235"/>
      <c r="H104" s="235"/>
      <c r="I104" s="238"/>
      <c r="J104" s="239"/>
      <c r="K104" s="235"/>
      <c r="L104" s="235"/>
      <c r="M104" s="235"/>
      <c r="N104" s="235"/>
      <c r="O104" s="238"/>
      <c r="P104" s="239"/>
      <c r="Q104" s="250">
        <f>IF(A104="","",COUNTIF(apc[Transitional Agreement article published under],A104))</f>
        <v>0</v>
      </c>
      <c r="R104" s="3"/>
    </row>
    <row r="105" spans="1:18" ht="12.5" x14ac:dyDescent="0.25">
      <c r="A105" s="287" t="s">
        <v>1991</v>
      </c>
      <c r="B105" s="238"/>
      <c r="C105" s="259"/>
      <c r="D105" s="315"/>
      <c r="E105" s="235"/>
      <c r="F105" s="235"/>
      <c r="G105" s="235"/>
      <c r="H105" s="235"/>
      <c r="I105" s="238"/>
      <c r="J105" s="239"/>
      <c r="K105" s="235"/>
      <c r="L105" s="235"/>
      <c r="M105" s="235"/>
      <c r="N105" s="235"/>
      <c r="O105" s="238"/>
      <c r="P105" s="239"/>
      <c r="Q105" s="250">
        <f>IF(A105="","",COUNTIF(apc[Transitional Agreement article published under],A105))</f>
        <v>0</v>
      </c>
      <c r="R105" s="3"/>
    </row>
    <row r="106" spans="1:18" ht="12.5" x14ac:dyDescent="0.25">
      <c r="A106" s="287" t="s">
        <v>1992</v>
      </c>
      <c r="B106" s="238"/>
      <c r="C106" s="259"/>
      <c r="D106" s="315"/>
      <c r="E106" s="235"/>
      <c r="F106" s="235"/>
      <c r="G106" s="235"/>
      <c r="H106" s="235"/>
      <c r="I106" s="238"/>
      <c r="J106" s="239"/>
      <c r="K106" s="235"/>
      <c r="L106" s="235"/>
      <c r="M106" s="235"/>
      <c r="N106" s="235"/>
      <c r="O106" s="238"/>
      <c r="P106" s="239"/>
      <c r="Q106" s="250">
        <f>IF(A106="","",COUNTIF(apc[Transitional Agreement article published under],A106))</f>
        <v>0</v>
      </c>
      <c r="R106" s="3"/>
    </row>
    <row r="107" spans="1:18" ht="12.5" x14ac:dyDescent="0.25">
      <c r="A107" s="288" t="s">
        <v>1993</v>
      </c>
      <c r="B107" s="238"/>
      <c r="C107" s="259"/>
      <c r="D107" s="315"/>
      <c r="E107" s="235"/>
      <c r="F107" s="235"/>
      <c r="G107" s="235"/>
      <c r="H107" s="235"/>
      <c r="I107" s="238"/>
      <c r="J107" s="239"/>
      <c r="K107" s="235"/>
      <c r="L107" s="235"/>
      <c r="M107" s="235"/>
      <c r="N107" s="235"/>
      <c r="O107" s="238"/>
      <c r="P107" s="239"/>
      <c r="Q107" s="250">
        <f>IF(A107="","",COUNTIF(apc[Transitional Agreement article published under],A107))</f>
        <v>0</v>
      </c>
      <c r="R107" s="3"/>
    </row>
    <row r="108" spans="1:18" s="304" customFormat="1" ht="12.5" x14ac:dyDescent="0.25">
      <c r="A108" s="300" t="s">
        <v>1994</v>
      </c>
      <c r="B108" s="302">
        <f>4305.13 + 861.03</f>
        <v>5166.16</v>
      </c>
      <c r="C108" s="305"/>
      <c r="D108" s="315">
        <v>1291.54</v>
      </c>
      <c r="E108" s="326">
        <v>1700</v>
      </c>
      <c r="F108" s="301"/>
      <c r="G108" s="301"/>
      <c r="H108" s="301"/>
      <c r="I108" s="302"/>
      <c r="J108" s="303"/>
      <c r="K108" s="301"/>
      <c r="L108" s="301"/>
      <c r="M108" s="301"/>
      <c r="N108" s="301"/>
      <c r="O108" s="302"/>
      <c r="P108" s="303"/>
      <c r="Q108" s="299">
        <f>IF(A108="","",COUNTIF(apc[Transitional Agreement article published under],A108))</f>
        <v>0</v>
      </c>
      <c r="R108" s="301"/>
    </row>
    <row r="109" spans="1:18" s="304" customFormat="1" ht="12.5" x14ac:dyDescent="0.25">
      <c r="A109" s="300" t="s">
        <v>1995</v>
      </c>
      <c r="B109" s="329">
        <v>7078.32</v>
      </c>
      <c r="C109" s="305"/>
      <c r="D109" s="315"/>
      <c r="E109" s="301">
        <v>3695</v>
      </c>
      <c r="F109" s="301"/>
      <c r="G109" s="301"/>
      <c r="H109" s="301"/>
      <c r="I109" s="302"/>
      <c r="J109" s="303"/>
      <c r="K109" s="301"/>
      <c r="L109" s="301"/>
      <c r="M109" s="301"/>
      <c r="N109" s="301"/>
      <c r="O109" s="302"/>
      <c r="P109" s="303"/>
      <c r="Q109" s="299"/>
      <c r="R109" s="301"/>
    </row>
    <row r="110" spans="1:18" ht="12.5" x14ac:dyDescent="0.25">
      <c r="A110" s="287" t="s">
        <v>1996</v>
      </c>
      <c r="B110" s="238"/>
      <c r="C110" s="259"/>
      <c r="D110" s="315"/>
      <c r="E110" s="235"/>
      <c r="F110" s="235"/>
      <c r="G110" s="235"/>
      <c r="H110" s="235"/>
      <c r="I110" s="238"/>
      <c r="J110" s="239"/>
      <c r="K110" s="235"/>
      <c r="L110" s="235"/>
      <c r="M110" s="235"/>
      <c r="N110" s="235"/>
      <c r="O110" s="238"/>
      <c r="P110" s="239"/>
      <c r="Q110" s="250">
        <f>IF(A110="","",COUNTIF(apc[Transitional Agreement article published under],A110))</f>
        <v>0</v>
      </c>
      <c r="R110" s="3"/>
    </row>
    <row r="111" spans="1:18" ht="12.5" x14ac:dyDescent="0.25">
      <c r="A111" s="287" t="s">
        <v>1997</v>
      </c>
      <c r="B111" s="238"/>
      <c r="C111" s="259"/>
      <c r="D111" s="315"/>
      <c r="E111" s="235"/>
      <c r="F111" s="235"/>
      <c r="G111" s="235"/>
      <c r="H111" s="235"/>
      <c r="I111" s="238"/>
      <c r="J111" s="239"/>
      <c r="K111" s="235"/>
      <c r="L111" s="235"/>
      <c r="M111" s="235"/>
      <c r="N111" s="235"/>
      <c r="O111" s="238"/>
      <c r="P111" s="239"/>
      <c r="Q111" s="250">
        <f>IF(A111="","",COUNTIF(apc[Transitional Agreement article published under],A111))</f>
        <v>0</v>
      </c>
      <c r="R111" s="3"/>
    </row>
    <row r="112" spans="1:18" ht="12.5" x14ac:dyDescent="0.25">
      <c r="A112" s="287" t="s">
        <v>1998</v>
      </c>
      <c r="B112" s="240"/>
      <c r="C112" s="260"/>
      <c r="D112" s="316"/>
      <c r="E112" s="241"/>
      <c r="F112" s="241"/>
      <c r="G112" s="241"/>
      <c r="H112" s="241"/>
      <c r="I112" s="240"/>
      <c r="J112" s="242"/>
      <c r="K112" s="241"/>
      <c r="L112" s="241"/>
      <c r="M112" s="241"/>
      <c r="N112" s="241"/>
      <c r="O112" s="240"/>
      <c r="P112" s="242"/>
      <c r="Q112" s="251">
        <f>IF(A112="","",COUNTIF(apc[Transitional Agreement article published under],A112))</f>
        <v>0</v>
      </c>
      <c r="R112" s="3"/>
    </row>
    <row r="113" spans="1:17" s="304" customFormat="1" ht="12.5" x14ac:dyDescent="0.25">
      <c r="A113" s="293" t="s">
        <v>1999</v>
      </c>
      <c r="B113" s="301">
        <v>25530</v>
      </c>
      <c r="C113" s="301"/>
      <c r="D113" s="315">
        <v>6382.5</v>
      </c>
      <c r="E113" s="301">
        <v>19147.5</v>
      </c>
      <c r="F113" s="301"/>
      <c r="G113" s="301"/>
      <c r="H113" s="301"/>
      <c r="I113" s="301"/>
      <c r="J113" s="301"/>
      <c r="K113" s="301"/>
      <c r="L113" s="301"/>
      <c r="M113" s="301"/>
      <c r="N113" s="301"/>
      <c r="O113" s="301"/>
      <c r="P113" s="301"/>
      <c r="Q113" s="301"/>
    </row>
    <row r="114" spans="1:17" s="304" customFormat="1" ht="12.5" x14ac:dyDescent="0.25">
      <c r="A114" s="293" t="s">
        <v>2086</v>
      </c>
      <c r="B114" s="331">
        <v>26295.599999999999</v>
      </c>
      <c r="C114" s="301"/>
      <c r="D114" s="315"/>
      <c r="E114" s="301">
        <v>6573.75</v>
      </c>
      <c r="F114" s="301"/>
      <c r="G114" s="301"/>
      <c r="H114" s="301"/>
      <c r="I114" s="301"/>
      <c r="J114" s="301"/>
      <c r="K114" s="301"/>
      <c r="L114" s="301"/>
      <c r="M114" s="301"/>
      <c r="N114" s="301"/>
      <c r="O114" s="301"/>
      <c r="P114" s="301"/>
      <c r="Q114" s="301"/>
    </row>
    <row r="115" spans="1:17" ht="12.5" x14ac:dyDescent="0.25">
      <c r="A115" s="287" t="s">
        <v>2000</v>
      </c>
    </row>
    <row r="116" spans="1:17" ht="12.5" x14ac:dyDescent="0.25">
      <c r="A116" s="287" t="s">
        <v>2001</v>
      </c>
    </row>
    <row r="117" spans="1:17" ht="12.5" x14ac:dyDescent="0.25">
      <c r="A117" s="287" t="s">
        <v>2002</v>
      </c>
    </row>
    <row r="118" spans="1:17" ht="12.5" x14ac:dyDescent="0.25">
      <c r="A118" s="287" t="s">
        <v>2003</v>
      </c>
    </row>
    <row r="119" spans="1:17" ht="12.5" x14ac:dyDescent="0.25">
      <c r="A119" s="287" t="s">
        <v>2004</v>
      </c>
    </row>
    <row r="120" spans="1:17" s="304" customFormat="1" ht="12.5" x14ac:dyDescent="0.25">
      <c r="A120" s="293" t="s">
        <v>2005</v>
      </c>
      <c r="B120" s="304">
        <v>1373.25</v>
      </c>
      <c r="D120" s="317"/>
      <c r="E120" s="304">
        <v>1373.25</v>
      </c>
    </row>
    <row r="121" spans="1:17" s="304" customFormat="1" ht="12.5" x14ac:dyDescent="0.25">
      <c r="A121" s="293" t="s">
        <v>2006</v>
      </c>
      <c r="B121" s="304">
        <v>1510.58</v>
      </c>
      <c r="D121" s="317"/>
      <c r="E121" s="304">
        <v>1510.58</v>
      </c>
    </row>
    <row r="122" spans="1:17" ht="12.5" x14ac:dyDescent="0.25">
      <c r="A122" s="287" t="s">
        <v>2007</v>
      </c>
    </row>
    <row r="123" spans="1:17" ht="12.5" x14ac:dyDescent="0.25">
      <c r="A123" s="287" t="s">
        <v>2008</v>
      </c>
    </row>
    <row r="124" spans="1:17" ht="12.5" x14ac:dyDescent="0.25">
      <c r="A124" s="288" t="s">
        <v>2009</v>
      </c>
    </row>
    <row r="125" spans="1:17" ht="12.5" x14ac:dyDescent="0.25">
      <c r="A125" s="287" t="s">
        <v>2010</v>
      </c>
    </row>
    <row r="126" spans="1:17" s="304" customFormat="1" ht="12.5" x14ac:dyDescent="0.25">
      <c r="A126" s="293" t="s">
        <v>2011</v>
      </c>
      <c r="B126" s="330">
        <v>134335.54999999999</v>
      </c>
      <c r="D126" s="317"/>
      <c r="E126" s="304">
        <v>86218</v>
      </c>
      <c r="H126" s="304">
        <v>3985</v>
      </c>
      <c r="K126" s="304">
        <v>7681.69</v>
      </c>
    </row>
    <row r="127" spans="1:17" s="304" customFormat="1" ht="12.5" x14ac:dyDescent="0.25">
      <c r="A127" s="293" t="s">
        <v>2012</v>
      </c>
      <c r="B127" s="327">
        <v>132113.89000000001</v>
      </c>
      <c r="D127" s="317"/>
      <c r="E127" s="304">
        <v>20221</v>
      </c>
    </row>
    <row r="128" spans="1:17" ht="12.5" x14ac:dyDescent="0.25">
      <c r="A128" s="287" t="s">
        <v>2013</v>
      </c>
    </row>
    <row r="129" spans="1:17" ht="12.5" x14ac:dyDescent="0.25">
      <c r="A129" s="287" t="s">
        <v>2014</v>
      </c>
    </row>
    <row r="130" spans="1:17" s="304" customFormat="1" ht="12.5" x14ac:dyDescent="0.25">
      <c r="A130" s="293" t="s">
        <v>2015</v>
      </c>
      <c r="D130" s="317">
        <v>10714</v>
      </c>
      <c r="E130" s="352">
        <v>19150.2</v>
      </c>
      <c r="K130" s="304">
        <v>2495</v>
      </c>
    </row>
    <row r="131" spans="1:17" s="304" customFormat="1" ht="12.5" x14ac:dyDescent="0.25">
      <c r="A131" s="293" t="s">
        <v>2016</v>
      </c>
      <c r="D131" s="317"/>
      <c r="E131" s="334">
        <v>7889.66</v>
      </c>
      <c r="K131" s="304">
        <v>2495</v>
      </c>
    </row>
    <row r="132" spans="1:17" ht="12.5" x14ac:dyDescent="0.25">
      <c r="A132" s="287" t="s">
        <v>2017</v>
      </c>
    </row>
    <row r="133" spans="1:17" ht="12.5" x14ac:dyDescent="0.25">
      <c r="A133" s="288" t="s">
        <v>2018</v>
      </c>
    </row>
    <row r="134" spans="1:17" ht="12.5" x14ac:dyDescent="0.25">
      <c r="A134" s="287" t="s">
        <v>2019</v>
      </c>
    </row>
    <row r="135" spans="1:17" ht="12.5" x14ac:dyDescent="0.25">
      <c r="A135" s="287" t="s">
        <v>2020</v>
      </c>
    </row>
    <row r="136" spans="1:17" ht="12.5" x14ac:dyDescent="0.25">
      <c r="A136" s="287" t="s">
        <v>2021</v>
      </c>
    </row>
    <row r="137" spans="1:17" ht="12.5" x14ac:dyDescent="0.25">
      <c r="A137" s="287" t="s">
        <v>2022</v>
      </c>
      <c r="B137" s="287"/>
      <c r="C137" s="287">
        <v>28398.38</v>
      </c>
      <c r="D137" s="353">
        <v>82832.639999999999</v>
      </c>
      <c r="E137" s="287"/>
      <c r="F137" s="287"/>
      <c r="G137" s="354"/>
      <c r="H137" s="304">
        <v>2370</v>
      </c>
      <c r="I137" s="287">
        <v>2362.5</v>
      </c>
      <c r="J137" s="287"/>
      <c r="K137" s="287"/>
      <c r="L137" s="287"/>
      <c r="M137" s="287"/>
      <c r="N137" s="287"/>
      <c r="O137" s="287" t="s">
        <v>2688</v>
      </c>
      <c r="P137" s="3"/>
      <c r="Q137" s="3"/>
    </row>
    <row r="138" spans="1:17" s="304" customFormat="1" ht="12.5" x14ac:dyDescent="0.25">
      <c r="A138" s="293" t="s">
        <v>2023</v>
      </c>
      <c r="B138" s="327">
        <v>130649.9</v>
      </c>
      <c r="D138" s="317">
        <v>28398.38</v>
      </c>
      <c r="E138" s="327">
        <v>99279.2</v>
      </c>
      <c r="F138" s="327"/>
      <c r="K138" s="304">
        <v>2311</v>
      </c>
      <c r="N138" s="304">
        <v>661.32</v>
      </c>
    </row>
    <row r="139" spans="1:17" s="304" customFormat="1" ht="12.5" x14ac:dyDescent="0.25">
      <c r="A139" s="293" t="s">
        <v>2024</v>
      </c>
      <c r="B139" s="327">
        <v>143714.89000000001</v>
      </c>
      <c r="D139" s="317"/>
      <c r="E139" s="327">
        <v>32638.720000000001</v>
      </c>
      <c r="K139" s="304">
        <v>3290</v>
      </c>
    </row>
    <row r="140" spans="1:17" s="304" customFormat="1" ht="12.5" x14ac:dyDescent="0.25">
      <c r="A140" s="293" t="s">
        <v>2087</v>
      </c>
      <c r="D140" s="317"/>
    </row>
    <row r="143" spans="1:17" s="289" customFormat="1" ht="12.5" x14ac:dyDescent="0.25">
      <c r="A143" s="289" t="s">
        <v>2025</v>
      </c>
      <c r="D143" s="318"/>
    </row>
  </sheetData>
  <phoneticPr fontId="42" type="noConversion"/>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96"/>
  <sheetViews>
    <sheetView zoomScaleNormal="100" workbookViewId="0">
      <selection activeCell="G10" sqref="G10:G12"/>
    </sheetView>
  </sheetViews>
  <sheetFormatPr defaultColWidth="8.6328125" defaultRowHeight="12.5" x14ac:dyDescent="0.25"/>
  <cols>
    <col min="1" max="1" width="15.36328125" style="21" customWidth="1"/>
    <col min="2" max="2" width="0.6328125" style="21" customWidth="1"/>
    <col min="3" max="3" width="16.54296875" style="21" customWidth="1"/>
    <col min="4" max="4" width="0.6328125" style="21" customWidth="1"/>
    <col min="5" max="5" width="17.36328125" style="21" customWidth="1"/>
    <col min="6" max="6" width="0.6328125" style="21" customWidth="1"/>
    <col min="7" max="7" width="44.36328125" style="25" customWidth="1"/>
    <col min="8" max="8" width="0.6328125" style="21" customWidth="1"/>
    <col min="9" max="9" width="16.6328125" style="21" customWidth="1"/>
    <col min="10" max="10" width="3.36328125" style="21" customWidth="1"/>
    <col min="11" max="11" width="72.54296875" style="21" bestFit="1" customWidth="1"/>
    <col min="12" max="16384" width="8.6328125" style="21"/>
  </cols>
  <sheetData>
    <row r="1" spans="1:11" ht="25" x14ac:dyDescent="0.25">
      <c r="A1" s="28" t="s">
        <v>69</v>
      </c>
      <c r="B1" s="29"/>
      <c r="C1" s="28" t="s">
        <v>88</v>
      </c>
      <c r="D1" s="29"/>
      <c r="E1" s="28" t="s">
        <v>76</v>
      </c>
      <c r="F1" s="29"/>
      <c r="G1" s="30" t="s">
        <v>105</v>
      </c>
      <c r="H1" s="29"/>
      <c r="I1" s="28" t="s">
        <v>120</v>
      </c>
      <c r="K1" s="28" t="s">
        <v>1884</v>
      </c>
    </row>
    <row r="2" spans="1:11" ht="13" x14ac:dyDescent="0.25">
      <c r="A2" s="26" t="s">
        <v>2026</v>
      </c>
      <c r="B2" s="27"/>
      <c r="C2" s="21" t="s">
        <v>160</v>
      </c>
      <c r="E2" s="21" t="s">
        <v>2027</v>
      </c>
      <c r="G2" s="25" t="s">
        <v>2028</v>
      </c>
      <c r="I2" s="21" t="s">
        <v>2029</v>
      </c>
      <c r="K2" s="21" t="s">
        <v>1892</v>
      </c>
    </row>
    <row r="3" spans="1:11" ht="13" x14ac:dyDescent="0.25">
      <c r="A3" s="26" t="s">
        <v>2030</v>
      </c>
      <c r="B3" s="27"/>
      <c r="C3" s="21" t="s">
        <v>2031</v>
      </c>
      <c r="E3" s="21" t="s">
        <v>2032</v>
      </c>
      <c r="G3" s="25" t="s">
        <v>2033</v>
      </c>
      <c r="I3" s="21" t="s">
        <v>143</v>
      </c>
      <c r="K3" s="21" t="s">
        <v>1893</v>
      </c>
    </row>
    <row r="4" spans="1:11" ht="13" x14ac:dyDescent="0.25">
      <c r="A4" s="26" t="s">
        <v>2034</v>
      </c>
      <c r="B4" s="27"/>
      <c r="C4" s="21" t="s">
        <v>2035</v>
      </c>
      <c r="E4" s="26" t="s">
        <v>2036</v>
      </c>
      <c r="F4" s="26"/>
      <c r="G4" s="25" t="s">
        <v>2037</v>
      </c>
      <c r="I4" s="21" t="s">
        <v>2038</v>
      </c>
      <c r="K4" s="21" t="s">
        <v>1894</v>
      </c>
    </row>
    <row r="5" spans="1:11" ht="13" x14ac:dyDescent="0.25">
      <c r="A5" s="26" t="s">
        <v>2039</v>
      </c>
      <c r="B5" s="27"/>
      <c r="C5" s="21" t="s">
        <v>2040</v>
      </c>
      <c r="E5" s="26" t="s">
        <v>2041</v>
      </c>
      <c r="F5" s="26"/>
      <c r="G5" s="25" t="s">
        <v>2042</v>
      </c>
      <c r="I5" s="21" t="s">
        <v>145</v>
      </c>
      <c r="K5" s="21" t="s">
        <v>1899</v>
      </c>
    </row>
    <row r="6" spans="1:11" ht="13" x14ac:dyDescent="0.25">
      <c r="A6" s="26" t="s">
        <v>2043</v>
      </c>
      <c r="B6" s="27"/>
      <c r="C6" s="21" t="s">
        <v>2044</v>
      </c>
      <c r="E6" s="26" t="s">
        <v>2045</v>
      </c>
      <c r="F6" s="26"/>
      <c r="G6" s="25" t="s">
        <v>142</v>
      </c>
      <c r="I6" s="21" t="s">
        <v>2046</v>
      </c>
      <c r="K6" s="21" t="s">
        <v>1900</v>
      </c>
    </row>
    <row r="7" spans="1:11" ht="13" x14ac:dyDescent="0.25">
      <c r="A7" s="26" t="s">
        <v>2047</v>
      </c>
      <c r="B7" s="27"/>
      <c r="C7" s="21" t="s">
        <v>227</v>
      </c>
      <c r="E7" s="26" t="s">
        <v>139</v>
      </c>
      <c r="F7" s="26"/>
      <c r="G7" s="25" t="s">
        <v>2048</v>
      </c>
      <c r="I7" s="21" t="s">
        <v>2049</v>
      </c>
      <c r="K7" s="21" t="s">
        <v>1902</v>
      </c>
    </row>
    <row r="8" spans="1:11" ht="13" x14ac:dyDescent="0.25">
      <c r="A8" s="21" t="s">
        <v>2050</v>
      </c>
      <c r="B8" s="27"/>
      <c r="E8" s="26" t="s">
        <v>2051</v>
      </c>
      <c r="F8" s="26"/>
      <c r="G8" s="25" t="s">
        <v>227</v>
      </c>
      <c r="I8" s="21" t="s">
        <v>2052</v>
      </c>
      <c r="K8" s="21" t="s">
        <v>1903</v>
      </c>
    </row>
    <row r="9" spans="1:11" ht="13" x14ac:dyDescent="0.25">
      <c r="A9" s="26" t="s">
        <v>2053</v>
      </c>
      <c r="B9" s="27"/>
      <c r="E9" s="26" t="s">
        <v>2054</v>
      </c>
      <c r="F9" s="26"/>
      <c r="G9" s="25" t="s">
        <v>2055</v>
      </c>
      <c r="I9" s="21" t="s">
        <v>2056</v>
      </c>
      <c r="K9" s="21" t="s">
        <v>1904</v>
      </c>
    </row>
    <row r="10" spans="1:11" ht="13" x14ac:dyDescent="0.25">
      <c r="A10" s="21" t="s">
        <v>2057</v>
      </c>
      <c r="B10" s="27"/>
      <c r="E10" s="26" t="s">
        <v>146</v>
      </c>
      <c r="F10" s="26"/>
      <c r="I10" s="21" t="s">
        <v>2058</v>
      </c>
      <c r="K10" s="21" t="s">
        <v>1905</v>
      </c>
    </row>
    <row r="11" spans="1:11" ht="25" x14ac:dyDescent="0.25">
      <c r="A11" s="26" t="s">
        <v>2059</v>
      </c>
      <c r="B11" s="27"/>
      <c r="E11" s="26" t="s">
        <v>2060</v>
      </c>
      <c r="F11" s="26"/>
      <c r="I11" s="21" t="s">
        <v>2061</v>
      </c>
      <c r="K11" s="21" t="s">
        <v>1906</v>
      </c>
    </row>
    <row r="12" spans="1:11" ht="13" x14ac:dyDescent="0.25">
      <c r="A12" s="26" t="s">
        <v>2062</v>
      </c>
      <c r="B12" s="27"/>
      <c r="E12" s="26" t="s">
        <v>2063</v>
      </c>
      <c r="F12" s="26"/>
      <c r="I12" s="21" t="s">
        <v>227</v>
      </c>
      <c r="K12" s="21" t="s">
        <v>1907</v>
      </c>
    </row>
    <row r="13" spans="1:11" ht="25" x14ac:dyDescent="0.25">
      <c r="A13" s="26" t="s">
        <v>2064</v>
      </c>
      <c r="B13" s="27"/>
      <c r="E13" s="26" t="s">
        <v>140</v>
      </c>
      <c r="F13" s="26"/>
      <c r="K13" s="21" t="s">
        <v>1908</v>
      </c>
    </row>
    <row r="14" spans="1:11" ht="25" x14ac:dyDescent="0.25">
      <c r="A14" s="26" t="s">
        <v>2065</v>
      </c>
      <c r="B14" s="26"/>
      <c r="E14" s="26" t="s">
        <v>2066</v>
      </c>
      <c r="F14" s="26"/>
      <c r="K14" s="21" t="s">
        <v>1909</v>
      </c>
    </row>
    <row r="15" spans="1:11" x14ac:dyDescent="0.25">
      <c r="A15" s="26" t="s">
        <v>2067</v>
      </c>
      <c r="B15" s="26"/>
      <c r="E15" s="26" t="s">
        <v>2068</v>
      </c>
      <c r="F15" s="26"/>
      <c r="K15" s="21" t="s">
        <v>1910</v>
      </c>
    </row>
    <row r="16" spans="1:11" x14ac:dyDescent="0.25">
      <c r="A16" s="26" t="s">
        <v>1676</v>
      </c>
      <c r="E16" s="26" t="s">
        <v>2069</v>
      </c>
      <c r="K16" s="21" t="s">
        <v>1911</v>
      </c>
    </row>
    <row r="17" spans="1:11" ht="25" x14ac:dyDescent="0.25">
      <c r="A17" s="26" t="s">
        <v>2070</v>
      </c>
      <c r="E17" s="26" t="s">
        <v>2071</v>
      </c>
      <c r="K17" s="21" t="s">
        <v>1912</v>
      </c>
    </row>
    <row r="18" spans="1:11" x14ac:dyDescent="0.25">
      <c r="A18" s="26" t="s">
        <v>2072</v>
      </c>
      <c r="E18" s="21" t="s">
        <v>227</v>
      </c>
      <c r="K18" s="21" t="s">
        <v>1913</v>
      </c>
    </row>
    <row r="19" spans="1:11" x14ac:dyDescent="0.25">
      <c r="A19" s="21" t="s">
        <v>2073</v>
      </c>
      <c r="E19" s="21" t="s">
        <v>2048</v>
      </c>
      <c r="K19" s="21" t="s">
        <v>1914</v>
      </c>
    </row>
    <row r="20" spans="1:11" x14ac:dyDescent="0.25">
      <c r="A20" s="21" t="s">
        <v>2074</v>
      </c>
      <c r="K20" s="21" t="s">
        <v>1916</v>
      </c>
    </row>
    <row r="21" spans="1:11" x14ac:dyDescent="0.25">
      <c r="A21" s="21" t="s">
        <v>2075</v>
      </c>
      <c r="K21" s="21" t="s">
        <v>1917</v>
      </c>
    </row>
    <row r="22" spans="1:11" x14ac:dyDescent="0.25">
      <c r="A22" s="21" t="s">
        <v>2076</v>
      </c>
      <c r="K22" s="21" t="s">
        <v>1918</v>
      </c>
    </row>
    <row r="23" spans="1:11" x14ac:dyDescent="0.25">
      <c r="A23" s="21" t="s">
        <v>2077</v>
      </c>
      <c r="K23" s="21" t="s">
        <v>1919</v>
      </c>
    </row>
    <row r="24" spans="1:11" x14ac:dyDescent="0.25">
      <c r="A24" s="21" t="s">
        <v>2078</v>
      </c>
      <c r="K24" s="21" t="s">
        <v>1922</v>
      </c>
    </row>
    <row r="25" spans="1:11" x14ac:dyDescent="0.25">
      <c r="A25" s="21" t="s">
        <v>2079</v>
      </c>
      <c r="K25" s="21" t="s">
        <v>1923</v>
      </c>
    </row>
    <row r="26" spans="1:11" x14ac:dyDescent="0.25">
      <c r="A26" s="21" t="s">
        <v>2080</v>
      </c>
      <c r="K26" s="21" t="s">
        <v>1924</v>
      </c>
    </row>
    <row r="27" spans="1:11" x14ac:dyDescent="0.25">
      <c r="A27" s="21" t="s">
        <v>2081</v>
      </c>
      <c r="K27" s="21" t="s">
        <v>1927</v>
      </c>
    </row>
    <row r="28" spans="1:11" x14ac:dyDescent="0.25">
      <c r="A28" s="21" t="s">
        <v>2082</v>
      </c>
      <c r="K28" s="21" t="s">
        <v>1928</v>
      </c>
    </row>
    <row r="29" spans="1:11" x14ac:dyDescent="0.25">
      <c r="A29" s="21" t="s">
        <v>2083</v>
      </c>
      <c r="K29" s="21" t="s">
        <v>1929</v>
      </c>
    </row>
    <row r="30" spans="1:11" x14ac:dyDescent="0.25">
      <c r="A30" s="21" t="s">
        <v>2084</v>
      </c>
      <c r="K30" s="21" t="s">
        <v>1930</v>
      </c>
    </row>
    <row r="31" spans="1:11" x14ac:dyDescent="0.25">
      <c r="A31" s="21" t="s">
        <v>227</v>
      </c>
      <c r="K31" s="21" t="s">
        <v>1931</v>
      </c>
    </row>
    <row r="32" spans="1:11" x14ac:dyDescent="0.25">
      <c r="K32" s="21" t="s">
        <v>1932</v>
      </c>
    </row>
    <row r="33" spans="11:11" x14ac:dyDescent="0.25">
      <c r="K33" s="21" t="s">
        <v>1933</v>
      </c>
    </row>
    <row r="34" spans="11:11" x14ac:dyDescent="0.25">
      <c r="K34" s="21" t="s">
        <v>1934</v>
      </c>
    </row>
    <row r="35" spans="11:11" x14ac:dyDescent="0.25">
      <c r="K35" s="21" t="s">
        <v>1935</v>
      </c>
    </row>
    <row r="36" spans="11:11" x14ac:dyDescent="0.25">
      <c r="K36" s="21" t="s">
        <v>1936</v>
      </c>
    </row>
    <row r="37" spans="11:11" x14ac:dyDescent="0.25">
      <c r="K37" s="21" t="s">
        <v>1937</v>
      </c>
    </row>
    <row r="38" spans="11:11" x14ac:dyDescent="0.25">
      <c r="K38" s="21" t="s">
        <v>1938</v>
      </c>
    </row>
    <row r="39" spans="11:11" x14ac:dyDescent="0.25">
      <c r="K39" s="21" t="s">
        <v>1939</v>
      </c>
    </row>
    <row r="40" spans="11:11" x14ac:dyDescent="0.25">
      <c r="K40" s="21" t="s">
        <v>1940</v>
      </c>
    </row>
    <row r="41" spans="11:11" x14ac:dyDescent="0.25">
      <c r="K41" s="21" t="s">
        <v>1943</v>
      </c>
    </row>
    <row r="42" spans="11:11" x14ac:dyDescent="0.25">
      <c r="K42" s="21" t="s">
        <v>1944</v>
      </c>
    </row>
    <row r="43" spans="11:11" x14ac:dyDescent="0.25">
      <c r="K43" s="21" t="s">
        <v>1945</v>
      </c>
    </row>
    <row r="44" spans="11:11" x14ac:dyDescent="0.25">
      <c r="K44" s="21" t="s">
        <v>1948</v>
      </c>
    </row>
    <row r="45" spans="11:11" x14ac:dyDescent="0.25">
      <c r="K45" s="21" t="s">
        <v>1949</v>
      </c>
    </row>
    <row r="46" spans="11:11" x14ac:dyDescent="0.25">
      <c r="K46" s="21" t="s">
        <v>1950</v>
      </c>
    </row>
    <row r="47" spans="11:11" x14ac:dyDescent="0.25">
      <c r="K47" s="21" t="s">
        <v>1951</v>
      </c>
    </row>
    <row r="48" spans="11:11" ht="14.5" x14ac:dyDescent="0.35">
      <c r="K48" s="176" t="s">
        <v>1952</v>
      </c>
    </row>
    <row r="49" spans="11:11" ht="14.5" x14ac:dyDescent="0.35">
      <c r="K49" s="176" t="s">
        <v>1953</v>
      </c>
    </row>
    <row r="50" spans="11:11" ht="14.5" x14ac:dyDescent="0.35">
      <c r="K50" s="176" t="s">
        <v>1954</v>
      </c>
    </row>
    <row r="51" spans="11:11" ht="14.5" x14ac:dyDescent="0.35">
      <c r="K51" s="176" t="s">
        <v>1955</v>
      </c>
    </row>
    <row r="52" spans="11:11" ht="14.5" x14ac:dyDescent="0.35">
      <c r="K52" s="176" t="s">
        <v>1956</v>
      </c>
    </row>
    <row r="53" spans="11:11" ht="14.5" x14ac:dyDescent="0.35">
      <c r="K53" s="176" t="s">
        <v>1957</v>
      </c>
    </row>
    <row r="54" spans="11:11" ht="14.5" x14ac:dyDescent="0.35">
      <c r="K54" s="176" t="s">
        <v>1958</v>
      </c>
    </row>
    <row r="55" spans="11:11" ht="14.5" x14ac:dyDescent="0.35">
      <c r="K55" s="176" t="s">
        <v>1959</v>
      </c>
    </row>
    <row r="56" spans="11:11" ht="14.5" x14ac:dyDescent="0.35">
      <c r="K56" s="176" t="s">
        <v>1960</v>
      </c>
    </row>
    <row r="57" spans="11:11" ht="14.5" x14ac:dyDescent="0.35">
      <c r="K57" s="176" t="s">
        <v>1961</v>
      </c>
    </row>
    <row r="58" spans="11:11" x14ac:dyDescent="0.25">
      <c r="K58" s="21" t="s">
        <v>1967</v>
      </c>
    </row>
    <row r="59" spans="11:11" x14ac:dyDescent="0.25">
      <c r="K59" s="21" t="s">
        <v>1968</v>
      </c>
    </row>
    <row r="60" spans="11:11" x14ac:dyDescent="0.25">
      <c r="K60" s="21" t="s">
        <v>1971</v>
      </c>
    </row>
    <row r="61" spans="11:11" x14ac:dyDescent="0.25">
      <c r="K61" s="21" t="s">
        <v>1972</v>
      </c>
    </row>
    <row r="62" spans="11:11" x14ac:dyDescent="0.25">
      <c r="K62" s="21" t="s">
        <v>1974</v>
      </c>
    </row>
    <row r="63" spans="11:11" x14ac:dyDescent="0.25">
      <c r="K63" s="21" t="s">
        <v>1975</v>
      </c>
    </row>
    <row r="64" spans="11:11" x14ac:dyDescent="0.25">
      <c r="K64" s="21" t="s">
        <v>1978</v>
      </c>
    </row>
    <row r="65" spans="11:11" x14ac:dyDescent="0.25">
      <c r="K65" s="21" t="s">
        <v>1979</v>
      </c>
    </row>
    <row r="66" spans="11:11" x14ac:dyDescent="0.25">
      <c r="K66" s="21" t="s">
        <v>1980</v>
      </c>
    </row>
    <row r="67" spans="11:11" x14ac:dyDescent="0.25">
      <c r="K67" s="21" t="s">
        <v>1981</v>
      </c>
    </row>
    <row r="68" spans="11:11" x14ac:dyDescent="0.25">
      <c r="K68" s="21" t="s">
        <v>1982</v>
      </c>
    </row>
    <row r="69" spans="11:11" x14ac:dyDescent="0.25">
      <c r="K69" s="21" t="s">
        <v>1983</v>
      </c>
    </row>
    <row r="70" spans="11:11" x14ac:dyDescent="0.25">
      <c r="K70" s="21" t="s">
        <v>1984</v>
      </c>
    </row>
    <row r="71" spans="11:11" x14ac:dyDescent="0.25">
      <c r="K71" s="21" t="s">
        <v>1987</v>
      </c>
    </row>
    <row r="72" spans="11:11" x14ac:dyDescent="0.25">
      <c r="K72" s="21" t="s">
        <v>1988</v>
      </c>
    </row>
    <row r="73" spans="11:11" x14ac:dyDescent="0.25">
      <c r="K73" s="21" t="s">
        <v>1989</v>
      </c>
    </row>
    <row r="74" spans="11:11" x14ac:dyDescent="0.25">
      <c r="K74" s="21" t="s">
        <v>1990</v>
      </c>
    </row>
    <row r="75" spans="11:11" x14ac:dyDescent="0.25">
      <c r="K75" s="21" t="s">
        <v>1991</v>
      </c>
    </row>
    <row r="76" spans="11:11" x14ac:dyDescent="0.25">
      <c r="K76" s="21" t="s">
        <v>1992</v>
      </c>
    </row>
    <row r="77" spans="11:11" x14ac:dyDescent="0.25">
      <c r="K77" s="21" t="s">
        <v>1993</v>
      </c>
    </row>
    <row r="78" spans="11:11" x14ac:dyDescent="0.25">
      <c r="K78" s="21" t="s">
        <v>1996</v>
      </c>
    </row>
    <row r="79" spans="11:11" x14ac:dyDescent="0.25">
      <c r="K79" s="21" t="s">
        <v>1997</v>
      </c>
    </row>
    <row r="80" spans="11:11" x14ac:dyDescent="0.25">
      <c r="K80" s="21" t="s">
        <v>2000</v>
      </c>
    </row>
    <row r="81" spans="11:11" x14ac:dyDescent="0.25">
      <c r="K81" s="21" t="s">
        <v>2001</v>
      </c>
    </row>
    <row r="82" spans="11:11" x14ac:dyDescent="0.25">
      <c r="K82" s="21" t="s">
        <v>2002</v>
      </c>
    </row>
    <row r="83" spans="11:11" x14ac:dyDescent="0.25">
      <c r="K83" s="21" t="s">
        <v>2003</v>
      </c>
    </row>
    <row r="84" spans="11:11" x14ac:dyDescent="0.25">
      <c r="K84" s="21" t="s">
        <v>2004</v>
      </c>
    </row>
    <row r="85" spans="11:11" x14ac:dyDescent="0.25">
      <c r="K85" s="21" t="s">
        <v>2007</v>
      </c>
    </row>
    <row r="86" spans="11:11" x14ac:dyDescent="0.25">
      <c r="K86" s="21" t="s">
        <v>2008</v>
      </c>
    </row>
    <row r="87" spans="11:11" x14ac:dyDescent="0.25">
      <c r="K87" s="21" t="s">
        <v>2009</v>
      </c>
    </row>
    <row r="88" spans="11:11" x14ac:dyDescent="0.25">
      <c r="K88" s="21" t="s">
        <v>2010</v>
      </c>
    </row>
    <row r="89" spans="11:11" x14ac:dyDescent="0.25">
      <c r="K89" s="21" t="s">
        <v>2013</v>
      </c>
    </row>
    <row r="90" spans="11:11" x14ac:dyDescent="0.25">
      <c r="K90" s="21" t="s">
        <v>2014</v>
      </c>
    </row>
    <row r="91" spans="11:11" x14ac:dyDescent="0.25">
      <c r="K91" s="21" t="s">
        <v>2017</v>
      </c>
    </row>
    <row r="92" spans="11:11" x14ac:dyDescent="0.25">
      <c r="K92" s="21" t="s">
        <v>2018</v>
      </c>
    </row>
    <row r="93" spans="11:11" x14ac:dyDescent="0.25">
      <c r="K93" s="21" t="s">
        <v>2019</v>
      </c>
    </row>
    <row r="94" spans="11:11" x14ac:dyDescent="0.25">
      <c r="K94" s="21" t="s">
        <v>2020</v>
      </c>
    </row>
    <row r="95" spans="11:11" x14ac:dyDescent="0.25">
      <c r="K95" s="21" t="s">
        <v>2021</v>
      </c>
    </row>
    <row r="96" spans="11:11" x14ac:dyDescent="0.25">
      <c r="K96" s="21" t="s">
        <v>2022</v>
      </c>
    </row>
  </sheetData>
  <sortState xmlns:xlrd2="http://schemas.microsoft.com/office/spreadsheetml/2017/richdata2" ref="K2:K20">
    <sortCondition ref="K1:K20"/>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9616618-489c-4117-8717-34c991be3801">
      <UserInfo>
        <DisplayName>Gemma Wright</DisplayName>
        <AccountId>3983</AccountId>
        <AccountType/>
      </UserInfo>
      <UserInfo>
        <DisplayName>Anna Vernon</DisplayName>
        <AccountId>527</AccountId>
        <AccountType/>
      </UserInfo>
    </SharedWithUsers>
    <_ip_UnifiedCompliancePolicyUIAction xmlns="http://schemas.microsoft.com/sharepoint/v3" xsi:nil="true"/>
    <lcf76f155ced4ddcb4097134ff3c332f xmlns="0571463d-ba8e-4aee-8e46-88b0a7f10ab9">
      <Terms xmlns="http://schemas.microsoft.com/office/infopath/2007/PartnerControls"/>
    </lcf76f155ced4ddcb4097134ff3c332f>
    <_ip_UnifiedCompliancePolicyProperties xmlns="http://schemas.microsoft.com/sharepoint/v3" xsi:nil="true"/>
    <TaxCatchAll xmlns="09616618-489c-4117-8717-34c991be380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D078C78026BB45895A3E35C09A2DFB" ma:contentTypeVersion="20" ma:contentTypeDescription="Create a new document." ma:contentTypeScope="" ma:versionID="fafb896e1a91f472909fe072685479a7">
  <xsd:schema xmlns:xsd="http://www.w3.org/2001/XMLSchema" xmlns:xs="http://www.w3.org/2001/XMLSchema" xmlns:p="http://schemas.microsoft.com/office/2006/metadata/properties" xmlns:ns1="http://schemas.microsoft.com/sharepoint/v3" xmlns:ns2="0571463d-ba8e-4aee-8e46-88b0a7f10ab9" xmlns:ns3="09616618-489c-4117-8717-34c991be3801" targetNamespace="http://schemas.microsoft.com/office/2006/metadata/properties" ma:root="true" ma:fieldsID="a19c2dbc48444d9922d298c59dabb767" ns1:_="" ns2:_="" ns3:_="">
    <xsd:import namespace="http://schemas.microsoft.com/sharepoint/v3"/>
    <xsd:import namespace="0571463d-ba8e-4aee-8e46-88b0a7f10ab9"/>
    <xsd:import namespace="09616618-489c-4117-8717-34c991be380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71463d-ba8e-4aee-8e46-88b0a7f10a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cbf2f534-9c3d-494b-83fb-768e807180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616618-489c-4117-8717-34c991be380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a15b0111-54aa-4df5-924f-35838591bc13}" ma:internalName="TaxCatchAll" ma:showField="CatchAllData" ma:web="09616618-489c-4117-8717-34c991be380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2.xml><?xml version="1.0" encoding="utf-8"?>
<ds:datastoreItem xmlns:ds="http://schemas.openxmlformats.org/officeDocument/2006/customXml" ds:itemID="{68D6DCC0-04EB-45CF-9CCF-4734B554EE64}">
  <ds:schemaRefs>
    <ds:schemaRef ds:uri="09616618-489c-4117-8717-34c991be3801"/>
    <ds:schemaRef ds:uri="http://schemas.microsoft.com/office/2006/documentManagement/types"/>
    <ds:schemaRef ds:uri="http://schemas.microsoft.com/office/infopath/2007/PartnerControls"/>
    <ds:schemaRef ds:uri="http://schemas.microsoft.com/sharepoint/v3"/>
    <ds:schemaRef ds:uri="0571463d-ba8e-4aee-8e46-88b0a7f10ab9"/>
    <ds:schemaRef ds:uri="http://www.w3.org/XML/1998/namespace"/>
    <ds:schemaRef ds:uri="http://schemas.microsoft.com/office/2006/metadata/properties"/>
    <ds:schemaRef ds:uri="http://purl.org/dc/elements/1.1/"/>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9408ABD9-2AC1-4470-92F8-2DFBB99F3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571463d-ba8e-4aee-8e46-88b0a7f10ab9"/>
    <ds:schemaRef ds:uri="09616618-489c-4117-8717-34c991be38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Using block grants towards a TA</vt:lpstr>
      <vt:lpstr>Guidance</vt:lpstr>
      <vt:lpstr>UKRI paid APCs</vt:lpstr>
      <vt:lpstr>Publisher agreement articles</vt:lpstr>
      <vt:lpstr>UKRI compliance summary</vt:lpstr>
      <vt:lpstr>Discounts, memberships &amp; pre-pa</vt:lpstr>
      <vt:lpstr>Jisc Transitional Agreement</vt:lpstr>
      <vt:lpstr>Constrained values</vt:lpstr>
      <vt:lpstr>'UKRI paid APCs'!Print_Area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Shamash</dc:creator>
  <cp:keywords/>
  <dc:description/>
  <cp:lastModifiedBy>Steven Vidovic</cp:lastModifiedBy>
  <cp:revision/>
  <dcterms:created xsi:type="dcterms:W3CDTF">2016-08-09T14:04:46Z</dcterms:created>
  <dcterms:modified xsi:type="dcterms:W3CDTF">2024-07-01T16:00:14Z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0x01010096D078C78026BB45895A3E35C09A2DFB</vt:lpwstr>
  </property>
  <property fmtid="{D5CDD505-2E9C-101B-9397-08002B2CF9AE}" pid="3" name="IsMyDocuments">
    <vt:bool>true</vt:bool>
  </property>
  <property fmtid="{D5CDD505-2E9C-101B-9397-08002B2CF9AE}" pid="4" name="AuthorIds_UIVersion_512">
    <vt:lpwstr>25</vt:lpwstr>
  </property>
  <property fmtid="{D5CDD505-2E9C-101B-9397-08002B2CF9AE}" pid="5" name="DocOriginBU">
    <vt:lpwstr/>
  </property>
  <property fmtid="{D5CDD505-2E9C-101B-9397-08002B2CF9AE}" pid="6" name="SecurityClassification">
    <vt:lpwstr/>
  </property>
  <property fmtid="{D5CDD505-2E9C-101B-9397-08002B2CF9AE}" pid="7" name="DocumentType">
    <vt:lpwstr/>
  </property>
  <property fmtid="{D5CDD505-2E9C-101B-9397-08002B2CF9AE}" pid="8" name="_dlc_DocIdItemGuid">
    <vt:lpwstr>0b0ad565-aedc-4146-a573-a6cf968d25e7</vt:lpwstr>
  </property>
  <property fmtid="{D5CDD505-2E9C-101B-9397-08002B2CF9AE}" pid="9" name="MediaServiceImageTags">
    <vt:lpwstr/>
  </property>
</Properties>
</file>