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tonac-my.sharepoint.com/personal/nl1d19_soton_ac_uk/Documents/Desktop/Testing at NGI/01_InProgress/Comparisons/"/>
    </mc:Choice>
  </mc:AlternateContent>
  <xr:revisionPtr revIDLastSave="734" documentId="8_{5E8788CE-FD9F-43F4-9323-B823EFC594A4}" xr6:coauthVersionLast="47" xr6:coauthVersionMax="47" xr10:uidLastSave="{196D9EB5-FBE1-42C4-845D-CD457C5D0CC7}"/>
  <bookViews>
    <workbookView xWindow="-120" yWindow="-120" windowWidth="29040" windowHeight="15840" xr2:uid="{56AEA305-B30A-462D-9528-A134B80882CF}"/>
  </bookViews>
  <sheets>
    <sheet name="0.5su" sheetId="1" r:id="rId1"/>
    <sheet name="0.7su" sheetId="2" r:id="rId2"/>
    <sheet name="0.5su (varyingk0)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9" i="1" l="1"/>
  <c r="Z22" i="3"/>
  <c r="X22" i="3"/>
  <c r="V22" i="3"/>
  <c r="AD26" i="3"/>
  <c r="AC26" i="3"/>
  <c r="AB26" i="3"/>
  <c r="AA26" i="3"/>
  <c r="Z26" i="3"/>
  <c r="X26" i="3"/>
  <c r="Y26" i="3" s="1"/>
  <c r="W26" i="3"/>
  <c r="V26" i="3"/>
  <c r="AD25" i="3"/>
  <c r="AC25" i="3"/>
  <c r="AB25" i="3"/>
  <c r="AA25" i="3"/>
  <c r="Z25" i="3"/>
  <c r="Y25" i="3"/>
  <c r="X25" i="3"/>
  <c r="AE24" i="3"/>
  <c r="AD24" i="3"/>
  <c r="AC24" i="3"/>
  <c r="AB24" i="3"/>
  <c r="AA24" i="3"/>
  <c r="Z24" i="3"/>
  <c r="Y24" i="3"/>
  <c r="X24" i="3"/>
  <c r="W24" i="3"/>
  <c r="V24" i="3"/>
  <c r="AD23" i="3"/>
  <c r="AC23" i="3"/>
  <c r="AB23" i="3"/>
  <c r="AA23" i="3"/>
  <c r="Z23" i="3"/>
  <c r="Y23" i="3"/>
  <c r="X23" i="3"/>
  <c r="AE22" i="3"/>
  <c r="AD22" i="3"/>
  <c r="AC22" i="3"/>
  <c r="AB22" i="3"/>
  <c r="AA22" i="3"/>
  <c r="Y22" i="3"/>
  <c r="W22" i="3"/>
  <c r="AE21" i="3"/>
  <c r="AD21" i="3"/>
  <c r="AE26" i="3" s="1"/>
  <c r="AC21" i="3"/>
  <c r="AB21" i="3"/>
  <c r="AA21" i="3"/>
  <c r="Z21" i="3"/>
  <c r="Y21" i="3"/>
  <c r="X21" i="3"/>
  <c r="W21" i="3"/>
  <c r="AE22" i="1"/>
  <c r="AE23" i="1"/>
  <c r="AE24" i="1"/>
  <c r="AE25" i="1"/>
  <c r="AE26" i="1"/>
  <c r="AE21" i="1"/>
  <c r="AC22" i="1"/>
  <c r="AC23" i="1"/>
  <c r="AC24" i="1"/>
  <c r="AC25" i="1"/>
  <c r="AC26" i="1"/>
  <c r="AC21" i="1"/>
  <c r="AA22" i="1"/>
  <c r="AA23" i="1"/>
  <c r="AA24" i="1"/>
  <c r="AA25" i="1"/>
  <c r="AA26" i="1"/>
  <c r="AA21" i="1"/>
  <c r="Y22" i="1"/>
  <c r="Y23" i="1"/>
  <c r="Y24" i="1"/>
  <c r="Y25" i="1"/>
  <c r="Y26" i="1"/>
  <c r="Y21" i="1"/>
  <c r="W22" i="1"/>
  <c r="W24" i="1"/>
  <c r="W26" i="1"/>
  <c r="W21" i="1"/>
  <c r="AD26" i="1"/>
  <c r="AD25" i="1"/>
  <c r="AD24" i="1"/>
  <c r="AD23" i="1"/>
  <c r="AD22" i="1"/>
  <c r="AD21" i="1"/>
  <c r="AB21" i="1"/>
  <c r="Z21" i="1"/>
  <c r="V26" i="1"/>
  <c r="V24" i="1"/>
  <c r="V22" i="1"/>
  <c r="AJ9" i="3"/>
  <c r="AF9" i="3"/>
  <c r="AG9" i="3" s="1"/>
  <c r="AL10" i="3"/>
  <c r="AL11" i="3"/>
  <c r="AL12" i="3"/>
  <c r="AL13" i="3"/>
  <c r="AL14" i="3"/>
  <c r="AL15" i="3"/>
  <c r="AL16" i="3"/>
  <c r="AL17" i="3"/>
  <c r="AL18" i="3"/>
  <c r="AL9" i="3"/>
  <c r="AM9" i="3" s="1"/>
  <c r="AJ10" i="3"/>
  <c r="AJ11" i="3"/>
  <c r="AJ12" i="3"/>
  <c r="AJ13" i="3"/>
  <c r="AJ14" i="3"/>
  <c r="AJ15" i="3"/>
  <c r="AJ16" i="3"/>
  <c r="AJ17" i="3"/>
  <c r="AJ18" i="3"/>
  <c r="AK9" i="3"/>
  <c r="AH9" i="3"/>
  <c r="AF10" i="3"/>
  <c r="AF11" i="3"/>
  <c r="AF12" i="3"/>
  <c r="AF13" i="3"/>
  <c r="AF14" i="3"/>
  <c r="AF15" i="3"/>
  <c r="AF16" i="3"/>
  <c r="AF17" i="3"/>
  <c r="AF18" i="3"/>
  <c r="AA9" i="3"/>
  <c r="Z10" i="3"/>
  <c r="Z11" i="3" s="1"/>
  <c r="Z12" i="3" s="1"/>
  <c r="Z13" i="3" s="1"/>
  <c r="Z14" i="3" s="1"/>
  <c r="Z15" i="3" s="1"/>
  <c r="Z16" i="3" s="1"/>
  <c r="Z17" i="3" s="1"/>
  <c r="Z18" i="3" s="1"/>
  <c r="Z9" i="3"/>
  <c r="A25" i="3"/>
  <c r="A23" i="3"/>
  <c r="A21" i="3"/>
  <c r="AO19" i="3"/>
  <c r="BA18" i="3"/>
  <c r="AW18" i="3"/>
  <c r="X18" i="3"/>
  <c r="S18" i="3"/>
  <c r="G18" i="3"/>
  <c r="BA17" i="3"/>
  <c r="AW17" i="3"/>
  <c r="Y17" i="3"/>
  <c r="Y18" i="3" s="1"/>
  <c r="X17" i="3"/>
  <c r="S17" i="3"/>
  <c r="H17" i="3"/>
  <c r="G17" i="3"/>
  <c r="BA16" i="3"/>
  <c r="AW16" i="3"/>
  <c r="W16" i="3"/>
  <c r="X16" i="3" s="1"/>
  <c r="S16" i="3"/>
  <c r="H16" i="3"/>
  <c r="J17" i="3" s="1"/>
  <c r="K17" i="3" s="1"/>
  <c r="F16" i="3"/>
  <c r="G16" i="3" s="1"/>
  <c r="A16" i="3"/>
  <c r="BC15" i="3"/>
  <c r="BA15" i="3"/>
  <c r="AW15" i="3"/>
  <c r="Y15" i="3"/>
  <c r="Y16" i="3" s="1"/>
  <c r="X15" i="3"/>
  <c r="S15" i="3"/>
  <c r="H15" i="3"/>
  <c r="I16" i="3" s="1"/>
  <c r="G15" i="3"/>
  <c r="BA14" i="3"/>
  <c r="AW14" i="3"/>
  <c r="Y14" i="3"/>
  <c r="W14" i="3"/>
  <c r="X14" i="3" s="1"/>
  <c r="S14" i="3"/>
  <c r="H14" i="3"/>
  <c r="I15" i="3" s="1"/>
  <c r="F14" i="3"/>
  <c r="G14" i="3" s="1"/>
  <c r="J15" i="3" s="1"/>
  <c r="A14" i="3"/>
  <c r="BC13" i="3"/>
  <c r="BA13" i="3"/>
  <c r="AW13" i="3"/>
  <c r="Y13" i="3"/>
  <c r="X13" i="3"/>
  <c r="S13" i="3"/>
  <c r="H13" i="3"/>
  <c r="Q14" i="3" s="1"/>
  <c r="G13" i="3"/>
  <c r="BA12" i="3"/>
  <c r="AY12" i="3"/>
  <c r="AW12" i="3"/>
  <c r="Y12" i="3"/>
  <c r="AB12" i="3" s="1"/>
  <c r="X12" i="3"/>
  <c r="AC13" i="3" s="1"/>
  <c r="W12" i="3"/>
  <c r="S12" i="3"/>
  <c r="G12" i="3"/>
  <c r="F12" i="3"/>
  <c r="A12" i="3"/>
  <c r="BC11" i="3"/>
  <c r="BA11" i="3"/>
  <c r="AY11" i="3"/>
  <c r="AW11" i="3"/>
  <c r="Y11" i="3"/>
  <c r="X11" i="3"/>
  <c r="S11" i="3"/>
  <c r="H11" i="3"/>
  <c r="G11" i="3"/>
  <c r="BB10" i="3"/>
  <c r="BB11" i="3" s="1"/>
  <c r="BB12" i="3" s="1"/>
  <c r="BB13" i="3" s="1"/>
  <c r="BB14" i="3" s="1"/>
  <c r="BB15" i="3" s="1"/>
  <c r="BB16" i="3" s="1"/>
  <c r="BB17" i="3" s="1"/>
  <c r="BB18" i="3" s="1"/>
  <c r="BA10" i="3"/>
  <c r="AY10" i="3"/>
  <c r="AW10" i="3"/>
  <c r="X10" i="3"/>
  <c r="W10" i="3"/>
  <c r="S10" i="3"/>
  <c r="H10" i="3"/>
  <c r="Q11" i="3" s="1"/>
  <c r="F10" i="3"/>
  <c r="G10" i="3" s="1"/>
  <c r="BC9" i="3"/>
  <c r="BD9" i="3" s="1"/>
  <c r="BB9" i="3"/>
  <c r="BA9" i="3"/>
  <c r="AY9" i="3"/>
  <c r="AZ9" i="3" s="1"/>
  <c r="AW9" i="3"/>
  <c r="BC17" i="3" s="1"/>
  <c r="Y9" i="3"/>
  <c r="X9" i="3"/>
  <c r="T9" i="3"/>
  <c r="T10" i="3" s="1"/>
  <c r="T11" i="3" s="1"/>
  <c r="T12" i="3" s="1"/>
  <c r="T13" i="3" s="1"/>
  <c r="T14" i="3" s="1"/>
  <c r="T15" i="3" s="1"/>
  <c r="T16" i="3" s="1"/>
  <c r="T17" i="3" s="1"/>
  <c r="T18" i="3" s="1"/>
  <c r="S9" i="3"/>
  <c r="Q9" i="3"/>
  <c r="I9" i="3"/>
  <c r="H9" i="3"/>
  <c r="I10" i="3" s="1"/>
  <c r="G9" i="3"/>
  <c r="AY8" i="3"/>
  <c r="AT8" i="3"/>
  <c r="AU8" i="3" s="1"/>
  <c r="AU9" i="3" s="1"/>
  <c r="AU10" i="3" s="1"/>
  <c r="AU11" i="3" s="1"/>
  <c r="AU12" i="3" s="1"/>
  <c r="AU13" i="3" s="1"/>
  <c r="AU14" i="3" s="1"/>
  <c r="AU15" i="3" s="1"/>
  <c r="AU16" i="3" s="1"/>
  <c r="AU17" i="3" s="1"/>
  <c r="AU18" i="3" s="1"/>
  <c r="AG8" i="3"/>
  <c r="W8" i="3"/>
  <c r="X8" i="3" s="1"/>
  <c r="Q8" i="3"/>
  <c r="R8" i="3" s="1"/>
  <c r="R9" i="3" s="1"/>
  <c r="L8" i="3"/>
  <c r="H8" i="3"/>
  <c r="M8" i="3" s="1"/>
  <c r="M9" i="3" s="1"/>
  <c r="M10" i="3" s="1"/>
  <c r="M11" i="3" s="1"/>
  <c r="M12" i="3" s="1"/>
  <c r="M13" i="3" s="1"/>
  <c r="M14" i="3" s="1"/>
  <c r="M15" i="3" s="1"/>
  <c r="M16" i="3" s="1"/>
  <c r="M17" i="3" s="1"/>
  <c r="M18" i="3" s="1"/>
  <c r="F8" i="3"/>
  <c r="G8" i="3" s="1"/>
  <c r="J9" i="3" s="1"/>
  <c r="E19" i="3" s="1"/>
  <c r="A8" i="3"/>
  <c r="AY7" i="3"/>
  <c r="AU7" i="3"/>
  <c r="AT7" i="3"/>
  <c r="AG7" i="3"/>
  <c r="AA7" i="3"/>
  <c r="Y7" i="3"/>
  <c r="Y8" i="3" s="1"/>
  <c r="X7" i="3"/>
  <c r="M7" i="3"/>
  <c r="L7" i="3"/>
  <c r="H7" i="3"/>
  <c r="G7" i="3"/>
  <c r="A7" i="3"/>
  <c r="D1" i="3"/>
  <c r="AL10" i="1"/>
  <c r="AL11" i="1"/>
  <c r="AL12" i="1"/>
  <c r="AL13" i="1"/>
  <c r="AL14" i="1"/>
  <c r="AL15" i="1"/>
  <c r="AL16" i="1"/>
  <c r="AL17" i="1"/>
  <c r="AL18" i="1"/>
  <c r="AL9" i="1"/>
  <c r="AM9" i="1" s="1"/>
  <c r="AM10" i="1" s="1"/>
  <c r="AM11" i="1" s="1"/>
  <c r="AC7" i="2"/>
  <c r="AB7" i="2"/>
  <c r="AB8" i="2" s="1"/>
  <c r="AB9" i="2" s="1"/>
  <c r="AB10" i="2" s="1"/>
  <c r="AB11" i="2" s="1"/>
  <c r="AB12" i="2" s="1"/>
  <c r="AB13" i="2" s="1"/>
  <c r="AB14" i="2" s="1"/>
  <c r="AB15" i="2" s="1"/>
  <c r="AB16" i="2" s="1"/>
  <c r="AE8" i="2"/>
  <c r="AE9" i="2"/>
  <c r="AE10" i="2"/>
  <c r="AE11" i="2"/>
  <c r="AE12" i="2"/>
  <c r="AE13" i="2"/>
  <c r="AE14" i="2"/>
  <c r="AE15" i="2"/>
  <c r="AE16" i="2"/>
  <c r="AE7" i="2"/>
  <c r="AI8" i="2"/>
  <c r="AI9" i="2"/>
  <c r="AI10" i="2"/>
  <c r="AI11" i="2"/>
  <c r="AI12" i="2"/>
  <c r="AI13" i="2"/>
  <c r="AI14" i="2"/>
  <c r="AI15" i="2"/>
  <c r="AI16" i="2"/>
  <c r="AI7" i="2"/>
  <c r="R8" i="2"/>
  <c r="R9" i="2"/>
  <c r="R10" i="2"/>
  <c r="R11" i="2"/>
  <c r="R12" i="2"/>
  <c r="R13" i="2"/>
  <c r="R14" i="2"/>
  <c r="R15" i="2"/>
  <c r="R16" i="2"/>
  <c r="R7" i="2"/>
  <c r="P7" i="2"/>
  <c r="N8" i="2"/>
  <c r="N9" i="2"/>
  <c r="N10" i="2"/>
  <c r="N11" i="2"/>
  <c r="N12" i="2"/>
  <c r="N13" i="2"/>
  <c r="N14" i="2"/>
  <c r="N15" i="2"/>
  <c r="N16" i="2"/>
  <c r="N7" i="2"/>
  <c r="L7" i="2"/>
  <c r="K8" i="2"/>
  <c r="K9" i="2"/>
  <c r="K10" i="2" s="1"/>
  <c r="K11" i="2" s="1"/>
  <c r="K12" i="2" s="1"/>
  <c r="K13" i="2" s="1"/>
  <c r="K14" i="2" s="1"/>
  <c r="K15" i="2" s="1"/>
  <c r="K16" i="2" s="1"/>
  <c r="K7" i="2"/>
  <c r="S10" i="1"/>
  <c r="S11" i="1"/>
  <c r="S12" i="1"/>
  <c r="S13" i="1"/>
  <c r="S14" i="1"/>
  <c r="S15" i="1"/>
  <c r="S16" i="1"/>
  <c r="S17" i="1"/>
  <c r="S18" i="1"/>
  <c r="S9" i="1"/>
  <c r="BA9" i="1"/>
  <c r="AJ10" i="1"/>
  <c r="AJ11" i="1"/>
  <c r="AJ12" i="1"/>
  <c r="AJ13" i="1"/>
  <c r="AJ14" i="1"/>
  <c r="AJ15" i="1"/>
  <c r="AJ16" i="1"/>
  <c r="AJ17" i="1"/>
  <c r="AJ18" i="1"/>
  <c r="AE23" i="3" l="1"/>
  <c r="AE25" i="3"/>
  <c r="AM12" i="1"/>
  <c r="AM13" i="1" s="1"/>
  <c r="AM14" i="1" s="1"/>
  <c r="AM15" i="1" s="1"/>
  <c r="AM16" i="1" s="1"/>
  <c r="AM17" i="1" s="1"/>
  <c r="AM18" i="1" s="1"/>
  <c r="AK10" i="3"/>
  <c r="AM10" i="3"/>
  <c r="AM11" i="3" s="1"/>
  <c r="AM12" i="3" s="1"/>
  <c r="AM13" i="3" s="1"/>
  <c r="AM14" i="3" s="1"/>
  <c r="AM15" i="3" s="1"/>
  <c r="AM16" i="3" s="1"/>
  <c r="AM17" i="3" s="1"/>
  <c r="AM18" i="3" s="1"/>
  <c r="AZ10" i="3"/>
  <c r="AZ11" i="3" s="1"/>
  <c r="AZ12" i="3" s="1"/>
  <c r="AK11" i="3"/>
  <c r="AK12" i="3" s="1"/>
  <c r="AK13" i="3" s="1"/>
  <c r="AK14" i="3" s="1"/>
  <c r="AK15" i="3" s="1"/>
  <c r="AK16" i="3" s="1"/>
  <c r="AK17" i="3" s="1"/>
  <c r="AK18" i="3" s="1"/>
  <c r="K15" i="3"/>
  <c r="K16" i="3"/>
  <c r="K14" i="3"/>
  <c r="O8" i="3"/>
  <c r="O7" i="3"/>
  <c r="K12" i="3"/>
  <c r="O15" i="3"/>
  <c r="AC9" i="3"/>
  <c r="V19" i="3" s="1"/>
  <c r="AA8" i="3"/>
  <c r="AA10" i="3" s="1"/>
  <c r="AA11" i="3" s="1"/>
  <c r="AA12" i="3" s="1"/>
  <c r="AA13" i="3" s="1"/>
  <c r="AA14" i="3" s="1"/>
  <c r="AA15" i="3" s="1"/>
  <c r="AA16" i="3" s="1"/>
  <c r="AA17" i="3" s="1"/>
  <c r="AA18" i="3" s="1"/>
  <c r="AB9" i="3"/>
  <c r="Z8" i="3"/>
  <c r="O10" i="3"/>
  <c r="O16" i="3"/>
  <c r="L9" i="3"/>
  <c r="L10" i="3" s="1"/>
  <c r="L11" i="3" s="1"/>
  <c r="L12" i="3" s="1"/>
  <c r="L13" i="3" s="1"/>
  <c r="L14" i="3" s="1"/>
  <c r="L15" i="3" s="1"/>
  <c r="L16" i="3" s="1"/>
  <c r="L17" i="3" s="1"/>
  <c r="L18" i="3" s="1"/>
  <c r="O9" i="3"/>
  <c r="P9" i="3" s="1"/>
  <c r="AC15" i="3"/>
  <c r="AD15" i="3" s="1"/>
  <c r="AD13" i="3"/>
  <c r="AC17" i="3"/>
  <c r="AD17" i="3" s="1"/>
  <c r="AB17" i="3"/>
  <c r="AB16" i="3"/>
  <c r="I12" i="3"/>
  <c r="O12" i="3" s="1"/>
  <c r="AH12" i="3"/>
  <c r="I11" i="3"/>
  <c r="O11" i="3" s="1"/>
  <c r="AB14" i="3"/>
  <c r="BC14" i="3"/>
  <c r="AB18" i="3"/>
  <c r="BC18" i="3"/>
  <c r="Y10" i="3"/>
  <c r="AB11" i="3" s="1"/>
  <c r="J11" i="3"/>
  <c r="K11" i="3" s="1"/>
  <c r="AB13" i="3"/>
  <c r="I14" i="3"/>
  <c r="O14" i="3" s="1"/>
  <c r="AY15" i="3"/>
  <c r="Q16" i="3"/>
  <c r="AB8" i="3"/>
  <c r="AF8" i="3" s="1"/>
  <c r="AT9" i="3"/>
  <c r="AT10" i="3" s="1"/>
  <c r="AT11" i="3" s="1"/>
  <c r="AT12" i="3" s="1"/>
  <c r="AT13" i="3" s="1"/>
  <c r="AT14" i="3" s="1"/>
  <c r="AT15" i="3" s="1"/>
  <c r="AT16" i="3" s="1"/>
  <c r="AT17" i="3" s="1"/>
  <c r="AT18" i="3" s="1"/>
  <c r="BC16" i="3"/>
  <c r="H18" i="3"/>
  <c r="Q18" i="3" s="1"/>
  <c r="Q10" i="3"/>
  <c r="R10" i="3" s="1"/>
  <c r="R11" i="3" s="1"/>
  <c r="Q15" i="3"/>
  <c r="AB15" i="3"/>
  <c r="AY17" i="3"/>
  <c r="Z7" i="3"/>
  <c r="BC10" i="3"/>
  <c r="BD10" i="3" s="1"/>
  <c r="BD11" i="3" s="1"/>
  <c r="AY14" i="3"/>
  <c r="AY18" i="3"/>
  <c r="Q17" i="3"/>
  <c r="AB7" i="3"/>
  <c r="AF7" i="3" s="1"/>
  <c r="H12" i="3"/>
  <c r="BC12" i="3"/>
  <c r="AY16" i="3"/>
  <c r="I17" i="3"/>
  <c r="O17" i="3" s="1"/>
  <c r="AY13" i="3"/>
  <c r="AZ13" i="3" s="1"/>
  <c r="BD12" i="3" l="1"/>
  <c r="BD13" i="3" s="1"/>
  <c r="BD14" i="3" s="1"/>
  <c r="BD15" i="3" s="1"/>
  <c r="BD16" i="3" s="1"/>
  <c r="BD17" i="3" s="1"/>
  <c r="BD18" i="3" s="1"/>
  <c r="AZ14" i="3"/>
  <c r="AZ15" i="3" s="1"/>
  <c r="AZ16" i="3" s="1"/>
  <c r="AZ17" i="3" s="1"/>
  <c r="AZ18" i="3" s="1"/>
  <c r="AH11" i="3"/>
  <c r="AH13" i="3"/>
  <c r="AH18" i="3"/>
  <c r="AC11" i="3"/>
  <c r="AD11" i="3" s="1"/>
  <c r="I18" i="3"/>
  <c r="O18" i="3" s="1"/>
  <c r="AH16" i="3"/>
  <c r="AI9" i="3"/>
  <c r="Q12" i="3"/>
  <c r="R12" i="3" s="1"/>
  <c r="R13" i="3" s="1"/>
  <c r="R14" i="3" s="1"/>
  <c r="R15" i="3" s="1"/>
  <c r="R16" i="3" s="1"/>
  <c r="R17" i="3" s="1"/>
  <c r="R18" i="3" s="1"/>
  <c r="J13" i="3"/>
  <c r="K13" i="3" s="1"/>
  <c r="I13" i="3"/>
  <c r="O13" i="3" s="1"/>
  <c r="Q13" i="3"/>
  <c r="AH15" i="3"/>
  <c r="AH17" i="3"/>
  <c r="AH14" i="3"/>
  <c r="P10" i="3"/>
  <c r="P11" i="3" s="1"/>
  <c r="P12" i="3" s="1"/>
  <c r="P13" i="3" s="1"/>
  <c r="P14" i="3" s="1"/>
  <c r="P15" i="3" s="1"/>
  <c r="P16" i="3" s="1"/>
  <c r="P17" i="3" s="1"/>
  <c r="P18" i="3" s="1"/>
  <c r="AB10" i="3"/>
  <c r="AH10" i="3" l="1"/>
  <c r="AI10" i="3" s="1"/>
  <c r="AI11" i="3" s="1"/>
  <c r="AI12" i="3" s="1"/>
  <c r="AI13" i="3" s="1"/>
  <c r="AI14" i="3" s="1"/>
  <c r="AI15" i="3" s="1"/>
  <c r="AI16" i="3" s="1"/>
  <c r="AI17" i="3" s="1"/>
  <c r="AI18" i="3" s="1"/>
  <c r="AG10" i="3"/>
  <c r="AG11" i="3" s="1"/>
  <c r="AG12" i="3" s="1"/>
  <c r="AG13" i="3" s="1"/>
  <c r="AG14" i="3" s="1"/>
  <c r="AG15" i="3" s="1"/>
  <c r="AG16" i="3" s="1"/>
  <c r="AG17" i="3" s="1"/>
  <c r="AG18" i="3" s="1"/>
  <c r="P8" i="2" l="1"/>
  <c r="P9" i="2"/>
  <c r="P10" i="2"/>
  <c r="P11" i="2"/>
  <c r="P12" i="2"/>
  <c r="P13" i="2"/>
  <c r="P14" i="2"/>
  <c r="P15" i="2"/>
  <c r="P16" i="2"/>
  <c r="AG7" i="2"/>
  <c r="AG8" i="2"/>
  <c r="AG9" i="2"/>
  <c r="AG10" i="2"/>
  <c r="AG11" i="2"/>
  <c r="AG12" i="2"/>
  <c r="AG13" i="2"/>
  <c r="AG14" i="2"/>
  <c r="AG15" i="2"/>
  <c r="AG16" i="2"/>
  <c r="AH7" i="2" l="1"/>
  <c r="AH8" i="2" s="1"/>
  <c r="AH9" i="2" s="1"/>
  <c r="AH10" i="2" s="1"/>
  <c r="AH11" i="2" s="1"/>
  <c r="AH12" i="2" s="1"/>
  <c r="AH13" i="2" s="1"/>
  <c r="AH14" i="2" s="1"/>
  <c r="AH15" i="2" s="1"/>
  <c r="AH16" i="2" s="1"/>
  <c r="AJ7" i="2"/>
  <c r="AJ8" i="2" s="1"/>
  <c r="AJ9" i="2" s="1"/>
  <c r="AJ10" i="2" s="1"/>
  <c r="AJ11" i="2" s="1"/>
  <c r="AJ12" i="2" s="1"/>
  <c r="AJ13" i="2" s="1"/>
  <c r="AJ14" i="2" s="1"/>
  <c r="AJ15" i="2" s="1"/>
  <c r="AJ16" i="2" s="1"/>
  <c r="AF7" i="2"/>
  <c r="AF8" i="2" s="1"/>
  <c r="AF9" i="2" s="1"/>
  <c r="AF10" i="2" s="1"/>
  <c r="AF11" i="2" s="1"/>
  <c r="AF12" i="2" s="1"/>
  <c r="AF13" i="2" s="1"/>
  <c r="AF14" i="2" s="1"/>
  <c r="AF15" i="2" s="1"/>
  <c r="AF16" i="2" s="1"/>
  <c r="AC8" i="2"/>
  <c r="AC9" i="2" s="1"/>
  <c r="AC10" i="2" s="1"/>
  <c r="AC11" i="2" s="1"/>
  <c r="AC12" i="2" s="1"/>
  <c r="AC13" i="2" s="1"/>
  <c r="AC14" i="2" s="1"/>
  <c r="AC15" i="2" s="1"/>
  <c r="AC16" i="2" s="1"/>
  <c r="AC6" i="2"/>
  <c r="AC5" i="2"/>
  <c r="AB6" i="2"/>
  <c r="AB5" i="2"/>
  <c r="AA9" i="2"/>
  <c r="AA11" i="2"/>
  <c r="AA13" i="2"/>
  <c r="AA15" i="2"/>
  <c r="AA7" i="2"/>
  <c r="U17" i="2"/>
  <c r="R6" i="2"/>
  <c r="Q7" i="2"/>
  <c r="P6" i="2"/>
  <c r="A25" i="2"/>
  <c r="A23" i="2"/>
  <c r="A21" i="2"/>
  <c r="A16" i="2"/>
  <c r="A14" i="2"/>
  <c r="A12" i="2"/>
  <c r="A8" i="2"/>
  <c r="A7" i="2"/>
  <c r="K6" i="2"/>
  <c r="L6" i="2" s="1"/>
  <c r="K5" i="2"/>
  <c r="L5" i="2" s="1"/>
  <c r="E17" i="2"/>
  <c r="J11" i="2" s="1"/>
  <c r="Q8" i="2" l="1"/>
  <c r="Q9" i="2" s="1"/>
  <c r="Q10" i="2" s="1"/>
  <c r="Q11" i="2" s="1"/>
  <c r="Q12" i="2" s="1"/>
  <c r="Q13" i="2" s="1"/>
  <c r="Q14" i="2" s="1"/>
  <c r="Q15" i="2" s="1"/>
  <c r="Q16" i="2" s="1"/>
  <c r="J9" i="2"/>
  <c r="J7" i="2"/>
  <c r="J15" i="2"/>
  <c r="J13" i="2"/>
  <c r="S7" i="2" l="1"/>
  <c r="S8" i="2" s="1"/>
  <c r="O7" i="2"/>
  <c r="O8" i="2" s="1"/>
  <c r="L8" i="2"/>
  <c r="L9" i="2" s="1"/>
  <c r="L10" i="2" s="1"/>
  <c r="L11" i="2" s="1"/>
  <c r="L12" i="2" s="1"/>
  <c r="L13" i="2" s="1"/>
  <c r="L14" i="2" s="1"/>
  <c r="L15" i="2" s="1"/>
  <c r="L16" i="2" s="1"/>
  <c r="A16" i="1"/>
  <c r="AT8" i="1"/>
  <c r="AT7" i="1"/>
  <c r="AU7" i="1" s="1"/>
  <c r="A25" i="1"/>
  <c r="BA10" i="1"/>
  <c r="BA11" i="1"/>
  <c r="BA12" i="1"/>
  <c r="BA13" i="1"/>
  <c r="BA14" i="1"/>
  <c r="BA15" i="1"/>
  <c r="BA16" i="1"/>
  <c r="BA17" i="1"/>
  <c r="BA18" i="1"/>
  <c r="BB9" i="1"/>
  <c r="AO19" i="1"/>
  <c r="AW15" i="1" s="1"/>
  <c r="BB10" i="1" l="1"/>
  <c r="BB11" i="1" s="1"/>
  <c r="BB12" i="1" s="1"/>
  <c r="BB13" i="1" s="1"/>
  <c r="BB14" i="1" s="1"/>
  <c r="BB15" i="1" s="1"/>
  <c r="BB16" i="1" s="1"/>
  <c r="BB17" i="1" s="1"/>
  <c r="BB18" i="1" s="1"/>
  <c r="AT9" i="1"/>
  <c r="AT10" i="1" s="1"/>
  <c r="AT11" i="1" s="1"/>
  <c r="AT12" i="1" s="1"/>
  <c r="AT13" i="1" s="1"/>
  <c r="AT14" i="1" s="1"/>
  <c r="AT15" i="1" s="1"/>
  <c r="AT16" i="1" s="1"/>
  <c r="AT17" i="1" s="1"/>
  <c r="AT18" i="1" s="1"/>
  <c r="AW11" i="1"/>
  <c r="AY8" i="1"/>
  <c r="AW16" i="1"/>
  <c r="AU8" i="1"/>
  <c r="S9" i="2"/>
  <c r="S10" i="2" s="1"/>
  <c r="S11" i="2" s="1"/>
  <c r="S12" i="2" s="1"/>
  <c r="S13" i="2" s="1"/>
  <c r="S14" i="2" s="1"/>
  <c r="S15" i="2" s="1"/>
  <c r="S16" i="2" s="1"/>
  <c r="O9" i="2"/>
  <c r="O10" i="2" s="1"/>
  <c r="O11" i="2" s="1"/>
  <c r="O12" i="2" s="1"/>
  <c r="O13" i="2" s="1"/>
  <c r="O14" i="2" s="1"/>
  <c r="O15" i="2" s="1"/>
  <c r="O16" i="2" s="1"/>
  <c r="AW9" i="1"/>
  <c r="AW18" i="1"/>
  <c r="AW10" i="1"/>
  <c r="AW17" i="1"/>
  <c r="AY7" i="1"/>
  <c r="AW14" i="1"/>
  <c r="AW13" i="1"/>
  <c r="AW12" i="1"/>
  <c r="BC10" i="1" l="1"/>
  <c r="BC18" i="1"/>
  <c r="BC12" i="1"/>
  <c r="BC11" i="1"/>
  <c r="BC9" i="1"/>
  <c r="BD9" i="1" s="1"/>
  <c r="BD10" i="1" s="1"/>
  <c r="BC13" i="1"/>
  <c r="BC14" i="1"/>
  <c r="BC15" i="1"/>
  <c r="BC16" i="1"/>
  <c r="BC17" i="1"/>
  <c r="AY17" i="1"/>
  <c r="AY12" i="1"/>
  <c r="AY16" i="1"/>
  <c r="AY15" i="1"/>
  <c r="AY11" i="1"/>
  <c r="AY14" i="1"/>
  <c r="AY13" i="1"/>
  <c r="AY18" i="1"/>
  <c r="AU9" i="1"/>
  <c r="AU10" i="1" s="1"/>
  <c r="AU11" i="1" s="1"/>
  <c r="AU12" i="1" s="1"/>
  <c r="AU13" i="1" s="1"/>
  <c r="AU14" i="1" s="1"/>
  <c r="AU15" i="1" s="1"/>
  <c r="AU16" i="1" s="1"/>
  <c r="AU17" i="1" s="1"/>
  <c r="AU18" i="1" s="1"/>
  <c r="AY9" i="1"/>
  <c r="AZ9" i="1" s="1"/>
  <c r="AY10" i="1"/>
  <c r="AZ10" i="1" l="1"/>
  <c r="AZ11" i="1" s="1"/>
  <c r="AZ12" i="1" s="1"/>
  <c r="AZ13" i="1" s="1"/>
  <c r="AZ14" i="1" s="1"/>
  <c r="AZ15" i="1" s="1"/>
  <c r="AZ16" i="1" s="1"/>
  <c r="AZ17" i="1" s="1"/>
  <c r="AZ18" i="1" s="1"/>
  <c r="BD11" i="1"/>
  <c r="BD12" i="1" s="1"/>
  <c r="BD13" i="1" s="1"/>
  <c r="BD14" i="1" s="1"/>
  <c r="BD15" i="1" s="1"/>
  <c r="BD16" i="1" s="1"/>
  <c r="BD17" i="1" s="1"/>
  <c r="BD18" i="1" s="1"/>
  <c r="A14" i="1"/>
  <c r="A12" i="1"/>
  <c r="A23" i="1"/>
  <c r="AK9" i="1"/>
  <c r="T9" i="1"/>
  <c r="X18" i="1"/>
  <c r="G18" i="1"/>
  <c r="Y17" i="1"/>
  <c r="Y18" i="1" s="1"/>
  <c r="X17" i="1"/>
  <c r="H17" i="1"/>
  <c r="H18" i="1" s="1"/>
  <c r="G17" i="1"/>
  <c r="W16" i="1"/>
  <c r="X16" i="1" s="1"/>
  <c r="F16" i="1"/>
  <c r="G16" i="1" s="1"/>
  <c r="A21" i="1"/>
  <c r="Y15" i="1"/>
  <c r="Y16" i="1" s="1"/>
  <c r="X15" i="1"/>
  <c r="H15" i="1"/>
  <c r="G15" i="1"/>
  <c r="W14" i="1"/>
  <c r="X14" i="1" s="1"/>
  <c r="F14" i="1"/>
  <c r="G14" i="1" s="1"/>
  <c r="Y13" i="1"/>
  <c r="Y14" i="1" s="1"/>
  <c r="X13" i="1"/>
  <c r="H13" i="1"/>
  <c r="G13" i="1"/>
  <c r="W12" i="1"/>
  <c r="X12" i="1" s="1"/>
  <c r="F12" i="1"/>
  <c r="G12" i="1" s="1"/>
  <c r="Y11" i="1"/>
  <c r="Y12" i="1" s="1"/>
  <c r="X11" i="1"/>
  <c r="H11" i="1"/>
  <c r="G11" i="1"/>
  <c r="W10" i="1"/>
  <c r="X10" i="1" s="1"/>
  <c r="F10" i="1"/>
  <c r="G10" i="1" s="1"/>
  <c r="Y9" i="1"/>
  <c r="Y10" i="1" s="1"/>
  <c r="X9" i="1"/>
  <c r="H9" i="1"/>
  <c r="G9" i="1"/>
  <c r="AG8" i="1"/>
  <c r="X21" i="1" s="1"/>
  <c r="W8" i="1"/>
  <c r="X8" i="1" s="1"/>
  <c r="F8" i="1"/>
  <c r="G8" i="1" s="1"/>
  <c r="A8" i="1"/>
  <c r="AG7" i="1"/>
  <c r="Y7" i="1"/>
  <c r="AB7" i="1" s="1"/>
  <c r="X7" i="1"/>
  <c r="H7" i="1"/>
  <c r="M7" i="1" s="1"/>
  <c r="G7" i="1"/>
  <c r="A7" i="1"/>
  <c r="D1" i="1"/>
  <c r="Z7" i="1" l="1"/>
  <c r="AA7" i="1"/>
  <c r="T10" i="1"/>
  <c r="AB17" i="1"/>
  <c r="AC17" i="1"/>
  <c r="Q18" i="1"/>
  <c r="AC15" i="1"/>
  <c r="H8" i="1"/>
  <c r="Q9" i="1" s="1"/>
  <c r="L7" i="1"/>
  <c r="AB15" i="1"/>
  <c r="AB14" i="1"/>
  <c r="I18" i="1"/>
  <c r="AB18" i="1"/>
  <c r="AC13" i="1"/>
  <c r="AB13" i="1"/>
  <c r="AK10" i="1"/>
  <c r="AB22" i="1" s="1"/>
  <c r="AC11" i="1"/>
  <c r="AB11" i="1"/>
  <c r="AB10" i="1"/>
  <c r="H10" i="1"/>
  <c r="AB12" i="1"/>
  <c r="H12" i="1"/>
  <c r="Q12" i="1" s="1"/>
  <c r="H14" i="1"/>
  <c r="Q15" i="1" s="1"/>
  <c r="Y8" i="1"/>
  <c r="AB16" i="1"/>
  <c r="H16" i="1"/>
  <c r="Q16" i="1" s="1"/>
  <c r="AH16" i="1" l="1"/>
  <c r="AH18" i="1"/>
  <c r="AH13" i="1"/>
  <c r="AH17" i="1"/>
  <c r="AH10" i="1"/>
  <c r="AH14" i="1"/>
  <c r="AH12" i="1"/>
  <c r="AH11" i="1"/>
  <c r="AH15" i="1"/>
  <c r="AB8" i="1"/>
  <c r="AA8" i="1"/>
  <c r="AA9" i="1" s="1"/>
  <c r="Z8" i="1"/>
  <c r="I9" i="1"/>
  <c r="L8" i="1"/>
  <c r="Q8" i="1"/>
  <c r="R8" i="1" s="1"/>
  <c r="R9" i="1" s="1"/>
  <c r="I12" i="1"/>
  <c r="Q13" i="1"/>
  <c r="Q14" i="1"/>
  <c r="I10" i="1"/>
  <c r="Q11" i="1"/>
  <c r="I16" i="1"/>
  <c r="Q17" i="1"/>
  <c r="I14" i="1"/>
  <c r="Q10" i="1"/>
  <c r="M8" i="1"/>
  <c r="M9" i="1" s="1"/>
  <c r="J9" i="1"/>
  <c r="E19" i="1" s="1"/>
  <c r="O18" i="1" s="1"/>
  <c r="AC9" i="1"/>
  <c r="AB9" i="1"/>
  <c r="J15" i="1"/>
  <c r="I15" i="1"/>
  <c r="O15" i="1" s="1"/>
  <c r="I13" i="1"/>
  <c r="J13" i="1"/>
  <c r="I11" i="1"/>
  <c r="J11" i="1"/>
  <c r="J17" i="1"/>
  <c r="I17" i="1"/>
  <c r="O17" i="1" l="1"/>
  <c r="L9" i="1"/>
  <c r="L10" i="1" s="1"/>
  <c r="L11" i="1" s="1"/>
  <c r="L12" i="1" s="1"/>
  <c r="L13" i="1" s="1"/>
  <c r="L14" i="1" s="1"/>
  <c r="L15" i="1" s="1"/>
  <c r="L16" i="1" s="1"/>
  <c r="L17" i="1" s="1"/>
  <c r="L18" i="1" s="1"/>
  <c r="O16" i="1"/>
  <c r="O9" i="1"/>
  <c r="AH9" i="1"/>
  <c r="AI9" i="1" s="1"/>
  <c r="Z22" i="1" s="1"/>
  <c r="O10" i="1"/>
  <c r="O11" i="1"/>
  <c r="O12" i="1"/>
  <c r="O13" i="1"/>
  <c r="O14" i="1"/>
  <c r="AA10" i="1"/>
  <c r="AA11" i="1" s="1"/>
  <c r="AA12" i="1" s="1"/>
  <c r="AA13" i="1" s="1"/>
  <c r="AA14" i="1" s="1"/>
  <c r="AA15" i="1" s="1"/>
  <c r="AA16" i="1" s="1"/>
  <c r="AA17" i="1" s="1"/>
  <c r="AA18" i="1" s="1"/>
  <c r="M10" i="1"/>
  <c r="M11" i="1" s="1"/>
  <c r="M12" i="1" s="1"/>
  <c r="M13" i="1" s="1"/>
  <c r="M14" i="1" s="1"/>
  <c r="M15" i="1" s="1"/>
  <c r="M16" i="1" s="1"/>
  <c r="M17" i="1" s="1"/>
  <c r="M18" i="1" s="1"/>
  <c r="R10" i="1"/>
  <c r="R11" i="1" s="1"/>
  <c r="R12" i="1" s="1"/>
  <c r="R13" i="1" s="1"/>
  <c r="R14" i="1" s="1"/>
  <c r="R15" i="1" s="1"/>
  <c r="R16" i="1" s="1"/>
  <c r="R17" i="1" s="1"/>
  <c r="R18" i="1" s="1"/>
  <c r="P9" i="1"/>
  <c r="K12" i="1"/>
  <c r="O8" i="1"/>
  <c r="O7" i="1"/>
  <c r="K16" i="1"/>
  <c r="K14" i="1"/>
  <c r="K17" i="1"/>
  <c r="K15" i="1"/>
  <c r="K11" i="1"/>
  <c r="K13" i="1"/>
  <c r="V19" i="1"/>
  <c r="AF9" i="1" s="1"/>
  <c r="Z9" i="1" l="1"/>
  <c r="Z10" i="1" s="1"/>
  <c r="Z11" i="1" s="1"/>
  <c r="Z12" i="1" s="1"/>
  <c r="Z13" i="1" s="1"/>
  <c r="Z14" i="1" s="1"/>
  <c r="Z15" i="1" s="1"/>
  <c r="Z16" i="1" s="1"/>
  <c r="Z17" i="1" s="1"/>
  <c r="Z18" i="1" s="1"/>
  <c r="AF16" i="1"/>
  <c r="AF10" i="1"/>
  <c r="AF13" i="1"/>
  <c r="AF18" i="1"/>
  <c r="AF15" i="1"/>
  <c r="AF11" i="1"/>
  <c r="AF14" i="1"/>
  <c r="AF12" i="1"/>
  <c r="AF17" i="1"/>
  <c r="P10" i="1"/>
  <c r="AG9" i="1"/>
  <c r="X22" i="1" s="1"/>
  <c r="T11" i="1"/>
  <c r="AD17" i="1"/>
  <c r="AD15" i="1"/>
  <c r="AF7" i="1"/>
  <c r="AF8" i="1"/>
  <c r="AD13" i="1"/>
  <c r="AD11" i="1"/>
  <c r="AI10" i="1"/>
  <c r="AI11" i="1" s="1"/>
  <c r="Z23" i="1" s="1"/>
  <c r="P11" i="1" l="1"/>
  <c r="P12" i="1" s="1"/>
  <c r="P13" i="1" s="1"/>
  <c r="P14" i="1" s="1"/>
  <c r="P15" i="1" s="1"/>
  <c r="P16" i="1" s="1"/>
  <c r="P17" i="1" s="1"/>
  <c r="P18" i="1" s="1"/>
  <c r="T12" i="1"/>
  <c r="T13" i="1" s="1"/>
  <c r="T14" i="1" s="1"/>
  <c r="T15" i="1" s="1"/>
  <c r="T16" i="1" s="1"/>
  <c r="T17" i="1" s="1"/>
  <c r="T18" i="1" s="1"/>
  <c r="AI12" i="1"/>
  <c r="AI13" i="1" s="1"/>
  <c r="Z24" i="1" s="1"/>
  <c r="AG10" i="1"/>
  <c r="AK11" i="1"/>
  <c r="AK12" i="1" l="1"/>
  <c r="AI14" i="1"/>
  <c r="AI15" i="1" s="1"/>
  <c r="Z25" i="1" s="1"/>
  <c r="AG11" i="1"/>
  <c r="X23" i="1" s="1"/>
  <c r="AK13" i="1" l="1"/>
  <c r="AB23" i="1"/>
  <c r="AK14" i="1"/>
  <c r="AI16" i="1"/>
  <c r="AI17" i="1" s="1"/>
  <c r="Z26" i="1" s="1"/>
  <c r="AG12" i="1"/>
  <c r="AG13" i="1" s="1"/>
  <c r="X24" i="1" s="1"/>
  <c r="AK15" i="1" l="1"/>
  <c r="AB24" i="1"/>
  <c r="AI18" i="1"/>
  <c r="AG14" i="1"/>
  <c r="AG15" i="1" s="1"/>
  <c r="X25" i="1" s="1"/>
  <c r="AK16" i="1"/>
  <c r="AK17" i="1" l="1"/>
  <c r="AB25" i="1"/>
  <c r="AK18" i="1"/>
  <c r="AB26" i="1" s="1"/>
  <c r="AG16" i="1"/>
  <c r="AG17" i="1" s="1"/>
  <c r="X26" i="1" s="1"/>
  <c r="AG18" i="1" l="1"/>
</calcChain>
</file>

<file path=xl/sharedStrings.xml><?xml version="1.0" encoding="utf-8"?>
<sst xmlns="http://schemas.openxmlformats.org/spreadsheetml/2006/main" count="185" uniqueCount="43">
  <si>
    <t>Γ</t>
  </si>
  <si>
    <r>
      <rPr>
        <sz val="11"/>
        <color theme="1"/>
        <rFont val="Times New Roman"/>
        <family val="1"/>
      </rPr>
      <t>κ</t>
    </r>
    <r>
      <rPr>
        <sz val="9"/>
        <color theme="1"/>
        <rFont val="Calibri"/>
        <family val="2"/>
      </rPr>
      <t>/</t>
    </r>
    <r>
      <rPr>
        <sz val="9"/>
        <color theme="1"/>
        <rFont val="Times New Roman"/>
        <family val="1"/>
      </rPr>
      <t>λ</t>
    </r>
    <r>
      <rPr>
        <sz val="7.4"/>
        <color theme="1"/>
        <rFont val="Calibri"/>
        <family val="2"/>
      </rPr>
      <t>/(1-</t>
    </r>
    <r>
      <rPr>
        <sz val="7.4"/>
        <color theme="1"/>
        <rFont val="Times New Roman"/>
        <family val="1"/>
      </rPr>
      <t>κ/λ)</t>
    </r>
  </si>
  <si>
    <t>λ</t>
  </si>
  <si>
    <t>N</t>
  </si>
  <si>
    <t>κ</t>
  </si>
  <si>
    <t xml:space="preserve">10 cyc/packet </t>
  </si>
  <si>
    <t>100 cyc/packet</t>
  </si>
  <si>
    <t>NCL</t>
  </si>
  <si>
    <t>episodes</t>
  </si>
  <si>
    <t>Up</t>
  </si>
  <si>
    <t>σ'v</t>
  </si>
  <si>
    <t>log(σ'v)</t>
  </si>
  <si>
    <t>e</t>
  </si>
  <si>
    <r>
      <rPr>
        <sz val="11"/>
        <color theme="1"/>
        <rFont val="Times New Roman"/>
        <family val="1"/>
      </rPr>
      <t>Δ</t>
    </r>
    <r>
      <rPr>
        <sz val="11"/>
        <color theme="1"/>
        <rFont val="Calibri"/>
        <family val="2"/>
        <scheme val="minor"/>
      </rPr>
      <t>e</t>
    </r>
  </si>
  <si>
    <t>κ0</t>
  </si>
  <si>
    <r>
      <t>e_pred (using k</t>
    </r>
    <r>
      <rPr>
        <sz val="12.3"/>
        <color theme="1"/>
        <rFont val="Calibri"/>
        <family val="2"/>
      </rPr>
      <t>)</t>
    </r>
  </si>
  <si>
    <t>e_pred (using initial k0)</t>
  </si>
  <si>
    <t xml:space="preserve">su measured </t>
  </si>
  <si>
    <r>
      <rPr>
        <sz val="11"/>
        <color theme="1"/>
        <rFont val="Times New Roman"/>
        <family val="1"/>
      </rPr>
      <t>Δ</t>
    </r>
    <r>
      <rPr>
        <sz val="11"/>
        <color theme="1"/>
        <rFont val="Calibri"/>
        <family val="2"/>
      </rPr>
      <t>e</t>
    </r>
  </si>
  <si>
    <t>Su measured</t>
  </si>
  <si>
    <t>su predicted (from original approach)</t>
  </si>
  <si>
    <t>CSL-su</t>
  </si>
  <si>
    <t>α</t>
  </si>
  <si>
    <t>A0</t>
  </si>
  <si>
    <t>su from e-k0n</t>
  </si>
  <si>
    <t>su original approach</t>
  </si>
  <si>
    <t>su up</t>
  </si>
  <si>
    <t>su from e-k0</t>
  </si>
  <si>
    <t xml:space="preserve">su from up </t>
  </si>
  <si>
    <t>e_pred (using k)</t>
  </si>
  <si>
    <t>CSL-0.55-10</t>
  </si>
  <si>
    <t>1000 cyc/packet</t>
  </si>
  <si>
    <t>e/e0</t>
  </si>
  <si>
    <t>50 cyc/packet</t>
  </si>
  <si>
    <r>
      <rPr>
        <sz val="11"/>
        <color theme="1"/>
        <rFont val="Times New Roman"/>
        <family val="1"/>
      </rPr>
      <t>κ</t>
    </r>
    <r>
      <rPr>
        <sz val="11"/>
        <color theme="1"/>
        <rFont val="Calibri"/>
        <family val="2"/>
        <scheme val="minor"/>
      </rPr>
      <t>0</t>
    </r>
  </si>
  <si>
    <t>su pred from e( original approach)</t>
  </si>
  <si>
    <t>su from up (new approach)</t>
  </si>
  <si>
    <t>su from up (original approach)</t>
  </si>
  <si>
    <t>su_meas</t>
  </si>
  <si>
    <t>su_e_new</t>
  </si>
  <si>
    <t>su_e_org</t>
  </si>
  <si>
    <t>su_up_new</t>
  </si>
  <si>
    <t>su_up_org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</si>
</sst>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1"/>
      <name val="Calibri"/>
      <family val="1"/>
    </font>
    <font>
      <sz val="11"/>
      <color theme="1"/>
      <name val="Times New Roman"/>
      <family val="1"/>
    </font>
    <font>
      <sz val="9"/>
      <color theme="1"/>
      <name val="Calibri"/>
      <family val="2"/>
    </font>
    <font>
      <sz val="9"/>
      <color theme="1"/>
      <name val="Times New Roman"/>
      <family val="1"/>
    </font>
    <font>
      <sz val="7.4"/>
      <color theme="1"/>
      <name val="Calibri"/>
      <family val="2"/>
    </font>
    <font>
      <sz val="7.4"/>
      <color theme="1"/>
      <name val="Times New Roman"/>
      <family val="1"/>
    </font>
    <font>
      <sz val="11"/>
      <color theme="1"/>
      <name val="Calibri"/>
      <family val="2"/>
    </font>
    <font>
      <sz val="11"/>
      <color theme="1"/>
      <name val="Calibri"/>
      <family val="1"/>
      <scheme val="minor"/>
    </font>
    <font>
      <sz val="12.3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2F2F2"/>
      </patternFill>
    </fill>
  </fills>
  <borders count="1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1" applyNumberFormat="0" applyAlignment="0" applyProtection="0"/>
  </cellStyleXfs>
  <cellXfs count="42">
    <xf numFmtId="0" fontId="0" fillId="0" borderId="0" xfId="0"/>
    <xf numFmtId="0" fontId="4" fillId="4" borderId="1" xfId="3"/>
    <xf numFmtId="0" fontId="5" fillId="0" borderId="0" xfId="0" applyFont="1"/>
    <xf numFmtId="0" fontId="6" fillId="0" borderId="0" xfId="0" applyFont="1"/>
    <xf numFmtId="0" fontId="4" fillId="4" borderId="2" xfId="3" applyBorder="1"/>
    <xf numFmtId="0" fontId="0" fillId="0" borderId="4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1" fillId="0" borderId="7" xfId="0" applyFont="1" applyBorder="1"/>
    <xf numFmtId="0" fontId="12" fillId="0" borderId="7" xfId="0" applyFont="1" applyBorder="1"/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5" fillId="0" borderId="7" xfId="0" applyFont="1" applyBorder="1" applyAlignment="1">
      <alignment wrapText="1"/>
    </xf>
    <xf numFmtId="0" fontId="6" fillId="0" borderId="7" xfId="0" applyFont="1" applyBorder="1" applyAlignment="1">
      <alignment wrapText="1"/>
    </xf>
    <xf numFmtId="0" fontId="0" fillId="0" borderId="0" xfId="0" applyAlignment="1">
      <alignment wrapText="1"/>
    </xf>
    <xf numFmtId="0" fontId="4" fillId="4" borderId="1" xfId="3" applyAlignment="1">
      <alignment wrapText="1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0" xfId="0" applyAlignment="1">
      <alignment vertical="center"/>
    </xf>
    <xf numFmtId="0" fontId="0" fillId="0" borderId="0" xfId="0" applyBorder="1"/>
    <xf numFmtId="0" fontId="0" fillId="0" borderId="0" xfId="0" applyFill="1" applyBorder="1"/>
    <xf numFmtId="0" fontId="3" fillId="0" borderId="0" xfId="2" applyFill="1" applyAlignment="1">
      <alignment wrapText="1"/>
    </xf>
    <xf numFmtId="0" fontId="0" fillId="0" borderId="10" xfId="0" applyFill="1" applyBorder="1"/>
    <xf numFmtId="0" fontId="0" fillId="0" borderId="0" xfId="0" applyAlignment="1"/>
    <xf numFmtId="0" fontId="2" fillId="0" borderId="0" xfId="1" applyFill="1" applyAlignment="1">
      <alignment wrapText="1"/>
    </xf>
    <xf numFmtId="0" fontId="2" fillId="0" borderId="0" xfId="1" applyFill="1" applyBorder="1" applyAlignment="1">
      <alignment wrapText="1"/>
    </xf>
    <xf numFmtId="0" fontId="6" fillId="0" borderId="7" xfId="0" applyFont="1" applyBorder="1"/>
    <xf numFmtId="0" fontId="0" fillId="0" borderId="7" xfId="0" applyFont="1" applyFill="1" applyBorder="1"/>
    <xf numFmtId="0" fontId="0" fillId="0" borderId="0" xfId="0" applyFill="1" applyBorder="1" applyAlignment="1"/>
    <xf numFmtId="0" fontId="0" fillId="0" borderId="7" xfId="0" applyBorder="1" applyAlignment="1">
      <alignment horizontal="center" wrapText="1"/>
    </xf>
    <xf numFmtId="0" fontId="1" fillId="0" borderId="7" xfId="2" applyFont="1" applyFill="1" applyBorder="1" applyAlignment="1">
      <alignment horizontal="center" wrapText="1"/>
    </xf>
    <xf numFmtId="0" fontId="1" fillId="0" borderId="8" xfId="2" applyFont="1" applyFill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7" xfId="1" applyFill="1" applyBorder="1" applyAlignment="1">
      <alignment horizontal="center" wrapText="1"/>
    </xf>
    <xf numFmtId="0" fontId="0" fillId="0" borderId="6" xfId="0" applyBorder="1" applyAlignment="1">
      <alignment horizontal="center"/>
    </xf>
  </cellXfs>
  <cellStyles count="4">
    <cellStyle name="Calculation" xfId="3" builtinId="22"/>
    <cellStyle name="Good" xfId="1" builtinId="26"/>
    <cellStyle name="Neutral" xfId="2" builtinId="28"/>
    <cellStyle name="Normal" xfId="0" builtinId="0"/>
  </cellStyles>
  <dxfs count="0"/>
  <tableStyles count="0" defaultTableStyle="TableStyleMedium2" defaultPivotStyle="PivotStyleLight16"/>
  <colors>
    <mruColors>
      <color rgb="FF7030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0.55-10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239417500895172"/>
          <c:y val="4.0964390303549945E-2"/>
          <c:w val="0.84700113835591717"/>
          <c:h val="0.81683596732224895"/>
        </c:manualLayout>
      </c:layout>
      <c:scatterChart>
        <c:scatterStyle val="lineMarker"/>
        <c:varyColors val="0"/>
        <c:ser>
          <c:idx val="0"/>
          <c:order val="0"/>
          <c:tx>
            <c:v>measured e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'0.5su'!$F$6:$F$18</c:f>
              <c:numCache>
                <c:formatCode>General</c:formatCode>
                <c:ptCount val="13"/>
                <c:pt idx="0">
                  <c:v>0</c:v>
                </c:pt>
                <c:pt idx="1">
                  <c:v>100</c:v>
                </c:pt>
                <c:pt idx="2">
                  <c:v>86.4</c:v>
                </c:pt>
                <c:pt idx="3">
                  <c:v>100</c:v>
                </c:pt>
                <c:pt idx="4">
                  <c:v>95.2</c:v>
                </c:pt>
                <c:pt idx="5">
                  <c:v>100</c:v>
                </c:pt>
                <c:pt idx="6">
                  <c:v>97.3</c:v>
                </c:pt>
                <c:pt idx="7">
                  <c:v>100</c:v>
                </c:pt>
                <c:pt idx="8">
                  <c:v>98.5</c:v>
                </c:pt>
                <c:pt idx="9">
                  <c:v>100.5</c:v>
                </c:pt>
                <c:pt idx="10">
                  <c:v>99.2</c:v>
                </c:pt>
                <c:pt idx="11">
                  <c:v>100.1</c:v>
                </c:pt>
                <c:pt idx="12">
                  <c:v>54.32</c:v>
                </c:pt>
              </c:numCache>
            </c:numRef>
          </c:xVal>
          <c:yVal>
            <c:numRef>
              <c:f>'0.5su'!$H$6:$H$18</c:f>
              <c:numCache>
                <c:formatCode>General</c:formatCode>
                <c:ptCount val="13"/>
                <c:pt idx="1">
                  <c:v>1.5569270619803333</c:v>
                </c:pt>
                <c:pt idx="2">
                  <c:v>1.5569270619803333</c:v>
                </c:pt>
                <c:pt idx="3">
                  <c:v>1.5415087666970417</c:v>
                </c:pt>
                <c:pt idx="4">
                  <c:v>1.5415087666970417</c:v>
                </c:pt>
                <c:pt idx="5">
                  <c:v>1.5368474216113954</c:v>
                </c:pt>
                <c:pt idx="6">
                  <c:v>1.5368474216113954</c:v>
                </c:pt>
                <c:pt idx="7">
                  <c:v>1.5346960315718658</c:v>
                </c:pt>
                <c:pt idx="8">
                  <c:v>1.5346960315718658</c:v>
                </c:pt>
                <c:pt idx="9">
                  <c:v>1.5323653590290434</c:v>
                </c:pt>
                <c:pt idx="10">
                  <c:v>1.5323653590290434</c:v>
                </c:pt>
                <c:pt idx="11">
                  <c:v>1.5316482290158668</c:v>
                </c:pt>
                <c:pt idx="12">
                  <c:v>1.5316482290158668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588-41EA-846F-608683CD2EFD}"/>
            </c:ext>
          </c:extLst>
        </c:ser>
        <c:ser>
          <c:idx val="1"/>
          <c:order val="1"/>
          <c:tx>
            <c:v>predicted e from k0n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'0.5su'!$F$6:$F$18</c:f>
              <c:numCache>
                <c:formatCode>General</c:formatCode>
                <c:ptCount val="13"/>
                <c:pt idx="0">
                  <c:v>0</c:v>
                </c:pt>
                <c:pt idx="1">
                  <c:v>100</c:v>
                </c:pt>
                <c:pt idx="2">
                  <c:v>86.4</c:v>
                </c:pt>
                <c:pt idx="3">
                  <c:v>100</c:v>
                </c:pt>
                <c:pt idx="4">
                  <c:v>95.2</c:v>
                </c:pt>
                <c:pt idx="5">
                  <c:v>100</c:v>
                </c:pt>
                <c:pt idx="6">
                  <c:v>97.3</c:v>
                </c:pt>
                <c:pt idx="7">
                  <c:v>100</c:v>
                </c:pt>
                <c:pt idx="8">
                  <c:v>98.5</c:v>
                </c:pt>
                <c:pt idx="9">
                  <c:v>100.5</c:v>
                </c:pt>
                <c:pt idx="10">
                  <c:v>99.2</c:v>
                </c:pt>
                <c:pt idx="11">
                  <c:v>100.1</c:v>
                </c:pt>
                <c:pt idx="12">
                  <c:v>54.32</c:v>
                </c:pt>
              </c:numCache>
            </c:numRef>
          </c:xVal>
          <c:yVal>
            <c:numRef>
              <c:f>'0.5su'!$L$6:$L$18</c:f>
              <c:numCache>
                <c:formatCode>General</c:formatCode>
                <c:ptCount val="13"/>
                <c:pt idx="1">
                  <c:v>1.5569270619803333</c:v>
                </c:pt>
                <c:pt idx="2">
                  <c:v>1.5569270619803333</c:v>
                </c:pt>
                <c:pt idx="3">
                  <c:v>1.5415087666970417</c:v>
                </c:pt>
                <c:pt idx="4">
                  <c:v>1.5415087666970417</c:v>
                </c:pt>
                <c:pt idx="5">
                  <c:v>1.5363205283156744</c:v>
                </c:pt>
                <c:pt idx="6">
                  <c:v>1.5363205283156744</c:v>
                </c:pt>
                <c:pt idx="7">
                  <c:v>1.5334336084376006</c:v>
                </c:pt>
                <c:pt idx="8">
                  <c:v>1.5334336084376006</c:v>
                </c:pt>
                <c:pt idx="9">
                  <c:v>1.5318395290208757</c:v>
                </c:pt>
                <c:pt idx="10">
                  <c:v>1.5318395290208757</c:v>
                </c:pt>
                <c:pt idx="11">
                  <c:v>1.5304593906789632</c:v>
                </c:pt>
                <c:pt idx="12">
                  <c:v>1.5304593906789632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588-41EA-846F-608683CD2EFD}"/>
            </c:ext>
          </c:extLst>
        </c:ser>
        <c:ser>
          <c:idx val="2"/>
          <c:order val="2"/>
          <c:tx>
            <c:v>predicted e from original approach</c:v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'0.5su'!$F$6:$F$18</c:f>
              <c:numCache>
                <c:formatCode>General</c:formatCode>
                <c:ptCount val="13"/>
                <c:pt idx="0">
                  <c:v>0</c:v>
                </c:pt>
                <c:pt idx="1">
                  <c:v>100</c:v>
                </c:pt>
                <c:pt idx="2">
                  <c:v>86.4</c:v>
                </c:pt>
                <c:pt idx="3">
                  <c:v>100</c:v>
                </c:pt>
                <c:pt idx="4">
                  <c:v>95.2</c:v>
                </c:pt>
                <c:pt idx="5">
                  <c:v>100</c:v>
                </c:pt>
                <c:pt idx="6">
                  <c:v>97.3</c:v>
                </c:pt>
                <c:pt idx="7">
                  <c:v>100</c:v>
                </c:pt>
                <c:pt idx="8">
                  <c:v>98.5</c:v>
                </c:pt>
                <c:pt idx="9">
                  <c:v>100.5</c:v>
                </c:pt>
                <c:pt idx="10">
                  <c:v>99.2</c:v>
                </c:pt>
                <c:pt idx="11">
                  <c:v>100.1</c:v>
                </c:pt>
                <c:pt idx="12">
                  <c:v>54.32</c:v>
                </c:pt>
              </c:numCache>
            </c:numRef>
          </c:xVal>
          <c:yVal>
            <c:numRef>
              <c:f>'0.5su'!$M$6:$M$18</c:f>
              <c:numCache>
                <c:formatCode>General</c:formatCode>
                <c:ptCount val="13"/>
                <c:pt idx="1">
                  <c:v>1.5569270619803333</c:v>
                </c:pt>
                <c:pt idx="2">
                  <c:v>1.5569270619803333</c:v>
                </c:pt>
                <c:pt idx="3">
                  <c:v>1.5519568566342785</c:v>
                </c:pt>
                <c:pt idx="4">
                  <c:v>1.5519568566342785</c:v>
                </c:pt>
                <c:pt idx="5">
                  <c:v>1.5502843883317923</c:v>
                </c:pt>
                <c:pt idx="6">
                  <c:v>1.5502843883317923</c:v>
                </c:pt>
                <c:pt idx="7">
                  <c:v>1.5493537676407239</c:v>
                </c:pt>
                <c:pt idx="8">
                  <c:v>1.5493537676407239</c:v>
                </c:pt>
                <c:pt idx="9">
                  <c:v>1.5488399039551821</c:v>
                </c:pt>
                <c:pt idx="10">
                  <c:v>1.5488399039551821</c:v>
                </c:pt>
                <c:pt idx="11">
                  <c:v>1.5483950058105278</c:v>
                </c:pt>
                <c:pt idx="12">
                  <c:v>1.5483950058105278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588-41EA-846F-608683CD2EFD}"/>
            </c:ext>
          </c:extLst>
        </c:ser>
        <c:ser>
          <c:idx val="3"/>
          <c:order val="3"/>
          <c:tx>
            <c:v>CSL</c:v>
          </c:tx>
          <c:spPr>
            <a:ln w="50800" cap="rnd" cmpd="dbl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'0.5su'!$B$11:$B$12</c:f>
              <c:numCache>
                <c:formatCode>General</c:formatCode>
                <c:ptCount val="2"/>
                <c:pt idx="0">
                  <c:v>1</c:v>
                </c:pt>
                <c:pt idx="1">
                  <c:v>150</c:v>
                </c:pt>
              </c:numCache>
            </c:numRef>
          </c:xVal>
          <c:yVal>
            <c:numRef>
              <c:f>'0.5su'!$A$11:$A$12</c:f>
              <c:numCache>
                <c:formatCode>General</c:formatCode>
                <c:ptCount val="2"/>
                <c:pt idx="0">
                  <c:v>2.21</c:v>
                </c:pt>
                <c:pt idx="1">
                  <c:v>1.3581920000036365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588-41EA-846F-608683CD2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5214191"/>
        <c:axId val="915234159"/>
      </c:scatterChart>
      <c:valAx>
        <c:axId val="915214191"/>
        <c:scaling>
          <c:logBase val="10"/>
          <c:orientation val="minMax"/>
          <c:max val="100"/>
          <c:min val="3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ln(</a:t>
                </a:r>
                <a:r>
                  <a:rPr lang="el-GR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σ</a:t>
                </a:r>
                <a:r>
                  <a:rPr lang="en-GB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'v)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5234159"/>
        <c:crosses val="autoZero"/>
        <c:crossBetween val="midCat"/>
      </c:valAx>
      <c:valAx>
        <c:axId val="915234159"/>
        <c:scaling>
          <c:orientation val="minMax"/>
          <c:max val="1.56"/>
          <c:min val="1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e_measured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521419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1810278515496854"/>
          <c:y val="0.56006438053654739"/>
          <c:w val="0.42862898544146133"/>
          <c:h val="0.271605242080309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0.7-50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496503141937339"/>
          <c:y val="0.14029065809075589"/>
          <c:w val="0.80447226449298026"/>
          <c:h val="0.69175654674647713"/>
        </c:manualLayout>
      </c:layout>
      <c:scatterChart>
        <c:scatterStyle val="lineMarker"/>
        <c:varyColors val="0"/>
        <c:ser>
          <c:idx val="0"/>
          <c:order val="0"/>
          <c:tx>
            <c:v>su measured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noFill/>
              </a:ln>
              <a:effectLst/>
            </c:spPr>
          </c:marker>
          <c:xVal>
            <c:numRef>
              <c:f>'0.7su'!$AD$5:$AD$16</c:f>
              <c:numCache>
                <c:formatCode>General</c:formatCode>
                <c:ptCount val="12"/>
                <c:pt idx="0">
                  <c:v>25</c:v>
                </c:pt>
                <c:pt idx="1">
                  <c:v>25</c:v>
                </c:pt>
                <c:pt idx="10">
                  <c:v>34.649048901650303</c:v>
                </c:pt>
                <c:pt idx="11">
                  <c:v>34.649048901650303</c:v>
                </c:pt>
              </c:numCache>
            </c:numRef>
          </c:xVal>
          <c:yVal>
            <c:numRef>
              <c:f>'0.7su'!$X$5:$X$16</c:f>
              <c:numCache>
                <c:formatCode>General</c:formatCode>
                <c:ptCount val="12"/>
                <c:pt idx="0">
                  <c:v>1.3752951768545216</c:v>
                </c:pt>
                <c:pt idx="1">
                  <c:v>1.3752951768545216</c:v>
                </c:pt>
                <c:pt idx="2">
                  <c:v>1.3384589627977119</c:v>
                </c:pt>
                <c:pt idx="3">
                  <c:v>1.3384589627977119</c:v>
                </c:pt>
                <c:pt idx="4">
                  <c:v>1.3341347115823474</c:v>
                </c:pt>
                <c:pt idx="5">
                  <c:v>1.3341347115823474</c:v>
                </c:pt>
                <c:pt idx="6">
                  <c:v>1.3323729796057178</c:v>
                </c:pt>
                <c:pt idx="7">
                  <c:v>1.3323729796057178</c:v>
                </c:pt>
                <c:pt idx="8">
                  <c:v>1.3312518774387709</c:v>
                </c:pt>
                <c:pt idx="9">
                  <c:v>1.3312518774387709</c:v>
                </c:pt>
                <c:pt idx="10">
                  <c:v>1.3306112476290872</c:v>
                </c:pt>
                <c:pt idx="11">
                  <c:v>1.3306112476290872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830-4567-9E54-0D5BB817D616}"/>
            </c:ext>
          </c:extLst>
        </c:ser>
        <c:ser>
          <c:idx val="1"/>
          <c:order val="1"/>
          <c:tx>
            <c:v>su from e-k0n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xVal>
            <c:numRef>
              <c:f>'0.7su'!$AF$5:$AF$16</c:f>
              <c:numCache>
                <c:formatCode>General</c:formatCode>
                <c:ptCount val="12"/>
                <c:pt idx="0">
                  <c:v>25</c:v>
                </c:pt>
                <c:pt idx="1">
                  <c:v>25</c:v>
                </c:pt>
                <c:pt idx="2">
                  <c:v>32.763484499056027</c:v>
                </c:pt>
                <c:pt idx="3">
                  <c:v>32.763484499056027</c:v>
                </c:pt>
                <c:pt idx="4">
                  <c:v>33.820319158918856</c:v>
                </c:pt>
                <c:pt idx="5">
                  <c:v>33.820319158918856</c:v>
                </c:pt>
                <c:pt idx="6">
                  <c:v>34.260593276757099</c:v>
                </c:pt>
                <c:pt idx="7">
                  <c:v>34.260593276757099</c:v>
                </c:pt>
                <c:pt idx="8">
                  <c:v>34.543747198867223</c:v>
                </c:pt>
                <c:pt idx="9">
                  <c:v>34.543747198867223</c:v>
                </c:pt>
                <c:pt idx="10">
                  <c:v>34.706598898722639</c:v>
                </c:pt>
                <c:pt idx="11">
                  <c:v>34.706598898722639</c:v>
                </c:pt>
              </c:numCache>
            </c:numRef>
          </c:xVal>
          <c:yVal>
            <c:numRef>
              <c:f>'0.7su'!$X$5:$X$16</c:f>
              <c:numCache>
                <c:formatCode>General</c:formatCode>
                <c:ptCount val="12"/>
                <c:pt idx="0">
                  <c:v>1.3752951768545216</c:v>
                </c:pt>
                <c:pt idx="1">
                  <c:v>1.3752951768545216</c:v>
                </c:pt>
                <c:pt idx="2">
                  <c:v>1.3384589627977119</c:v>
                </c:pt>
                <c:pt idx="3">
                  <c:v>1.3384589627977119</c:v>
                </c:pt>
                <c:pt idx="4">
                  <c:v>1.3341347115823474</c:v>
                </c:pt>
                <c:pt idx="5">
                  <c:v>1.3341347115823474</c:v>
                </c:pt>
                <c:pt idx="6">
                  <c:v>1.3323729796057178</c:v>
                </c:pt>
                <c:pt idx="7">
                  <c:v>1.3323729796057178</c:v>
                </c:pt>
                <c:pt idx="8">
                  <c:v>1.3312518774387709</c:v>
                </c:pt>
                <c:pt idx="9">
                  <c:v>1.3312518774387709</c:v>
                </c:pt>
                <c:pt idx="10">
                  <c:v>1.3306112476290872</c:v>
                </c:pt>
                <c:pt idx="11">
                  <c:v>1.3306112476290872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830-4567-9E54-0D5BB817D616}"/>
            </c:ext>
          </c:extLst>
        </c:ser>
        <c:ser>
          <c:idx val="2"/>
          <c:order val="2"/>
          <c:tx>
            <c:v>su from up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noFill/>
              </a:ln>
              <a:effectLst/>
            </c:spPr>
          </c:marker>
          <c:xVal>
            <c:numRef>
              <c:f>'0.7su'!$AJ$5:$AJ$16</c:f>
              <c:numCache>
                <c:formatCode>General</c:formatCode>
                <c:ptCount val="12"/>
                <c:pt idx="0">
                  <c:v>25</c:v>
                </c:pt>
                <c:pt idx="1">
                  <c:v>25</c:v>
                </c:pt>
                <c:pt idx="2">
                  <c:v>32.763484499056027</c:v>
                </c:pt>
                <c:pt idx="3">
                  <c:v>32.763484499056027</c:v>
                </c:pt>
                <c:pt idx="4">
                  <c:v>34.80748702610726</c:v>
                </c:pt>
                <c:pt idx="5">
                  <c:v>34.80748702610726</c:v>
                </c:pt>
                <c:pt idx="6">
                  <c:v>35.589132040706843</c:v>
                </c:pt>
                <c:pt idx="7">
                  <c:v>35.589132040706843</c:v>
                </c:pt>
                <c:pt idx="8">
                  <c:v>36.240706814788666</c:v>
                </c:pt>
                <c:pt idx="9">
                  <c:v>36.240706814788666</c:v>
                </c:pt>
                <c:pt idx="10">
                  <c:v>36.708425570939852</c:v>
                </c:pt>
                <c:pt idx="11">
                  <c:v>36.708425570939852</c:v>
                </c:pt>
              </c:numCache>
            </c:numRef>
          </c:xVal>
          <c:yVal>
            <c:numRef>
              <c:f>'0.7su'!$X$5:$X$16</c:f>
              <c:numCache>
                <c:formatCode>General</c:formatCode>
                <c:ptCount val="12"/>
                <c:pt idx="0">
                  <c:v>1.3752951768545216</c:v>
                </c:pt>
                <c:pt idx="1">
                  <c:v>1.3752951768545216</c:v>
                </c:pt>
                <c:pt idx="2">
                  <c:v>1.3384589627977119</c:v>
                </c:pt>
                <c:pt idx="3">
                  <c:v>1.3384589627977119</c:v>
                </c:pt>
                <c:pt idx="4">
                  <c:v>1.3341347115823474</c:v>
                </c:pt>
                <c:pt idx="5">
                  <c:v>1.3341347115823474</c:v>
                </c:pt>
                <c:pt idx="6">
                  <c:v>1.3323729796057178</c:v>
                </c:pt>
                <c:pt idx="7">
                  <c:v>1.3323729796057178</c:v>
                </c:pt>
                <c:pt idx="8">
                  <c:v>1.3312518774387709</c:v>
                </c:pt>
                <c:pt idx="9">
                  <c:v>1.3312518774387709</c:v>
                </c:pt>
                <c:pt idx="10">
                  <c:v>1.3306112476290872</c:v>
                </c:pt>
                <c:pt idx="11">
                  <c:v>1.3306112476290872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830-4567-9E54-0D5BB817D616}"/>
            </c:ext>
          </c:extLst>
        </c:ser>
        <c:ser>
          <c:idx val="3"/>
          <c:order val="3"/>
          <c:tx>
            <c:v>su from original approach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noFill/>
              </a:ln>
              <a:effectLst/>
            </c:spPr>
          </c:marker>
          <c:xVal>
            <c:numRef>
              <c:f>'0.7su'!$AH$5:$AH$16</c:f>
              <c:numCache>
                <c:formatCode>General</c:formatCode>
                <c:ptCount val="12"/>
                <c:pt idx="0">
                  <c:v>25</c:v>
                </c:pt>
                <c:pt idx="1">
                  <c:v>25</c:v>
                </c:pt>
                <c:pt idx="2">
                  <c:v>31.048777541709892</c:v>
                </c:pt>
                <c:pt idx="3">
                  <c:v>31.048777541709892</c:v>
                </c:pt>
                <c:pt idx="4">
                  <c:v>31.84868866070342</c:v>
                </c:pt>
                <c:pt idx="5">
                  <c:v>31.84868866070342</c:v>
                </c:pt>
                <c:pt idx="6">
                  <c:v>32.180456847649715</c:v>
                </c:pt>
                <c:pt idx="7">
                  <c:v>32.180456847649715</c:v>
                </c:pt>
                <c:pt idx="8">
                  <c:v>32.393379215798561</c:v>
                </c:pt>
                <c:pt idx="9">
                  <c:v>32.393379215798561</c:v>
                </c:pt>
                <c:pt idx="10">
                  <c:v>32.515681067936896</c:v>
                </c:pt>
                <c:pt idx="11">
                  <c:v>32.515681067936896</c:v>
                </c:pt>
              </c:numCache>
            </c:numRef>
          </c:xVal>
          <c:yVal>
            <c:numRef>
              <c:f>'0.7su'!$X$5:$X$16</c:f>
              <c:numCache>
                <c:formatCode>General</c:formatCode>
                <c:ptCount val="12"/>
                <c:pt idx="0">
                  <c:v>1.3752951768545216</c:v>
                </c:pt>
                <c:pt idx="1">
                  <c:v>1.3752951768545216</c:v>
                </c:pt>
                <c:pt idx="2">
                  <c:v>1.3384589627977119</c:v>
                </c:pt>
                <c:pt idx="3">
                  <c:v>1.3384589627977119</c:v>
                </c:pt>
                <c:pt idx="4">
                  <c:v>1.3341347115823474</c:v>
                </c:pt>
                <c:pt idx="5">
                  <c:v>1.3341347115823474</c:v>
                </c:pt>
                <c:pt idx="6">
                  <c:v>1.3323729796057178</c:v>
                </c:pt>
                <c:pt idx="7">
                  <c:v>1.3323729796057178</c:v>
                </c:pt>
                <c:pt idx="8">
                  <c:v>1.3312518774387709</c:v>
                </c:pt>
                <c:pt idx="9">
                  <c:v>1.3312518774387709</c:v>
                </c:pt>
                <c:pt idx="10">
                  <c:v>1.3306112476290872</c:v>
                </c:pt>
                <c:pt idx="11">
                  <c:v>1.3306112476290872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830-4567-9E54-0D5BB817D616}"/>
            </c:ext>
          </c:extLst>
        </c:ser>
        <c:ser>
          <c:idx val="4"/>
          <c:order val="4"/>
          <c:tx>
            <c:v>CSL</c:v>
          </c:tx>
          <c:spPr>
            <a:ln w="50800" cap="rnd" cmpd="dbl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'0.7su'!$B$22:$B$23</c:f>
              <c:numCache>
                <c:formatCode>General</c:formatCode>
                <c:ptCount val="2"/>
                <c:pt idx="0">
                  <c:v>1</c:v>
                </c:pt>
                <c:pt idx="1">
                  <c:v>100</c:v>
                </c:pt>
              </c:numCache>
            </c:numRef>
          </c:xVal>
          <c:yVal>
            <c:numRef>
              <c:f>'0.7su'!$A$22:$A$23</c:f>
              <c:numCache>
                <c:formatCode>General</c:formatCode>
                <c:ptCount val="2"/>
                <c:pt idx="0">
                  <c:v>1.92</c:v>
                </c:pt>
                <c:pt idx="1">
                  <c:v>1.1371210683820243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830-4567-9E54-0D5BB817D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755887"/>
        <c:axId val="179745071"/>
      </c:scatterChart>
      <c:valAx>
        <c:axId val="179755887"/>
        <c:scaling>
          <c:logBase val="10"/>
          <c:orientation val="minMax"/>
          <c:max val="40"/>
          <c:min val="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log(</a:t>
                </a:r>
                <a:r>
                  <a:rPr lang="en-GB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su)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9745071"/>
        <c:crosses val="autoZero"/>
        <c:crossBetween val="midCat"/>
      </c:valAx>
      <c:valAx>
        <c:axId val="179745071"/>
        <c:scaling>
          <c:orientation val="minMax"/>
          <c:max val="1.4"/>
          <c:min val="1.3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</a:t>
                </a:r>
                <a:r>
                  <a:rPr lang="en-GB" baseline="0"/>
                  <a:t> (-)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9755887"/>
        <c:crosses val="autoZero"/>
        <c:crossBetween val="midCat"/>
        <c:majorUnit val="2.0000000000000004E-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1190634643472913"/>
          <c:y val="0.54140449594317097"/>
          <c:w val="0.46721158809123753"/>
          <c:h val="0.282138893441530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0.7-50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27498989810739"/>
          <c:y val="9.2597024863354582E-2"/>
          <c:w val="0.83266438782530827"/>
          <c:h val="0.78437649498036432"/>
        </c:manualLayout>
      </c:layout>
      <c:scatterChart>
        <c:scatterStyle val="lineMarker"/>
        <c:varyColors val="0"/>
        <c:ser>
          <c:idx val="0"/>
          <c:order val="0"/>
          <c:tx>
            <c:v>e measured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'0.7su'!$V$5:$V$16</c:f>
              <c:numCache>
                <c:formatCode>General</c:formatCode>
                <c:ptCount val="12"/>
                <c:pt idx="0">
                  <c:v>100</c:v>
                </c:pt>
                <c:pt idx="1">
                  <c:v>33.900000000000006</c:v>
                </c:pt>
                <c:pt idx="2">
                  <c:v>100</c:v>
                </c:pt>
                <c:pt idx="3">
                  <c:v>78.5</c:v>
                </c:pt>
                <c:pt idx="4">
                  <c:v>100</c:v>
                </c:pt>
                <c:pt idx="5">
                  <c:v>91.5</c:v>
                </c:pt>
                <c:pt idx="6">
                  <c:v>100</c:v>
                </c:pt>
                <c:pt idx="7">
                  <c:v>93</c:v>
                </c:pt>
                <c:pt idx="8">
                  <c:v>100</c:v>
                </c:pt>
                <c:pt idx="9">
                  <c:v>95</c:v>
                </c:pt>
                <c:pt idx="10">
                  <c:v>100</c:v>
                </c:pt>
                <c:pt idx="11">
                  <c:v>40</c:v>
                </c:pt>
              </c:numCache>
            </c:numRef>
          </c:xVal>
          <c:yVal>
            <c:numRef>
              <c:f>'0.7su'!$X$5:$X$16</c:f>
              <c:numCache>
                <c:formatCode>General</c:formatCode>
                <c:ptCount val="12"/>
                <c:pt idx="0">
                  <c:v>1.3752951768545216</c:v>
                </c:pt>
                <c:pt idx="1">
                  <c:v>1.3752951768545216</c:v>
                </c:pt>
                <c:pt idx="2">
                  <c:v>1.3384589627977119</c:v>
                </c:pt>
                <c:pt idx="3">
                  <c:v>1.3384589627977119</c:v>
                </c:pt>
                <c:pt idx="4">
                  <c:v>1.3341347115823474</c:v>
                </c:pt>
                <c:pt idx="5">
                  <c:v>1.3341347115823474</c:v>
                </c:pt>
                <c:pt idx="6">
                  <c:v>1.3323729796057178</c:v>
                </c:pt>
                <c:pt idx="7">
                  <c:v>1.3323729796057178</c:v>
                </c:pt>
                <c:pt idx="8">
                  <c:v>1.3312518774387709</c:v>
                </c:pt>
                <c:pt idx="9">
                  <c:v>1.3312518774387709</c:v>
                </c:pt>
                <c:pt idx="10">
                  <c:v>1.3306112476290872</c:v>
                </c:pt>
                <c:pt idx="11">
                  <c:v>1.3306112476290872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99F-4B6B-9C3C-8D8C156C5296}"/>
            </c:ext>
          </c:extLst>
        </c:ser>
        <c:ser>
          <c:idx val="1"/>
          <c:order val="1"/>
          <c:tx>
            <c:v>e-k0n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'0.7su'!$V$5:$V$16</c:f>
              <c:numCache>
                <c:formatCode>General</c:formatCode>
                <c:ptCount val="12"/>
                <c:pt idx="0">
                  <c:v>100</c:v>
                </c:pt>
                <c:pt idx="1">
                  <c:v>33.900000000000006</c:v>
                </c:pt>
                <c:pt idx="2">
                  <c:v>100</c:v>
                </c:pt>
                <c:pt idx="3">
                  <c:v>78.5</c:v>
                </c:pt>
                <c:pt idx="4">
                  <c:v>100</c:v>
                </c:pt>
                <c:pt idx="5">
                  <c:v>91.5</c:v>
                </c:pt>
                <c:pt idx="6">
                  <c:v>100</c:v>
                </c:pt>
                <c:pt idx="7">
                  <c:v>93</c:v>
                </c:pt>
                <c:pt idx="8">
                  <c:v>100</c:v>
                </c:pt>
                <c:pt idx="9">
                  <c:v>95</c:v>
                </c:pt>
                <c:pt idx="10">
                  <c:v>100</c:v>
                </c:pt>
                <c:pt idx="11">
                  <c:v>40</c:v>
                </c:pt>
              </c:numCache>
            </c:numRef>
          </c:xVal>
          <c:yVal>
            <c:numRef>
              <c:f>'0.7su'!$AB$5:$AB$16</c:f>
              <c:numCache>
                <c:formatCode>General</c:formatCode>
                <c:ptCount val="12"/>
                <c:pt idx="0">
                  <c:v>1.3752951768545216</c:v>
                </c:pt>
                <c:pt idx="1">
                  <c:v>1.3752951768545216</c:v>
                </c:pt>
                <c:pt idx="2">
                  <c:v>1.3384589627977119</c:v>
                </c:pt>
                <c:pt idx="3">
                  <c:v>1.3384589627977119</c:v>
                </c:pt>
                <c:pt idx="4">
                  <c:v>1.3302158777822584</c:v>
                </c:pt>
                <c:pt idx="5">
                  <c:v>1.3302158777822584</c:v>
                </c:pt>
                <c:pt idx="6">
                  <c:v>1.3271909737291738</c:v>
                </c:pt>
                <c:pt idx="7">
                  <c:v>1.3271909737291738</c:v>
                </c:pt>
                <c:pt idx="8">
                  <c:v>1.3247197772461869</c:v>
                </c:pt>
                <c:pt idx="9">
                  <c:v>1.3247197772461869</c:v>
                </c:pt>
                <c:pt idx="10">
                  <c:v>1.3229731243793084</c:v>
                </c:pt>
                <c:pt idx="11">
                  <c:v>1.3229731243793084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99F-4B6B-9C3C-8D8C156C5296}"/>
            </c:ext>
          </c:extLst>
        </c:ser>
        <c:ser>
          <c:idx val="2"/>
          <c:order val="2"/>
          <c:tx>
            <c:v>e original approach </c:v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'0.7su'!$V$5:$V$16</c:f>
              <c:numCache>
                <c:formatCode>General</c:formatCode>
                <c:ptCount val="12"/>
                <c:pt idx="0">
                  <c:v>100</c:v>
                </c:pt>
                <c:pt idx="1">
                  <c:v>33.900000000000006</c:v>
                </c:pt>
                <c:pt idx="2">
                  <c:v>100</c:v>
                </c:pt>
                <c:pt idx="3">
                  <c:v>78.5</c:v>
                </c:pt>
                <c:pt idx="4">
                  <c:v>100</c:v>
                </c:pt>
                <c:pt idx="5">
                  <c:v>91.5</c:v>
                </c:pt>
                <c:pt idx="6">
                  <c:v>100</c:v>
                </c:pt>
                <c:pt idx="7">
                  <c:v>93</c:v>
                </c:pt>
                <c:pt idx="8">
                  <c:v>100</c:v>
                </c:pt>
                <c:pt idx="9">
                  <c:v>95</c:v>
                </c:pt>
                <c:pt idx="10">
                  <c:v>100</c:v>
                </c:pt>
                <c:pt idx="11">
                  <c:v>40</c:v>
                </c:pt>
              </c:numCache>
            </c:numRef>
          </c:xVal>
          <c:yVal>
            <c:numRef>
              <c:f>'0.7su'!$AC$5:$AC$16</c:f>
              <c:numCache>
                <c:formatCode>General</c:formatCode>
                <c:ptCount val="12"/>
                <c:pt idx="0">
                  <c:v>1.3752951768545216</c:v>
                </c:pt>
                <c:pt idx="1">
                  <c:v>1.3752951768545216</c:v>
                </c:pt>
                <c:pt idx="2">
                  <c:v>1.3385155010200642</c:v>
                </c:pt>
                <c:pt idx="3">
                  <c:v>1.3385155010200642</c:v>
                </c:pt>
                <c:pt idx="4">
                  <c:v>1.3302850679392735</c:v>
                </c:pt>
                <c:pt idx="5">
                  <c:v>1.3302850679392735</c:v>
                </c:pt>
                <c:pt idx="6">
                  <c:v>1.3272648066732486</c:v>
                </c:pt>
                <c:pt idx="7">
                  <c:v>1.3272648066732486</c:v>
                </c:pt>
                <c:pt idx="8">
                  <c:v>1.3247974031168643</c:v>
                </c:pt>
                <c:pt idx="9">
                  <c:v>1.3247974031168643</c:v>
                </c:pt>
                <c:pt idx="10">
                  <c:v>1.3230534311076876</c:v>
                </c:pt>
                <c:pt idx="11">
                  <c:v>1.3230534311076876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99F-4B6B-9C3C-8D8C156C5296}"/>
            </c:ext>
          </c:extLst>
        </c:ser>
        <c:ser>
          <c:idx val="3"/>
          <c:order val="3"/>
          <c:tx>
            <c:v>CSL</c:v>
          </c:tx>
          <c:spPr>
            <a:ln w="50800" cap="rnd" cmpd="dbl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'0.7su'!$B$11:$B$12</c:f>
              <c:numCache>
                <c:formatCode>General</c:formatCode>
                <c:ptCount val="2"/>
                <c:pt idx="0">
                  <c:v>1</c:v>
                </c:pt>
                <c:pt idx="1">
                  <c:v>150</c:v>
                </c:pt>
              </c:numCache>
            </c:numRef>
          </c:xVal>
          <c:yVal>
            <c:numRef>
              <c:f>'0.7su'!$A$11:$A$12</c:f>
              <c:numCache>
                <c:formatCode>General</c:formatCode>
                <c:ptCount val="2"/>
                <c:pt idx="0">
                  <c:v>1.95</c:v>
                </c:pt>
                <c:pt idx="1">
                  <c:v>1.0981920000036365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99F-4B6B-9C3C-8D8C156C5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0411039"/>
        <c:axId val="800414783"/>
      </c:scatterChart>
      <c:valAx>
        <c:axId val="800411039"/>
        <c:scaling>
          <c:logBase val="10"/>
          <c:orientation val="minMax"/>
          <c:max val="100"/>
          <c:min val="2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log(</a:t>
                </a:r>
                <a:r>
                  <a:rPr lang="el-GR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σ</a:t>
                </a:r>
                <a:r>
                  <a:rPr lang="en-GB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'v)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0414783"/>
        <c:crosses val="autoZero"/>
        <c:crossBetween val="midCat"/>
      </c:valAx>
      <c:valAx>
        <c:axId val="800414783"/>
        <c:scaling>
          <c:orientation val="minMax"/>
          <c:max val="1.3800000000000001"/>
          <c:min val="1.3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 (-)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041103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7685975832481951"/>
          <c:y val="0.41619106776965703"/>
          <c:w val="0.28565541033379926"/>
          <c:h val="0.255678574688043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0.55-10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239417500895172"/>
          <c:y val="4.0964390303549945E-2"/>
          <c:w val="0.84700113835591717"/>
          <c:h val="0.81683596732224895"/>
        </c:manualLayout>
      </c:layout>
      <c:scatterChart>
        <c:scatterStyle val="lineMarker"/>
        <c:varyColors val="0"/>
        <c:ser>
          <c:idx val="0"/>
          <c:order val="0"/>
          <c:tx>
            <c:v>measured e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'0.5su (varyingk0)'!$F$6:$F$18</c:f>
              <c:numCache>
                <c:formatCode>General</c:formatCode>
                <c:ptCount val="13"/>
                <c:pt idx="0">
                  <c:v>0</c:v>
                </c:pt>
                <c:pt idx="1">
                  <c:v>100</c:v>
                </c:pt>
                <c:pt idx="2">
                  <c:v>86.4</c:v>
                </c:pt>
                <c:pt idx="3">
                  <c:v>100</c:v>
                </c:pt>
                <c:pt idx="4">
                  <c:v>95.2</c:v>
                </c:pt>
                <c:pt idx="5">
                  <c:v>100</c:v>
                </c:pt>
                <c:pt idx="6">
                  <c:v>97.3</c:v>
                </c:pt>
                <c:pt idx="7">
                  <c:v>100</c:v>
                </c:pt>
                <c:pt idx="8">
                  <c:v>98.5</c:v>
                </c:pt>
                <c:pt idx="9">
                  <c:v>100.5</c:v>
                </c:pt>
                <c:pt idx="10">
                  <c:v>99.2</c:v>
                </c:pt>
                <c:pt idx="11">
                  <c:v>100.1</c:v>
                </c:pt>
                <c:pt idx="12">
                  <c:v>54.32</c:v>
                </c:pt>
              </c:numCache>
            </c:numRef>
          </c:xVal>
          <c:yVal>
            <c:numRef>
              <c:f>'0.5su (varyingk0)'!$H$6:$H$18</c:f>
              <c:numCache>
                <c:formatCode>General</c:formatCode>
                <c:ptCount val="13"/>
                <c:pt idx="1">
                  <c:v>1.5569270619803333</c:v>
                </c:pt>
                <c:pt idx="2">
                  <c:v>1.5569270619803333</c:v>
                </c:pt>
                <c:pt idx="3">
                  <c:v>1.5415087666970417</c:v>
                </c:pt>
                <c:pt idx="4">
                  <c:v>1.5415087666970417</c:v>
                </c:pt>
                <c:pt idx="5">
                  <c:v>1.5368474216113954</c:v>
                </c:pt>
                <c:pt idx="6">
                  <c:v>1.5368474216113954</c:v>
                </c:pt>
                <c:pt idx="7">
                  <c:v>1.5346960315718658</c:v>
                </c:pt>
                <c:pt idx="8">
                  <c:v>1.5346960315718658</c:v>
                </c:pt>
                <c:pt idx="9">
                  <c:v>1.5323653590290434</c:v>
                </c:pt>
                <c:pt idx="10">
                  <c:v>1.5323653590290434</c:v>
                </c:pt>
                <c:pt idx="11">
                  <c:v>1.5316482290158668</c:v>
                </c:pt>
                <c:pt idx="12">
                  <c:v>1.5316482290158668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007-4301-A7CF-17C2A9A2BA9B}"/>
            </c:ext>
          </c:extLst>
        </c:ser>
        <c:ser>
          <c:idx val="1"/>
          <c:order val="1"/>
          <c:tx>
            <c:v>predicted e from k0n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'0.5su (varyingk0)'!$F$6:$F$18</c:f>
              <c:numCache>
                <c:formatCode>General</c:formatCode>
                <c:ptCount val="13"/>
                <c:pt idx="0">
                  <c:v>0</c:v>
                </c:pt>
                <c:pt idx="1">
                  <c:v>100</c:v>
                </c:pt>
                <c:pt idx="2">
                  <c:v>86.4</c:v>
                </c:pt>
                <c:pt idx="3">
                  <c:v>100</c:v>
                </c:pt>
                <c:pt idx="4">
                  <c:v>95.2</c:v>
                </c:pt>
                <c:pt idx="5">
                  <c:v>100</c:v>
                </c:pt>
                <c:pt idx="6">
                  <c:v>97.3</c:v>
                </c:pt>
                <c:pt idx="7">
                  <c:v>100</c:v>
                </c:pt>
                <c:pt idx="8">
                  <c:v>98.5</c:v>
                </c:pt>
                <c:pt idx="9">
                  <c:v>100.5</c:v>
                </c:pt>
                <c:pt idx="10">
                  <c:v>99.2</c:v>
                </c:pt>
                <c:pt idx="11">
                  <c:v>100.1</c:v>
                </c:pt>
                <c:pt idx="12">
                  <c:v>54.32</c:v>
                </c:pt>
              </c:numCache>
            </c:numRef>
          </c:xVal>
          <c:yVal>
            <c:numRef>
              <c:f>'0.5su (varyingk0)'!$L$6:$L$18</c:f>
              <c:numCache>
                <c:formatCode>General</c:formatCode>
                <c:ptCount val="13"/>
                <c:pt idx="1">
                  <c:v>1.5569270619803333</c:v>
                </c:pt>
                <c:pt idx="2">
                  <c:v>1.5569270619803333</c:v>
                </c:pt>
                <c:pt idx="3">
                  <c:v>1.5415087666970417</c:v>
                </c:pt>
                <c:pt idx="4">
                  <c:v>1.5415087666970417</c:v>
                </c:pt>
                <c:pt idx="5">
                  <c:v>1.5363205283156744</c:v>
                </c:pt>
                <c:pt idx="6">
                  <c:v>1.5363205283156744</c:v>
                </c:pt>
                <c:pt idx="7">
                  <c:v>1.5334336084376006</c:v>
                </c:pt>
                <c:pt idx="8">
                  <c:v>1.5334336084376006</c:v>
                </c:pt>
                <c:pt idx="9">
                  <c:v>1.5318395290208757</c:v>
                </c:pt>
                <c:pt idx="10">
                  <c:v>1.5318395290208757</c:v>
                </c:pt>
                <c:pt idx="11">
                  <c:v>1.5304593906789632</c:v>
                </c:pt>
                <c:pt idx="12">
                  <c:v>1.5304593906789632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007-4301-A7CF-17C2A9A2BA9B}"/>
            </c:ext>
          </c:extLst>
        </c:ser>
        <c:ser>
          <c:idx val="2"/>
          <c:order val="2"/>
          <c:tx>
            <c:v>predicted e from original approach</c:v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'0.5su (varyingk0)'!$F$6:$F$18</c:f>
              <c:numCache>
                <c:formatCode>General</c:formatCode>
                <c:ptCount val="13"/>
                <c:pt idx="0">
                  <c:v>0</c:v>
                </c:pt>
                <c:pt idx="1">
                  <c:v>100</c:v>
                </c:pt>
                <c:pt idx="2">
                  <c:v>86.4</c:v>
                </c:pt>
                <c:pt idx="3">
                  <c:v>100</c:v>
                </c:pt>
                <c:pt idx="4">
                  <c:v>95.2</c:v>
                </c:pt>
                <c:pt idx="5">
                  <c:v>100</c:v>
                </c:pt>
                <c:pt idx="6">
                  <c:v>97.3</c:v>
                </c:pt>
                <c:pt idx="7">
                  <c:v>100</c:v>
                </c:pt>
                <c:pt idx="8">
                  <c:v>98.5</c:v>
                </c:pt>
                <c:pt idx="9">
                  <c:v>100.5</c:v>
                </c:pt>
                <c:pt idx="10">
                  <c:v>99.2</c:v>
                </c:pt>
                <c:pt idx="11">
                  <c:v>100.1</c:v>
                </c:pt>
                <c:pt idx="12">
                  <c:v>54.32</c:v>
                </c:pt>
              </c:numCache>
            </c:numRef>
          </c:xVal>
          <c:yVal>
            <c:numRef>
              <c:f>'0.5su (varyingk0)'!$M$6:$M$18</c:f>
              <c:numCache>
                <c:formatCode>General</c:formatCode>
                <c:ptCount val="13"/>
                <c:pt idx="1">
                  <c:v>1.5569270619803333</c:v>
                </c:pt>
                <c:pt idx="2">
                  <c:v>1.5569270619803333</c:v>
                </c:pt>
                <c:pt idx="3">
                  <c:v>1.5519568566342785</c:v>
                </c:pt>
                <c:pt idx="4">
                  <c:v>1.5519568566342785</c:v>
                </c:pt>
                <c:pt idx="5">
                  <c:v>1.5502843883317923</c:v>
                </c:pt>
                <c:pt idx="6">
                  <c:v>1.5502843883317923</c:v>
                </c:pt>
                <c:pt idx="7">
                  <c:v>1.5493537676407239</c:v>
                </c:pt>
                <c:pt idx="8">
                  <c:v>1.5493537676407239</c:v>
                </c:pt>
                <c:pt idx="9">
                  <c:v>1.5488399039551821</c:v>
                </c:pt>
                <c:pt idx="10">
                  <c:v>1.5488399039551821</c:v>
                </c:pt>
                <c:pt idx="11">
                  <c:v>1.5483950058105278</c:v>
                </c:pt>
                <c:pt idx="12">
                  <c:v>1.5483950058105278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007-4301-A7CF-17C2A9A2BA9B}"/>
            </c:ext>
          </c:extLst>
        </c:ser>
        <c:ser>
          <c:idx val="3"/>
          <c:order val="3"/>
          <c:tx>
            <c:v>CSL</c:v>
          </c:tx>
          <c:spPr>
            <a:ln w="50800" cap="rnd" cmpd="dbl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'0.5su (varyingk0)'!$B$11:$B$12</c:f>
              <c:numCache>
                <c:formatCode>General</c:formatCode>
                <c:ptCount val="2"/>
                <c:pt idx="0">
                  <c:v>1</c:v>
                </c:pt>
                <c:pt idx="1">
                  <c:v>150</c:v>
                </c:pt>
              </c:numCache>
            </c:numRef>
          </c:xVal>
          <c:yVal>
            <c:numRef>
              <c:f>'0.5su (varyingk0)'!$A$11:$A$12</c:f>
              <c:numCache>
                <c:formatCode>General</c:formatCode>
                <c:ptCount val="2"/>
                <c:pt idx="0">
                  <c:v>2.21</c:v>
                </c:pt>
                <c:pt idx="1">
                  <c:v>1.3581920000036365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007-4301-A7CF-17C2A9A2B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5214191"/>
        <c:axId val="915234159"/>
      </c:scatterChart>
      <c:valAx>
        <c:axId val="915214191"/>
        <c:scaling>
          <c:logBase val="10"/>
          <c:orientation val="minMax"/>
          <c:max val="100"/>
          <c:min val="3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ln(</a:t>
                </a:r>
                <a:r>
                  <a:rPr lang="el-GR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σ</a:t>
                </a:r>
                <a:r>
                  <a:rPr lang="en-GB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'v)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5234159"/>
        <c:crosses val="autoZero"/>
        <c:crossBetween val="midCat"/>
      </c:valAx>
      <c:valAx>
        <c:axId val="915234159"/>
        <c:scaling>
          <c:orientation val="minMax"/>
          <c:max val="1.56"/>
          <c:min val="1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e_measured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521419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1810278515496854"/>
          <c:y val="0.56006438053654739"/>
          <c:w val="0.42862898544146133"/>
          <c:h val="0.271605242080309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0.55-10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533730089070777"/>
          <c:y val="3.8986822621399159E-2"/>
          <c:w val="0.79817607490788811"/>
          <c:h val="0.80363646308866055"/>
        </c:manualLayout>
      </c:layout>
      <c:scatterChart>
        <c:scatterStyle val="smoothMarker"/>
        <c:varyColors val="0"/>
        <c:ser>
          <c:idx val="1"/>
          <c:order val="4"/>
          <c:tx>
            <c:v>CSL</c:v>
          </c:tx>
          <c:spPr>
            <a:ln w="50800" cap="rnd" cmpd="dbl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'0.5su (varyingk0)'!$B$20:$B$21</c:f>
              <c:numCache>
                <c:formatCode>General</c:formatCode>
                <c:ptCount val="2"/>
                <c:pt idx="0">
                  <c:v>1</c:v>
                </c:pt>
                <c:pt idx="1">
                  <c:v>200</c:v>
                </c:pt>
              </c:numCache>
            </c:numRef>
          </c:xVal>
          <c:yVal>
            <c:numRef>
              <c:f>'0.5su (varyingk0)'!$A$20:$A$21</c:f>
              <c:numCache>
                <c:formatCode>General</c:formatCode>
                <c:ptCount val="2"/>
                <c:pt idx="0">
                  <c:v>2.1</c:v>
                </c:pt>
                <c:pt idx="1">
                  <c:v>1.1992860476868339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3E5-475A-A020-AC873E166A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4489551"/>
        <c:axId val="594374607"/>
      </c:scatterChart>
      <c:scatterChart>
        <c:scatterStyle val="lineMarker"/>
        <c:varyColors val="0"/>
        <c:ser>
          <c:idx val="2"/>
          <c:order val="0"/>
          <c:tx>
            <c:v>su measured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'0.5su (varyingk0)'!$N$8:$N$18</c:f>
              <c:numCache>
                <c:formatCode>General</c:formatCode>
                <c:ptCount val="11"/>
                <c:pt idx="0">
                  <c:v>25</c:v>
                </c:pt>
                <c:pt idx="10">
                  <c:v>28.1</c:v>
                </c:pt>
              </c:numCache>
            </c:numRef>
          </c:xVal>
          <c:yVal>
            <c:numRef>
              <c:f>'0.5su (varyingk0)'!$H$8:$H$18</c:f>
              <c:numCache>
                <c:formatCode>General</c:formatCode>
                <c:ptCount val="11"/>
                <c:pt idx="0">
                  <c:v>1.5569270619803333</c:v>
                </c:pt>
                <c:pt idx="1">
                  <c:v>1.5415087666970417</c:v>
                </c:pt>
                <c:pt idx="2">
                  <c:v>1.5415087666970417</c:v>
                </c:pt>
                <c:pt idx="3">
                  <c:v>1.5368474216113954</c:v>
                </c:pt>
                <c:pt idx="4">
                  <c:v>1.5368474216113954</c:v>
                </c:pt>
                <c:pt idx="5">
                  <c:v>1.5346960315718658</c:v>
                </c:pt>
                <c:pt idx="6">
                  <c:v>1.5346960315718658</c:v>
                </c:pt>
                <c:pt idx="7">
                  <c:v>1.5323653590290434</c:v>
                </c:pt>
                <c:pt idx="8">
                  <c:v>1.5323653590290434</c:v>
                </c:pt>
                <c:pt idx="9">
                  <c:v>1.5316482290158668</c:v>
                </c:pt>
                <c:pt idx="10">
                  <c:v>1.5316482290158668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3E5-475A-A020-AC873E166A2E}"/>
            </c:ext>
          </c:extLst>
        </c:ser>
        <c:ser>
          <c:idx val="4"/>
          <c:order val="1"/>
          <c:tx>
            <c:v>su-up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noFill/>
              </a:ln>
              <a:effectLst/>
            </c:spPr>
          </c:marker>
          <c:xVal>
            <c:numRef>
              <c:f>'0.5su (varyingk0)'!$T$7:$T$18</c:f>
              <c:numCache>
                <c:formatCode>General</c:formatCode>
                <c:ptCount val="12"/>
                <c:pt idx="0">
                  <c:v>25</c:v>
                </c:pt>
                <c:pt idx="1">
                  <c:v>25</c:v>
                </c:pt>
                <c:pt idx="2">
                  <c:v>26.797604982607542</c:v>
                </c:pt>
                <c:pt idx="3">
                  <c:v>26.797604982607542</c:v>
                </c:pt>
                <c:pt idx="4">
                  <c:v>27.431113083813354</c:v>
                </c:pt>
                <c:pt idx="5">
                  <c:v>27.431113083813354</c:v>
                </c:pt>
                <c:pt idx="6">
                  <c:v>27.79008220063934</c:v>
                </c:pt>
                <c:pt idx="7">
                  <c:v>27.79008220063934</c:v>
                </c:pt>
                <c:pt idx="8">
                  <c:v>27.990304423805842</c:v>
                </c:pt>
                <c:pt idx="9">
                  <c:v>27.990304423805842</c:v>
                </c:pt>
                <c:pt idx="10">
                  <c:v>28.16481963389683</c:v>
                </c:pt>
                <c:pt idx="11">
                  <c:v>28.16481963389683</c:v>
                </c:pt>
              </c:numCache>
            </c:numRef>
          </c:xVal>
          <c:yVal>
            <c:numRef>
              <c:f>'0.5su (varyingk0)'!$H$7:$H$18</c:f>
              <c:numCache>
                <c:formatCode>General</c:formatCode>
                <c:ptCount val="12"/>
                <c:pt idx="0">
                  <c:v>1.5569270619803333</c:v>
                </c:pt>
                <c:pt idx="1">
                  <c:v>1.5569270619803333</c:v>
                </c:pt>
                <c:pt idx="2">
                  <c:v>1.5415087666970417</c:v>
                </c:pt>
                <c:pt idx="3">
                  <c:v>1.5415087666970417</c:v>
                </c:pt>
                <c:pt idx="4">
                  <c:v>1.5368474216113954</c:v>
                </c:pt>
                <c:pt idx="5">
                  <c:v>1.5368474216113954</c:v>
                </c:pt>
                <c:pt idx="6">
                  <c:v>1.5346960315718658</c:v>
                </c:pt>
                <c:pt idx="7">
                  <c:v>1.5346960315718658</c:v>
                </c:pt>
                <c:pt idx="8">
                  <c:v>1.5323653590290434</c:v>
                </c:pt>
                <c:pt idx="9">
                  <c:v>1.5323653590290434</c:v>
                </c:pt>
                <c:pt idx="10">
                  <c:v>1.5316482290158668</c:v>
                </c:pt>
                <c:pt idx="11">
                  <c:v>1.5316482290158668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3E5-475A-A020-AC873E166A2E}"/>
            </c:ext>
          </c:extLst>
        </c:ser>
        <c:ser>
          <c:idx val="0"/>
          <c:order val="2"/>
          <c:tx>
            <c:v>su e-k0n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'0.5su (varyingk0)'!$P$7:$P$18</c:f>
              <c:numCache>
                <c:formatCode>General</c:formatCode>
                <c:ptCount val="12"/>
                <c:pt idx="0">
                  <c:v>25</c:v>
                </c:pt>
                <c:pt idx="1">
                  <c:v>25</c:v>
                </c:pt>
                <c:pt idx="2">
                  <c:v>26.797604982607549</c:v>
                </c:pt>
                <c:pt idx="3">
                  <c:v>26.797604982607549</c:v>
                </c:pt>
                <c:pt idx="4">
                  <c:v>27.366099574803741</c:v>
                </c:pt>
                <c:pt idx="5">
                  <c:v>27.366099574803741</c:v>
                </c:pt>
                <c:pt idx="6">
                  <c:v>27.632533992718749</c:v>
                </c:pt>
                <c:pt idx="7">
                  <c:v>27.632533992718749</c:v>
                </c:pt>
                <c:pt idx="8">
                  <c:v>27.924099310649584</c:v>
                </c:pt>
                <c:pt idx="9">
                  <c:v>27.924099310649584</c:v>
                </c:pt>
                <c:pt idx="10">
                  <c:v>28.014429148187126</c:v>
                </c:pt>
                <c:pt idx="11">
                  <c:v>28.014429148187126</c:v>
                </c:pt>
              </c:numCache>
            </c:numRef>
          </c:xVal>
          <c:yVal>
            <c:numRef>
              <c:f>'0.5su (varyingk0)'!$H$7:$H$18</c:f>
              <c:numCache>
                <c:formatCode>General</c:formatCode>
                <c:ptCount val="12"/>
                <c:pt idx="0">
                  <c:v>1.5569270619803333</c:v>
                </c:pt>
                <c:pt idx="1">
                  <c:v>1.5569270619803333</c:v>
                </c:pt>
                <c:pt idx="2">
                  <c:v>1.5415087666970417</c:v>
                </c:pt>
                <c:pt idx="3">
                  <c:v>1.5415087666970417</c:v>
                </c:pt>
                <c:pt idx="4">
                  <c:v>1.5368474216113954</c:v>
                </c:pt>
                <c:pt idx="5">
                  <c:v>1.5368474216113954</c:v>
                </c:pt>
                <c:pt idx="6">
                  <c:v>1.5346960315718658</c:v>
                </c:pt>
                <c:pt idx="7">
                  <c:v>1.5346960315718658</c:v>
                </c:pt>
                <c:pt idx="8">
                  <c:v>1.5323653590290434</c:v>
                </c:pt>
                <c:pt idx="9">
                  <c:v>1.5323653590290434</c:v>
                </c:pt>
                <c:pt idx="10">
                  <c:v>1.5316482290158668</c:v>
                </c:pt>
                <c:pt idx="11">
                  <c:v>1.5316482290158668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3E5-475A-A020-AC873E166A2E}"/>
            </c:ext>
          </c:extLst>
        </c:ser>
        <c:ser>
          <c:idx val="3"/>
          <c:order val="3"/>
          <c:tx>
            <c:v>su original approach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noFill/>
              </a:ln>
              <a:effectLst/>
            </c:spPr>
          </c:marker>
          <c:xVal>
            <c:numRef>
              <c:f>'0.5su (varyingk0)'!$R$8:$R$18</c:f>
              <c:numCache>
                <c:formatCode>General</c:formatCode>
                <c:ptCount val="11"/>
                <c:pt idx="0">
                  <c:v>25</c:v>
                </c:pt>
                <c:pt idx="1">
                  <c:v>27.373398372263775</c:v>
                </c:pt>
                <c:pt idx="2">
                  <c:v>27.373398372263775</c:v>
                </c:pt>
                <c:pt idx="3">
                  <c:v>28.134353002739093</c:v>
                </c:pt>
                <c:pt idx="4">
                  <c:v>28.134353002739093</c:v>
                </c:pt>
                <c:pt idx="5">
                  <c:v>28.492662328761956</c:v>
                </c:pt>
                <c:pt idx="6">
                  <c:v>28.492662328761956</c:v>
                </c:pt>
                <c:pt idx="7">
                  <c:v>28.885982142248441</c:v>
                </c:pt>
                <c:pt idx="8">
                  <c:v>28.885982142248441</c:v>
                </c:pt>
                <c:pt idx="9">
                  <c:v>29.008092486172348</c:v>
                </c:pt>
                <c:pt idx="10">
                  <c:v>29.008092486172348</c:v>
                </c:pt>
              </c:numCache>
            </c:numRef>
          </c:xVal>
          <c:yVal>
            <c:numRef>
              <c:f>'0.5su (varyingk0)'!$H$8:$H$18</c:f>
              <c:numCache>
                <c:formatCode>General</c:formatCode>
                <c:ptCount val="11"/>
                <c:pt idx="0">
                  <c:v>1.5569270619803333</c:v>
                </c:pt>
                <c:pt idx="1">
                  <c:v>1.5415087666970417</c:v>
                </c:pt>
                <c:pt idx="2">
                  <c:v>1.5415087666970417</c:v>
                </c:pt>
                <c:pt idx="3">
                  <c:v>1.5368474216113954</c:v>
                </c:pt>
                <c:pt idx="4">
                  <c:v>1.5368474216113954</c:v>
                </c:pt>
                <c:pt idx="5">
                  <c:v>1.5346960315718658</c:v>
                </c:pt>
                <c:pt idx="6">
                  <c:v>1.5346960315718658</c:v>
                </c:pt>
                <c:pt idx="7">
                  <c:v>1.5323653590290434</c:v>
                </c:pt>
                <c:pt idx="8">
                  <c:v>1.5323653590290434</c:v>
                </c:pt>
                <c:pt idx="9">
                  <c:v>1.5316482290158668</c:v>
                </c:pt>
                <c:pt idx="10">
                  <c:v>1.5316482290158668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3E5-475A-A020-AC873E166A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4489551"/>
        <c:axId val="594374607"/>
      </c:scatterChart>
      <c:valAx>
        <c:axId val="234489551"/>
        <c:scaling>
          <c:logBase val="10"/>
          <c:orientation val="minMax"/>
          <c:max val="40"/>
          <c:min val="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ln(su)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374607"/>
        <c:crosses val="autoZero"/>
        <c:crossBetween val="midCat"/>
      </c:valAx>
      <c:valAx>
        <c:axId val="594374607"/>
        <c:scaling>
          <c:orientation val="minMax"/>
          <c:max val="1.56"/>
          <c:min val="1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e_measured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448955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0.55-100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18209812192267"/>
          <c:y val="0.14388229242521247"/>
          <c:w val="0.68088322560985393"/>
          <c:h val="0.72265783454619192"/>
        </c:manualLayout>
      </c:layout>
      <c:scatterChart>
        <c:scatterStyle val="smoothMarker"/>
        <c:varyColors val="0"/>
        <c:ser>
          <c:idx val="4"/>
          <c:order val="5"/>
          <c:tx>
            <c:v>CSL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 cmpd="dbl">
                <a:solidFill>
                  <a:schemeClr val="tx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0D3-49AD-B623-94CD5EFC1059}"/>
              </c:ext>
            </c:extLst>
          </c:dPt>
          <c:xVal>
            <c:numRef>
              <c:f>'0.5su (varyingk0)'!$B$22:$B$23</c:f>
              <c:numCache>
                <c:formatCode>General</c:formatCode>
                <c:ptCount val="2"/>
                <c:pt idx="0">
                  <c:v>1</c:v>
                </c:pt>
                <c:pt idx="1">
                  <c:v>100</c:v>
                </c:pt>
              </c:numCache>
            </c:numRef>
          </c:xVal>
          <c:yVal>
            <c:numRef>
              <c:f>'0.5su (varyingk0)'!$A$22:$A$23</c:f>
              <c:numCache>
                <c:formatCode>General</c:formatCode>
                <c:ptCount val="2"/>
                <c:pt idx="0">
                  <c:v>1.89</c:v>
                </c:pt>
                <c:pt idx="1">
                  <c:v>1.1071210683820243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0D3-49AD-B623-94CD5EFC1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8165663"/>
        <c:axId val="728158175"/>
      </c:scatterChart>
      <c:scatterChart>
        <c:scatterStyle val="lineMarker"/>
        <c:varyColors val="0"/>
        <c:ser>
          <c:idx val="0"/>
          <c:order val="0"/>
          <c:tx>
            <c:v>su_measured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'0.5su (varyingk0)'!$AE$7:$AE$18</c:f>
              <c:numCache>
                <c:formatCode>General</c:formatCode>
                <c:ptCount val="12"/>
                <c:pt idx="0">
                  <c:v>25</c:v>
                </c:pt>
                <c:pt idx="1">
                  <c:v>25</c:v>
                </c:pt>
                <c:pt idx="2">
                  <c:v>27.72</c:v>
                </c:pt>
                <c:pt idx="3">
                  <c:v>27.72</c:v>
                </c:pt>
                <c:pt idx="6">
                  <c:v>29.2</c:v>
                </c:pt>
                <c:pt idx="7">
                  <c:v>29.2</c:v>
                </c:pt>
                <c:pt idx="10">
                  <c:v>31.65</c:v>
                </c:pt>
                <c:pt idx="11">
                  <c:v>31.65</c:v>
                </c:pt>
              </c:numCache>
            </c:numRef>
          </c:xVal>
          <c:yVal>
            <c:numRef>
              <c:f>'0.5su (varyingk0)'!$Y$7:$Y$18</c:f>
              <c:numCache>
                <c:formatCode>General</c:formatCode>
                <c:ptCount val="12"/>
                <c:pt idx="0">
                  <c:v>1.342177659782442</c:v>
                </c:pt>
                <c:pt idx="1">
                  <c:v>1.342177659782442</c:v>
                </c:pt>
                <c:pt idx="2">
                  <c:v>1.3272772576208234</c:v>
                </c:pt>
                <c:pt idx="3">
                  <c:v>1.3272772576208234</c:v>
                </c:pt>
                <c:pt idx="4">
                  <c:v>1.3228071369723384</c:v>
                </c:pt>
                <c:pt idx="5">
                  <c:v>1.3228071369723384</c:v>
                </c:pt>
                <c:pt idx="6">
                  <c:v>1.3194959364919785</c:v>
                </c:pt>
                <c:pt idx="7">
                  <c:v>1.3194959364919785</c:v>
                </c:pt>
                <c:pt idx="8">
                  <c:v>1.3178403362517983</c:v>
                </c:pt>
                <c:pt idx="9">
                  <c:v>1.3178403362517983</c:v>
                </c:pt>
                <c:pt idx="10">
                  <c:v>1.3171780961557267</c:v>
                </c:pt>
                <c:pt idx="11">
                  <c:v>1.3171780961557267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0D3-49AD-B623-94CD5EFC1059}"/>
            </c:ext>
          </c:extLst>
        </c:ser>
        <c:ser>
          <c:idx val="1"/>
          <c:order val="1"/>
          <c:tx>
            <c:v>su_pred from up ( new approach)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0070C0"/>
              </a:solidFill>
              <a:ln w="9525">
                <a:noFill/>
              </a:ln>
              <a:effectLst/>
            </c:spPr>
          </c:marker>
          <c:xVal>
            <c:numRef>
              <c:f>'0.5su (varyingk0)'!$AK$7:$AK$18</c:f>
              <c:numCache>
                <c:formatCode>General</c:formatCode>
                <c:ptCount val="12"/>
                <c:pt idx="0">
                  <c:v>25</c:v>
                </c:pt>
                <c:pt idx="1">
                  <c:v>25</c:v>
                </c:pt>
                <c:pt idx="2">
                  <c:v>28.306925853614896</c:v>
                </c:pt>
                <c:pt idx="3">
                  <c:v>28.306925853614896</c:v>
                </c:pt>
                <c:pt idx="4">
                  <c:v>29.583607551398021</c:v>
                </c:pt>
                <c:pt idx="5">
                  <c:v>29.583607551398021</c:v>
                </c:pt>
                <c:pt idx="6">
                  <c:v>30.350298162520367</c:v>
                </c:pt>
                <c:pt idx="7">
                  <c:v>30.350298162520367</c:v>
                </c:pt>
                <c:pt idx="8">
                  <c:v>30.740186252154679</c:v>
                </c:pt>
                <c:pt idx="9">
                  <c:v>30.740186252154679</c:v>
                </c:pt>
                <c:pt idx="10">
                  <c:v>30.89051981723776</c:v>
                </c:pt>
                <c:pt idx="11">
                  <c:v>30.89051981723776</c:v>
                </c:pt>
              </c:numCache>
            </c:numRef>
          </c:xVal>
          <c:yVal>
            <c:numRef>
              <c:f>'0.5su (varyingk0)'!$Y$7:$Y$18</c:f>
              <c:numCache>
                <c:formatCode>General</c:formatCode>
                <c:ptCount val="12"/>
                <c:pt idx="0">
                  <c:v>1.342177659782442</c:v>
                </c:pt>
                <c:pt idx="1">
                  <c:v>1.342177659782442</c:v>
                </c:pt>
                <c:pt idx="2">
                  <c:v>1.3272772576208234</c:v>
                </c:pt>
                <c:pt idx="3">
                  <c:v>1.3272772576208234</c:v>
                </c:pt>
                <c:pt idx="4">
                  <c:v>1.3228071369723384</c:v>
                </c:pt>
                <c:pt idx="5">
                  <c:v>1.3228071369723384</c:v>
                </c:pt>
                <c:pt idx="6">
                  <c:v>1.3194959364919785</c:v>
                </c:pt>
                <c:pt idx="7">
                  <c:v>1.3194959364919785</c:v>
                </c:pt>
                <c:pt idx="8">
                  <c:v>1.3178403362517983</c:v>
                </c:pt>
                <c:pt idx="9">
                  <c:v>1.3178403362517983</c:v>
                </c:pt>
                <c:pt idx="10">
                  <c:v>1.3171780961557267</c:v>
                </c:pt>
                <c:pt idx="11">
                  <c:v>1.3171780961557267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0D3-49AD-B623-94CD5EFC1059}"/>
            </c:ext>
          </c:extLst>
        </c:ser>
        <c:ser>
          <c:idx val="5"/>
          <c:order val="2"/>
          <c:tx>
            <c:v>su_pred from up (original approach)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FFC000"/>
              </a:solidFill>
              <a:ln w="9525">
                <a:noFill/>
              </a:ln>
              <a:effectLst/>
            </c:spPr>
          </c:marker>
          <c:xVal>
            <c:numRef>
              <c:f>'0.5su (varyingk0)'!$AM$7:$AM$18</c:f>
              <c:numCache>
                <c:formatCode>General</c:formatCode>
                <c:ptCount val="12"/>
                <c:pt idx="0">
                  <c:v>25</c:v>
                </c:pt>
                <c:pt idx="1">
                  <c:v>25</c:v>
                </c:pt>
                <c:pt idx="2">
                  <c:v>26.273691011184582</c:v>
                </c:pt>
                <c:pt idx="3">
                  <c:v>26.273691011184582</c:v>
                </c:pt>
                <c:pt idx="4">
                  <c:v>26.857122879590968</c:v>
                </c:pt>
                <c:pt idx="5">
                  <c:v>26.857122879590968</c:v>
                </c:pt>
                <c:pt idx="6">
                  <c:v>27.380559383089913</c:v>
                </c:pt>
                <c:pt idx="7">
                  <c:v>27.380559383089913</c:v>
                </c:pt>
                <c:pt idx="8">
                  <c:v>27.733312723082474</c:v>
                </c:pt>
                <c:pt idx="9">
                  <c:v>27.733312723082474</c:v>
                </c:pt>
                <c:pt idx="10">
                  <c:v>27.931630365595648</c:v>
                </c:pt>
                <c:pt idx="11">
                  <c:v>27.931630365595648</c:v>
                </c:pt>
              </c:numCache>
            </c:numRef>
          </c:xVal>
          <c:yVal>
            <c:numRef>
              <c:f>'0.5su (varyingk0)'!$Y$7:$Y$18</c:f>
              <c:numCache>
                <c:formatCode>General</c:formatCode>
                <c:ptCount val="12"/>
                <c:pt idx="0">
                  <c:v>1.342177659782442</c:v>
                </c:pt>
                <c:pt idx="1">
                  <c:v>1.342177659782442</c:v>
                </c:pt>
                <c:pt idx="2">
                  <c:v>1.3272772576208234</c:v>
                </c:pt>
                <c:pt idx="3">
                  <c:v>1.3272772576208234</c:v>
                </c:pt>
                <c:pt idx="4">
                  <c:v>1.3228071369723384</c:v>
                </c:pt>
                <c:pt idx="5">
                  <c:v>1.3228071369723384</c:v>
                </c:pt>
                <c:pt idx="6">
                  <c:v>1.3194959364919785</c:v>
                </c:pt>
                <c:pt idx="7">
                  <c:v>1.3194959364919785</c:v>
                </c:pt>
                <c:pt idx="8">
                  <c:v>1.3178403362517983</c:v>
                </c:pt>
                <c:pt idx="9">
                  <c:v>1.3178403362517983</c:v>
                </c:pt>
                <c:pt idx="10">
                  <c:v>1.3171780961557267</c:v>
                </c:pt>
                <c:pt idx="11">
                  <c:v>1.3171780961557267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0D3-49AD-B623-94CD5EFC1059}"/>
            </c:ext>
          </c:extLst>
        </c:ser>
        <c:ser>
          <c:idx val="2"/>
          <c:order val="3"/>
          <c:tx>
            <c:v>su_pred from e (new approach)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noFill/>
              </a:ln>
              <a:effectLst/>
            </c:spPr>
          </c:marker>
          <c:xVal>
            <c:numRef>
              <c:f>'0.5su (varyingk0)'!$AG$7:$AG$18</c:f>
              <c:numCache>
                <c:formatCode>General</c:formatCode>
                <c:ptCount val="12"/>
                <c:pt idx="0">
                  <c:v>25</c:v>
                </c:pt>
                <c:pt idx="1">
                  <c:v>25</c:v>
                </c:pt>
                <c:pt idx="2">
                  <c:v>28.448108404512102</c:v>
                </c:pt>
                <c:pt idx="3">
                  <c:v>28.448108404512102</c:v>
                </c:pt>
                <c:pt idx="4">
                  <c:v>29.527424956533675</c:v>
                </c:pt>
                <c:pt idx="5">
                  <c:v>29.527424956533675</c:v>
                </c:pt>
                <c:pt idx="6">
                  <c:v>30.305650772020371</c:v>
                </c:pt>
                <c:pt idx="7">
                  <c:v>30.305650772020371</c:v>
                </c:pt>
                <c:pt idx="8">
                  <c:v>30.690843875344211</c:v>
                </c:pt>
                <c:pt idx="9">
                  <c:v>30.690843875344211</c:v>
                </c:pt>
                <c:pt idx="10">
                  <c:v>30.841860822142561</c:v>
                </c:pt>
                <c:pt idx="11">
                  <c:v>30.841860822142561</c:v>
                </c:pt>
              </c:numCache>
            </c:numRef>
          </c:xVal>
          <c:yVal>
            <c:numRef>
              <c:f>'0.5su (varyingk0)'!$Y$7:$Y$18</c:f>
              <c:numCache>
                <c:formatCode>General</c:formatCode>
                <c:ptCount val="12"/>
                <c:pt idx="0">
                  <c:v>1.342177659782442</c:v>
                </c:pt>
                <c:pt idx="1">
                  <c:v>1.342177659782442</c:v>
                </c:pt>
                <c:pt idx="2">
                  <c:v>1.3272772576208234</c:v>
                </c:pt>
                <c:pt idx="3">
                  <c:v>1.3272772576208234</c:v>
                </c:pt>
                <c:pt idx="4">
                  <c:v>1.3228071369723384</c:v>
                </c:pt>
                <c:pt idx="5">
                  <c:v>1.3228071369723384</c:v>
                </c:pt>
                <c:pt idx="6">
                  <c:v>1.3194959364919785</c:v>
                </c:pt>
                <c:pt idx="7">
                  <c:v>1.3194959364919785</c:v>
                </c:pt>
                <c:pt idx="8">
                  <c:v>1.3178403362517983</c:v>
                </c:pt>
                <c:pt idx="9">
                  <c:v>1.3178403362517983</c:v>
                </c:pt>
                <c:pt idx="10">
                  <c:v>1.3171780961557267</c:v>
                </c:pt>
                <c:pt idx="11">
                  <c:v>1.3171780961557267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D0D3-49AD-B623-94CD5EFC1059}"/>
            </c:ext>
          </c:extLst>
        </c:ser>
        <c:ser>
          <c:idx val="3"/>
          <c:order val="4"/>
          <c:tx>
            <c:v>su_pred from e (original approach)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noFill/>
              </a:ln>
              <a:effectLst/>
            </c:spPr>
          </c:marker>
          <c:xVal>
            <c:numRef>
              <c:f>'0.5su (varyingk0)'!$AI$7:$AI$18</c:f>
              <c:numCache>
                <c:formatCode>General</c:formatCode>
                <c:ptCount val="12"/>
                <c:pt idx="0">
                  <c:v>25</c:v>
                </c:pt>
                <c:pt idx="1">
                  <c:v>25</c:v>
                </c:pt>
                <c:pt idx="2">
                  <c:v>27.290134120529412</c:v>
                </c:pt>
                <c:pt idx="3">
                  <c:v>27.290134120529412</c:v>
                </c:pt>
                <c:pt idx="4">
                  <c:v>28.017241168478378</c:v>
                </c:pt>
                <c:pt idx="5">
                  <c:v>28.017241168478378</c:v>
                </c:pt>
                <c:pt idx="6">
                  <c:v>28.56830043079993</c:v>
                </c:pt>
                <c:pt idx="7">
                  <c:v>28.56830043079993</c:v>
                </c:pt>
                <c:pt idx="8">
                  <c:v>28.847881292399855</c:v>
                </c:pt>
                <c:pt idx="9">
                  <c:v>28.847881292399855</c:v>
                </c:pt>
                <c:pt idx="10">
                  <c:v>28.960478248763991</c:v>
                </c:pt>
                <c:pt idx="11">
                  <c:v>28.960478248763991</c:v>
                </c:pt>
              </c:numCache>
            </c:numRef>
          </c:xVal>
          <c:yVal>
            <c:numRef>
              <c:f>'0.5su (varyingk0)'!$Y$7:$Y$18</c:f>
              <c:numCache>
                <c:formatCode>General</c:formatCode>
                <c:ptCount val="12"/>
                <c:pt idx="0">
                  <c:v>1.342177659782442</c:v>
                </c:pt>
                <c:pt idx="1">
                  <c:v>1.342177659782442</c:v>
                </c:pt>
                <c:pt idx="2">
                  <c:v>1.3272772576208234</c:v>
                </c:pt>
                <c:pt idx="3">
                  <c:v>1.3272772576208234</c:v>
                </c:pt>
                <c:pt idx="4">
                  <c:v>1.3228071369723384</c:v>
                </c:pt>
                <c:pt idx="5">
                  <c:v>1.3228071369723384</c:v>
                </c:pt>
                <c:pt idx="6">
                  <c:v>1.3194959364919785</c:v>
                </c:pt>
                <c:pt idx="7">
                  <c:v>1.3194959364919785</c:v>
                </c:pt>
                <c:pt idx="8">
                  <c:v>1.3178403362517983</c:v>
                </c:pt>
                <c:pt idx="9">
                  <c:v>1.3178403362517983</c:v>
                </c:pt>
                <c:pt idx="10">
                  <c:v>1.3171780961557267</c:v>
                </c:pt>
                <c:pt idx="11">
                  <c:v>1.3171780961557267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D0D3-49AD-B623-94CD5EFC1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8165663"/>
        <c:axId val="728158175"/>
      </c:scatterChart>
      <c:valAx>
        <c:axId val="728165663"/>
        <c:scaling>
          <c:logBase val="10"/>
          <c:orientation val="minMax"/>
          <c:max val="35"/>
          <c:min val="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ln(su)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8158175"/>
        <c:crosses val="autoZero"/>
        <c:crossBetween val="midCat"/>
      </c:valAx>
      <c:valAx>
        <c:axId val="728158175"/>
        <c:scaling>
          <c:orientation val="minMax"/>
          <c:max val="1.36"/>
          <c:min val="1.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</a:t>
                </a:r>
                <a:r>
                  <a:rPr lang="en-GB" baseline="0"/>
                  <a:t> (-)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816566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3831714808102504"/>
          <c:y val="0.20850031522923768"/>
          <c:w val="0.46168285191897485"/>
          <c:h val="0.327316079623484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0.55-100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239417500895172"/>
          <c:y val="4.0964390303549945E-2"/>
          <c:w val="0.84700113835591717"/>
          <c:h val="0.81683596732224895"/>
        </c:manualLayout>
      </c:layout>
      <c:scatterChart>
        <c:scatterStyle val="lineMarker"/>
        <c:varyColors val="0"/>
        <c:ser>
          <c:idx val="0"/>
          <c:order val="0"/>
          <c:tx>
            <c:v>e_calculated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'0.5su (varyingk0)'!$W$6:$W$18</c:f>
              <c:numCache>
                <c:formatCode>General</c:formatCode>
                <c:ptCount val="13"/>
                <c:pt idx="0">
                  <c:v>0</c:v>
                </c:pt>
                <c:pt idx="1">
                  <c:v>100</c:v>
                </c:pt>
                <c:pt idx="2">
                  <c:v>78</c:v>
                </c:pt>
                <c:pt idx="3">
                  <c:v>101</c:v>
                </c:pt>
                <c:pt idx="4">
                  <c:v>90.6</c:v>
                </c:pt>
                <c:pt idx="5">
                  <c:v>99.4</c:v>
                </c:pt>
                <c:pt idx="6">
                  <c:v>90.2</c:v>
                </c:pt>
                <c:pt idx="7">
                  <c:v>99.5</c:v>
                </c:pt>
                <c:pt idx="8">
                  <c:v>93.3</c:v>
                </c:pt>
                <c:pt idx="9">
                  <c:v>99.4</c:v>
                </c:pt>
                <c:pt idx="10">
                  <c:v>95.9</c:v>
                </c:pt>
                <c:pt idx="11">
                  <c:v>99.4</c:v>
                </c:pt>
                <c:pt idx="12">
                  <c:v>61</c:v>
                </c:pt>
              </c:numCache>
            </c:numRef>
          </c:xVal>
          <c:yVal>
            <c:numRef>
              <c:f>'0.5su (varyingk0)'!$Y$6:$Y$18</c:f>
              <c:numCache>
                <c:formatCode>General</c:formatCode>
                <c:ptCount val="13"/>
                <c:pt idx="1">
                  <c:v>1.342177659782442</c:v>
                </c:pt>
                <c:pt idx="2">
                  <c:v>1.342177659782442</c:v>
                </c:pt>
                <c:pt idx="3">
                  <c:v>1.3272772576208234</c:v>
                </c:pt>
                <c:pt idx="4">
                  <c:v>1.3272772576208234</c:v>
                </c:pt>
                <c:pt idx="5">
                  <c:v>1.3228071369723384</c:v>
                </c:pt>
                <c:pt idx="6">
                  <c:v>1.3228071369723384</c:v>
                </c:pt>
                <c:pt idx="7">
                  <c:v>1.3194959364919785</c:v>
                </c:pt>
                <c:pt idx="8">
                  <c:v>1.3194959364919785</c:v>
                </c:pt>
                <c:pt idx="9">
                  <c:v>1.3178403362517983</c:v>
                </c:pt>
                <c:pt idx="10">
                  <c:v>1.3178403362517983</c:v>
                </c:pt>
                <c:pt idx="11">
                  <c:v>1.3171780961557267</c:v>
                </c:pt>
                <c:pt idx="12">
                  <c:v>1.3171780961557267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1CC-40E6-9B25-2820C653DB86}"/>
            </c:ext>
          </c:extLst>
        </c:ser>
        <c:ser>
          <c:idx val="1"/>
          <c:order val="1"/>
          <c:tx>
            <c:v>e_pred ( new approach)</c:v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'0.5su (varyingk0)'!$W$6:$W$18</c:f>
              <c:numCache>
                <c:formatCode>General</c:formatCode>
                <c:ptCount val="13"/>
                <c:pt idx="0">
                  <c:v>0</c:v>
                </c:pt>
                <c:pt idx="1">
                  <c:v>100</c:v>
                </c:pt>
                <c:pt idx="2">
                  <c:v>78</c:v>
                </c:pt>
                <c:pt idx="3">
                  <c:v>101</c:v>
                </c:pt>
                <c:pt idx="4">
                  <c:v>90.6</c:v>
                </c:pt>
                <c:pt idx="5">
                  <c:v>99.4</c:v>
                </c:pt>
                <c:pt idx="6">
                  <c:v>90.2</c:v>
                </c:pt>
                <c:pt idx="7">
                  <c:v>99.5</c:v>
                </c:pt>
                <c:pt idx="8">
                  <c:v>93.3</c:v>
                </c:pt>
                <c:pt idx="9">
                  <c:v>99.4</c:v>
                </c:pt>
                <c:pt idx="10">
                  <c:v>95.9</c:v>
                </c:pt>
                <c:pt idx="11">
                  <c:v>99.4</c:v>
                </c:pt>
                <c:pt idx="12">
                  <c:v>61</c:v>
                </c:pt>
              </c:numCache>
            </c:numRef>
          </c:xVal>
          <c:yVal>
            <c:numRef>
              <c:f>'0.5su (varyingk0)'!$Z$6:$Z$18</c:f>
              <c:numCache>
                <c:formatCode>General</c:formatCode>
                <c:ptCount val="13"/>
                <c:pt idx="1">
                  <c:v>1.342177659782442</c:v>
                </c:pt>
                <c:pt idx="2">
                  <c:v>1.342177659782442</c:v>
                </c:pt>
                <c:pt idx="3">
                  <c:v>1.3278510084881558</c:v>
                </c:pt>
                <c:pt idx="4">
                  <c:v>1.3278510084881558</c:v>
                </c:pt>
                <c:pt idx="5">
                  <c:v>1.3225554656894505</c:v>
                </c:pt>
                <c:pt idx="6">
                  <c:v>1.3225554656894505</c:v>
                </c:pt>
                <c:pt idx="7">
                  <c:v>1.319298839316748</c:v>
                </c:pt>
                <c:pt idx="8">
                  <c:v>1.319298839316748</c:v>
                </c:pt>
                <c:pt idx="9">
                  <c:v>1.3176256373025859</c:v>
                </c:pt>
                <c:pt idx="10">
                  <c:v>1.3176256373025859</c:v>
                </c:pt>
                <c:pt idx="11">
                  <c:v>1.3169674422790758</c:v>
                </c:pt>
                <c:pt idx="12">
                  <c:v>1.3169674422790758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1CC-40E6-9B25-2820C653DB86}"/>
            </c:ext>
          </c:extLst>
        </c:ser>
        <c:ser>
          <c:idx val="2"/>
          <c:order val="2"/>
          <c:tx>
            <c:v>e_pred (original approach)</c:v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xVal>
            <c:numRef>
              <c:f>'0.5su (varyingk0)'!$W$6:$W$18</c:f>
              <c:numCache>
                <c:formatCode>General</c:formatCode>
                <c:ptCount val="13"/>
                <c:pt idx="0">
                  <c:v>0</c:v>
                </c:pt>
                <c:pt idx="1">
                  <c:v>100</c:v>
                </c:pt>
                <c:pt idx="2">
                  <c:v>78</c:v>
                </c:pt>
                <c:pt idx="3">
                  <c:v>101</c:v>
                </c:pt>
                <c:pt idx="4">
                  <c:v>90.6</c:v>
                </c:pt>
                <c:pt idx="5">
                  <c:v>99.4</c:v>
                </c:pt>
                <c:pt idx="6">
                  <c:v>90.2</c:v>
                </c:pt>
                <c:pt idx="7">
                  <c:v>99.5</c:v>
                </c:pt>
                <c:pt idx="8">
                  <c:v>93.3</c:v>
                </c:pt>
                <c:pt idx="9">
                  <c:v>99.4</c:v>
                </c:pt>
                <c:pt idx="10">
                  <c:v>95.9</c:v>
                </c:pt>
                <c:pt idx="11">
                  <c:v>99.4</c:v>
                </c:pt>
                <c:pt idx="12">
                  <c:v>61</c:v>
                </c:pt>
              </c:numCache>
            </c:numRef>
          </c:xVal>
          <c:yVal>
            <c:numRef>
              <c:f>'0.5su (varyingk0)'!$AA$6:$AA$18</c:f>
              <c:numCache>
                <c:formatCode>General</c:formatCode>
                <c:ptCount val="13"/>
                <c:pt idx="1">
                  <c:v>1.342177659782442</c:v>
                </c:pt>
                <c:pt idx="2">
                  <c:v>1.342177659782442</c:v>
                </c:pt>
                <c:pt idx="3">
                  <c:v>1.3337299735662931</c:v>
                </c:pt>
                <c:pt idx="4">
                  <c:v>1.3337299735662931</c:v>
                </c:pt>
                <c:pt idx="5">
                  <c:v>1.3299962681220481</c:v>
                </c:pt>
                <c:pt idx="6">
                  <c:v>1.3299962681220481</c:v>
                </c:pt>
                <c:pt idx="7">
                  <c:v>1.3267148975090994</c:v>
                </c:pt>
                <c:pt idx="8">
                  <c:v>1.3267148975090994</c:v>
                </c:pt>
                <c:pt idx="9">
                  <c:v>1.3245387162899185</c:v>
                </c:pt>
                <c:pt idx="10">
                  <c:v>1.3245387162899185</c:v>
                </c:pt>
                <c:pt idx="11">
                  <c:v>1.3233273922500512</c:v>
                </c:pt>
                <c:pt idx="12">
                  <c:v>1.3233273922500512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1CC-40E6-9B25-2820C653DB86}"/>
            </c:ext>
          </c:extLst>
        </c:ser>
        <c:ser>
          <c:idx val="3"/>
          <c:order val="3"/>
          <c:tx>
            <c:v>CSL</c:v>
          </c:tx>
          <c:spPr>
            <a:ln w="57150" cap="rnd" cmpd="dbl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 cmpd="dbl">
                <a:solidFill>
                  <a:schemeClr val="tx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1CC-40E6-9B25-2820C653DB86}"/>
              </c:ext>
            </c:extLst>
          </c:dPt>
          <c:xVal>
            <c:numRef>
              <c:f>'0.5su (varyingk0)'!$B$13:$B$14</c:f>
              <c:numCache>
                <c:formatCode>General</c:formatCode>
                <c:ptCount val="2"/>
                <c:pt idx="0">
                  <c:v>1</c:v>
                </c:pt>
                <c:pt idx="1">
                  <c:v>150</c:v>
                </c:pt>
              </c:numCache>
            </c:numRef>
          </c:xVal>
          <c:yVal>
            <c:numRef>
              <c:f>'0.5su (varyingk0)'!$A$13:$A$14</c:f>
              <c:numCache>
                <c:formatCode>General</c:formatCode>
                <c:ptCount val="2"/>
                <c:pt idx="0">
                  <c:v>2.0099999999999998</c:v>
                </c:pt>
                <c:pt idx="1">
                  <c:v>1.1581920000036363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1CC-40E6-9B25-2820C653D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5214191"/>
        <c:axId val="915234159"/>
      </c:scatterChart>
      <c:valAx>
        <c:axId val="915214191"/>
        <c:scaling>
          <c:logBase val="10"/>
          <c:orientation val="minMax"/>
          <c:max val="100"/>
          <c:min val="3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ln(</a:t>
                </a:r>
                <a:r>
                  <a:rPr lang="el-GR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σ</a:t>
                </a:r>
                <a:r>
                  <a:rPr lang="en-GB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'v)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5234159"/>
        <c:crosses val="autoZero"/>
        <c:crossBetween val="midCat"/>
      </c:valAx>
      <c:valAx>
        <c:axId val="915234159"/>
        <c:scaling>
          <c:orientation val="minMax"/>
          <c:max val="1.36"/>
          <c:min val="1.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e_measured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521419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0.11810278515496854"/>
          <c:y val="0.56006438053654739"/>
          <c:w val="0.42862898544146133"/>
          <c:h val="0.271605242080309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0.55-1000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4"/>
          <c:order val="4"/>
          <c:tx>
            <c:v>CSL</c:v>
          </c:tx>
          <c:spPr>
            <a:ln w="50800" cap="rnd" cmpd="dbl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'0.5su (varyingk0)'!$B$24:$B$25</c:f>
              <c:numCache>
                <c:formatCode>General</c:formatCode>
                <c:ptCount val="2"/>
                <c:pt idx="0">
                  <c:v>1</c:v>
                </c:pt>
                <c:pt idx="1">
                  <c:v>100</c:v>
                </c:pt>
              </c:numCache>
            </c:numRef>
          </c:xVal>
          <c:yVal>
            <c:numRef>
              <c:f>'0.5su (varyingk0)'!$A$24:$A$25</c:f>
              <c:numCache>
                <c:formatCode>General</c:formatCode>
                <c:ptCount val="2"/>
                <c:pt idx="0">
                  <c:v>1.9550000000000001</c:v>
                </c:pt>
                <c:pt idx="1">
                  <c:v>1.1721210683820245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607-4334-B870-9552920A3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8165663"/>
        <c:axId val="728158175"/>
      </c:scatterChart>
      <c:scatterChart>
        <c:scatterStyle val="lineMarker"/>
        <c:varyColors val="0"/>
        <c:ser>
          <c:idx val="0"/>
          <c:order val="0"/>
          <c:tx>
            <c:v>su measured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noFill/>
              </a:ln>
              <a:effectLst/>
            </c:spPr>
          </c:marker>
          <c:xVal>
            <c:numRef>
              <c:f>'0.5su (varyingk0)'!$AX$7:$AX$18</c:f>
              <c:numCache>
                <c:formatCode>General</c:formatCode>
                <c:ptCount val="12"/>
                <c:pt idx="0">
                  <c:v>25</c:v>
                </c:pt>
                <c:pt idx="1">
                  <c:v>25</c:v>
                </c:pt>
                <c:pt idx="9">
                  <c:v>41.9</c:v>
                </c:pt>
                <c:pt idx="10">
                  <c:v>41.9</c:v>
                </c:pt>
              </c:numCache>
            </c:numRef>
          </c:xVal>
          <c:yVal>
            <c:numRef>
              <c:f>'0.5su (varyingk0)'!$AR$7:$AR$18</c:f>
              <c:numCache>
                <c:formatCode>General</c:formatCode>
                <c:ptCount val="12"/>
                <c:pt idx="0">
                  <c:v>1.4089993317418443</c:v>
                </c:pt>
                <c:pt idx="1">
                  <c:v>1.4089993317418443</c:v>
                </c:pt>
                <c:pt idx="2">
                  <c:v>1.3802558712931661</c:v>
                </c:pt>
                <c:pt idx="3">
                  <c:v>1.3802558712931661</c:v>
                </c:pt>
                <c:pt idx="4">
                  <c:v>1.3762912560588654</c:v>
                </c:pt>
                <c:pt idx="5">
                  <c:v>1.3762912560588654</c:v>
                </c:pt>
                <c:pt idx="6">
                  <c:v>1.374474140743144</c:v>
                </c:pt>
                <c:pt idx="7">
                  <c:v>1.374474140743144</c:v>
                </c:pt>
                <c:pt idx="8">
                  <c:v>1.3734829869345688</c:v>
                </c:pt>
                <c:pt idx="9">
                  <c:v>1.3734829869345688</c:v>
                </c:pt>
                <c:pt idx="10">
                  <c:v>1.3728222177288516</c:v>
                </c:pt>
                <c:pt idx="11">
                  <c:v>1.3728222177288516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607-4334-B870-9552920A38B6}"/>
            </c:ext>
          </c:extLst>
        </c:ser>
        <c:ser>
          <c:idx val="1"/>
          <c:order val="1"/>
          <c:tx>
            <c:v>su from up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noFill/>
              </a:ln>
              <a:effectLst/>
            </c:spPr>
          </c:marker>
          <c:xVal>
            <c:numRef>
              <c:f>'0.5su (varyingk0)'!$BD$7:$BD$18</c:f>
              <c:numCache>
                <c:formatCode>General</c:formatCode>
                <c:ptCount val="12"/>
                <c:pt idx="0">
                  <c:v>25</c:v>
                </c:pt>
                <c:pt idx="1">
                  <c:v>25</c:v>
                </c:pt>
                <c:pt idx="2">
                  <c:v>38.846314427218367</c:v>
                </c:pt>
                <c:pt idx="3">
                  <c:v>38.846314427218367</c:v>
                </c:pt>
                <c:pt idx="4">
                  <c:v>42.028781538951542</c:v>
                </c:pt>
                <c:pt idx="5">
                  <c:v>42.028781538951542</c:v>
                </c:pt>
                <c:pt idx="6">
                  <c:v>44.620021970351594</c:v>
                </c:pt>
                <c:pt idx="7">
                  <c:v>44.620021970351594</c:v>
                </c:pt>
                <c:pt idx="8">
                  <c:v>46.240531644074025</c:v>
                </c:pt>
                <c:pt idx="9">
                  <c:v>46.240531644074025</c:v>
                </c:pt>
                <c:pt idx="10">
                  <c:v>47.715762441761115</c:v>
                </c:pt>
                <c:pt idx="11">
                  <c:v>47.715762441761115</c:v>
                </c:pt>
              </c:numCache>
            </c:numRef>
          </c:xVal>
          <c:yVal>
            <c:numRef>
              <c:f>'0.5su (varyingk0)'!$AR$7:$AR$18</c:f>
              <c:numCache>
                <c:formatCode>General</c:formatCode>
                <c:ptCount val="12"/>
                <c:pt idx="0">
                  <c:v>1.4089993317418443</c:v>
                </c:pt>
                <c:pt idx="1">
                  <c:v>1.4089993317418443</c:v>
                </c:pt>
                <c:pt idx="2">
                  <c:v>1.3802558712931661</c:v>
                </c:pt>
                <c:pt idx="3">
                  <c:v>1.3802558712931661</c:v>
                </c:pt>
                <c:pt idx="4">
                  <c:v>1.3762912560588654</c:v>
                </c:pt>
                <c:pt idx="5">
                  <c:v>1.3762912560588654</c:v>
                </c:pt>
                <c:pt idx="6">
                  <c:v>1.374474140743144</c:v>
                </c:pt>
                <c:pt idx="7">
                  <c:v>1.374474140743144</c:v>
                </c:pt>
                <c:pt idx="8">
                  <c:v>1.3734829869345688</c:v>
                </c:pt>
                <c:pt idx="9">
                  <c:v>1.3734829869345688</c:v>
                </c:pt>
                <c:pt idx="10">
                  <c:v>1.3728222177288516</c:v>
                </c:pt>
                <c:pt idx="11">
                  <c:v>1.3728222177288516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607-4334-B870-9552920A38B6}"/>
            </c:ext>
          </c:extLst>
        </c:ser>
        <c:ser>
          <c:idx val="2"/>
          <c:order val="2"/>
          <c:tx>
            <c:v>su from e-k0n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xVal>
            <c:numRef>
              <c:f>'0.5su (varyingk0)'!$AZ$7:$AZ$18</c:f>
              <c:numCache>
                <c:formatCode>General</c:formatCode>
                <c:ptCount val="12"/>
                <c:pt idx="0">
                  <c:v>25</c:v>
                </c:pt>
                <c:pt idx="1">
                  <c:v>25</c:v>
                </c:pt>
                <c:pt idx="2">
                  <c:v>38.71038589194913</c:v>
                </c:pt>
                <c:pt idx="3">
                  <c:v>38.71038589194913</c:v>
                </c:pt>
                <c:pt idx="4">
                  <c:v>41.116759428208283</c:v>
                </c:pt>
                <c:pt idx="5">
                  <c:v>41.116759428208283</c:v>
                </c:pt>
                <c:pt idx="6">
                  <c:v>42.269125277397279</c:v>
                </c:pt>
                <c:pt idx="7">
                  <c:v>42.269125277397279</c:v>
                </c:pt>
                <c:pt idx="8">
                  <c:v>42.911244018444222</c:v>
                </c:pt>
                <c:pt idx="9">
                  <c:v>42.911244018444222</c:v>
                </c:pt>
                <c:pt idx="10">
                  <c:v>43.344733274844479</c:v>
                </c:pt>
                <c:pt idx="11">
                  <c:v>43.344733274844479</c:v>
                </c:pt>
              </c:numCache>
            </c:numRef>
          </c:xVal>
          <c:yVal>
            <c:numRef>
              <c:f>'0.5su (varyingk0)'!$AR$7:$AR$18</c:f>
              <c:numCache>
                <c:formatCode>General</c:formatCode>
                <c:ptCount val="12"/>
                <c:pt idx="0">
                  <c:v>1.4089993317418443</c:v>
                </c:pt>
                <c:pt idx="1">
                  <c:v>1.4089993317418443</c:v>
                </c:pt>
                <c:pt idx="2">
                  <c:v>1.3802558712931661</c:v>
                </c:pt>
                <c:pt idx="3">
                  <c:v>1.3802558712931661</c:v>
                </c:pt>
                <c:pt idx="4">
                  <c:v>1.3762912560588654</c:v>
                </c:pt>
                <c:pt idx="5">
                  <c:v>1.3762912560588654</c:v>
                </c:pt>
                <c:pt idx="6">
                  <c:v>1.374474140743144</c:v>
                </c:pt>
                <c:pt idx="7">
                  <c:v>1.374474140743144</c:v>
                </c:pt>
                <c:pt idx="8">
                  <c:v>1.3734829869345688</c:v>
                </c:pt>
                <c:pt idx="9">
                  <c:v>1.3734829869345688</c:v>
                </c:pt>
                <c:pt idx="10">
                  <c:v>1.3728222177288516</c:v>
                </c:pt>
                <c:pt idx="11">
                  <c:v>1.3728222177288516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607-4334-B870-9552920A38B6}"/>
            </c:ext>
          </c:extLst>
        </c:ser>
        <c:ser>
          <c:idx val="3"/>
          <c:order val="3"/>
          <c:tx>
            <c:v>su original approach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noFill/>
              </a:ln>
              <a:effectLst/>
            </c:spPr>
          </c:marker>
          <c:xVal>
            <c:numRef>
              <c:f>'0.5su (varyingk0)'!$BB$7:$BB$18</c:f>
              <c:numCache>
                <c:formatCode>General</c:formatCode>
                <c:ptCount val="12"/>
                <c:pt idx="0">
                  <c:v>25</c:v>
                </c:pt>
                <c:pt idx="1">
                  <c:v>25</c:v>
                </c:pt>
                <c:pt idx="2">
                  <c:v>29.605347505361745</c:v>
                </c:pt>
                <c:pt idx="3">
                  <c:v>29.605347505361745</c:v>
                </c:pt>
                <c:pt idx="4">
                  <c:v>30.303895544065622</c:v>
                </c:pt>
                <c:pt idx="5">
                  <c:v>30.303895544065622</c:v>
                </c:pt>
                <c:pt idx="6">
                  <c:v>30.62954860409701</c:v>
                </c:pt>
                <c:pt idx="7">
                  <c:v>30.62954860409701</c:v>
                </c:pt>
                <c:pt idx="8">
                  <c:v>30.808650169419238</c:v>
                </c:pt>
                <c:pt idx="9">
                  <c:v>30.808650169419238</c:v>
                </c:pt>
                <c:pt idx="10">
                  <c:v>30.928632651695057</c:v>
                </c:pt>
                <c:pt idx="11">
                  <c:v>30.928632651695057</c:v>
                </c:pt>
              </c:numCache>
            </c:numRef>
          </c:xVal>
          <c:yVal>
            <c:numRef>
              <c:f>'0.5su (varyingk0)'!$AR$7:$AR$18</c:f>
              <c:numCache>
                <c:formatCode>General</c:formatCode>
                <c:ptCount val="12"/>
                <c:pt idx="0">
                  <c:v>1.4089993317418443</c:v>
                </c:pt>
                <c:pt idx="1">
                  <c:v>1.4089993317418443</c:v>
                </c:pt>
                <c:pt idx="2">
                  <c:v>1.3802558712931661</c:v>
                </c:pt>
                <c:pt idx="3">
                  <c:v>1.3802558712931661</c:v>
                </c:pt>
                <c:pt idx="4">
                  <c:v>1.3762912560588654</c:v>
                </c:pt>
                <c:pt idx="5">
                  <c:v>1.3762912560588654</c:v>
                </c:pt>
                <c:pt idx="6">
                  <c:v>1.374474140743144</c:v>
                </c:pt>
                <c:pt idx="7">
                  <c:v>1.374474140743144</c:v>
                </c:pt>
                <c:pt idx="8">
                  <c:v>1.3734829869345688</c:v>
                </c:pt>
                <c:pt idx="9">
                  <c:v>1.3734829869345688</c:v>
                </c:pt>
                <c:pt idx="10">
                  <c:v>1.3728222177288516</c:v>
                </c:pt>
                <c:pt idx="11">
                  <c:v>1.3728222177288516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607-4334-B870-9552920A3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8165663"/>
        <c:axId val="728158175"/>
      </c:scatterChart>
      <c:valAx>
        <c:axId val="728165663"/>
        <c:scaling>
          <c:logBase val="10"/>
          <c:orientation val="minMax"/>
          <c:max val="50"/>
          <c:min val="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ln(su)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8158175"/>
        <c:crosses val="autoZero"/>
        <c:crossBetween val="midCat"/>
      </c:valAx>
      <c:valAx>
        <c:axId val="728158175"/>
        <c:scaling>
          <c:orientation val="minMax"/>
          <c:max val="1.44"/>
          <c:min val="1.3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</a:t>
                </a:r>
                <a:r>
                  <a:rPr lang="en-GB" baseline="0"/>
                  <a:t> (-)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816566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0.55-1000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239417500895172"/>
          <c:y val="9.9294708568951021E-2"/>
          <c:w val="0.84700113835591717"/>
          <c:h val="0.75850566033576217"/>
        </c:manualLayout>
      </c:layout>
      <c:scatterChart>
        <c:scatterStyle val="lineMarker"/>
        <c:varyColors val="0"/>
        <c:ser>
          <c:idx val="0"/>
          <c:order val="0"/>
          <c:tx>
            <c:v>e measured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'0.5su (varyingk0)'!$AP$6:$AP$18</c:f>
              <c:numCache>
                <c:formatCode>General</c:formatCode>
                <c:ptCount val="13"/>
                <c:pt idx="0">
                  <c:v>0</c:v>
                </c:pt>
                <c:pt idx="1">
                  <c:v>100.2</c:v>
                </c:pt>
                <c:pt idx="2">
                  <c:v>41.5</c:v>
                </c:pt>
                <c:pt idx="3">
                  <c:v>99.5</c:v>
                </c:pt>
                <c:pt idx="4">
                  <c:v>84.9</c:v>
                </c:pt>
                <c:pt idx="5">
                  <c:v>100.5</c:v>
                </c:pt>
                <c:pt idx="6">
                  <c:v>89.2</c:v>
                </c:pt>
                <c:pt idx="7">
                  <c:v>100</c:v>
                </c:pt>
                <c:pt idx="8">
                  <c:v>93.1</c:v>
                </c:pt>
                <c:pt idx="9">
                  <c:v>100.5</c:v>
                </c:pt>
                <c:pt idx="10">
                  <c:v>94.4</c:v>
                </c:pt>
                <c:pt idx="11">
                  <c:v>101</c:v>
                </c:pt>
                <c:pt idx="12">
                  <c:v>50</c:v>
                </c:pt>
              </c:numCache>
            </c:numRef>
          </c:xVal>
          <c:yVal>
            <c:numRef>
              <c:f>'0.5su (varyingk0)'!$AR$6:$AR$18</c:f>
              <c:numCache>
                <c:formatCode>General</c:formatCode>
                <c:ptCount val="13"/>
                <c:pt idx="1">
                  <c:v>1.4089993317418443</c:v>
                </c:pt>
                <c:pt idx="2">
                  <c:v>1.4089993317418443</c:v>
                </c:pt>
                <c:pt idx="3">
                  <c:v>1.3802558712931661</c:v>
                </c:pt>
                <c:pt idx="4">
                  <c:v>1.3802558712931661</c:v>
                </c:pt>
                <c:pt idx="5">
                  <c:v>1.3762912560588654</c:v>
                </c:pt>
                <c:pt idx="6">
                  <c:v>1.3762912560588654</c:v>
                </c:pt>
                <c:pt idx="7">
                  <c:v>1.374474140743144</c:v>
                </c:pt>
                <c:pt idx="8">
                  <c:v>1.374474140743144</c:v>
                </c:pt>
                <c:pt idx="9">
                  <c:v>1.3734829869345688</c:v>
                </c:pt>
                <c:pt idx="10">
                  <c:v>1.3734829869345688</c:v>
                </c:pt>
                <c:pt idx="11">
                  <c:v>1.3728222177288516</c:v>
                </c:pt>
                <c:pt idx="12">
                  <c:v>1.3728222177288516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8F9-4F55-9A9E-BB3DF347A127}"/>
            </c:ext>
          </c:extLst>
        </c:ser>
        <c:ser>
          <c:idx val="1"/>
          <c:order val="1"/>
          <c:tx>
            <c:v>su from e-k0n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'0.5su (varyingk0)'!$AP$6:$AP$18</c:f>
              <c:numCache>
                <c:formatCode>General</c:formatCode>
                <c:ptCount val="13"/>
                <c:pt idx="0">
                  <c:v>0</c:v>
                </c:pt>
                <c:pt idx="1">
                  <c:v>100.2</c:v>
                </c:pt>
                <c:pt idx="2">
                  <c:v>41.5</c:v>
                </c:pt>
                <c:pt idx="3">
                  <c:v>99.5</c:v>
                </c:pt>
                <c:pt idx="4">
                  <c:v>84.9</c:v>
                </c:pt>
                <c:pt idx="5">
                  <c:v>100.5</c:v>
                </c:pt>
                <c:pt idx="6">
                  <c:v>89.2</c:v>
                </c:pt>
                <c:pt idx="7">
                  <c:v>100</c:v>
                </c:pt>
                <c:pt idx="8">
                  <c:v>93.1</c:v>
                </c:pt>
                <c:pt idx="9">
                  <c:v>100.5</c:v>
                </c:pt>
                <c:pt idx="10">
                  <c:v>94.4</c:v>
                </c:pt>
                <c:pt idx="11">
                  <c:v>101</c:v>
                </c:pt>
                <c:pt idx="12">
                  <c:v>50</c:v>
                </c:pt>
              </c:numCache>
            </c:numRef>
          </c:xVal>
          <c:yVal>
            <c:numRef>
              <c:f>'0.5su (varyingk0)'!$AT$6:$AT$18</c:f>
              <c:numCache>
                <c:formatCode>General</c:formatCode>
                <c:ptCount val="13"/>
                <c:pt idx="1">
                  <c:v>1.4089993317418443</c:v>
                </c:pt>
                <c:pt idx="2">
                  <c:v>1.4089993317418443</c:v>
                </c:pt>
                <c:pt idx="3">
                  <c:v>1.3800254361258231</c:v>
                </c:pt>
                <c:pt idx="4">
                  <c:v>1.3800254361258231</c:v>
                </c:pt>
                <c:pt idx="5">
                  <c:v>1.3748490051432347</c:v>
                </c:pt>
                <c:pt idx="6">
                  <c:v>1.3748490051432347</c:v>
                </c:pt>
                <c:pt idx="7">
                  <c:v>1.3709159353127827</c:v>
                </c:pt>
                <c:pt idx="8">
                  <c:v>1.3709159353127827</c:v>
                </c:pt>
                <c:pt idx="9">
                  <c:v>1.3685707384496157</c:v>
                </c:pt>
                <c:pt idx="10">
                  <c:v>1.3685707384496157</c:v>
                </c:pt>
                <c:pt idx="11">
                  <c:v>1.3665061818913111</c:v>
                </c:pt>
                <c:pt idx="12">
                  <c:v>1.3665061818913111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8F9-4F55-9A9E-BB3DF347A127}"/>
            </c:ext>
          </c:extLst>
        </c:ser>
        <c:ser>
          <c:idx val="2"/>
          <c:order val="2"/>
          <c:tx>
            <c:v>e from original approach</c:v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'0.5su (varyingk0)'!$AP$6:$AP$18</c:f>
              <c:numCache>
                <c:formatCode>General</c:formatCode>
                <c:ptCount val="13"/>
                <c:pt idx="0">
                  <c:v>0</c:v>
                </c:pt>
                <c:pt idx="1">
                  <c:v>100.2</c:v>
                </c:pt>
                <c:pt idx="2">
                  <c:v>41.5</c:v>
                </c:pt>
                <c:pt idx="3">
                  <c:v>99.5</c:v>
                </c:pt>
                <c:pt idx="4">
                  <c:v>84.9</c:v>
                </c:pt>
                <c:pt idx="5">
                  <c:v>100.5</c:v>
                </c:pt>
                <c:pt idx="6">
                  <c:v>89.2</c:v>
                </c:pt>
                <c:pt idx="7">
                  <c:v>100</c:v>
                </c:pt>
                <c:pt idx="8">
                  <c:v>93.1</c:v>
                </c:pt>
                <c:pt idx="9">
                  <c:v>100.5</c:v>
                </c:pt>
                <c:pt idx="10">
                  <c:v>94.4</c:v>
                </c:pt>
                <c:pt idx="11">
                  <c:v>101</c:v>
                </c:pt>
                <c:pt idx="12">
                  <c:v>50</c:v>
                </c:pt>
              </c:numCache>
            </c:numRef>
          </c:xVal>
          <c:yVal>
            <c:numRef>
              <c:f>'0.5su (varyingk0)'!$AU$6:$AU$18</c:f>
              <c:numCache>
                <c:formatCode>General</c:formatCode>
                <c:ptCount val="13"/>
                <c:pt idx="1">
                  <c:v>1.4089993317418443</c:v>
                </c:pt>
                <c:pt idx="2">
                  <c:v>1.4089993317418443</c:v>
                </c:pt>
                <c:pt idx="3">
                  <c:v>1.3790291898537645</c:v>
                </c:pt>
                <c:pt idx="4">
                  <c:v>1.3790291898537645</c:v>
                </c:pt>
                <c:pt idx="5">
                  <c:v>1.3736747710666601</c:v>
                </c:pt>
                <c:pt idx="6">
                  <c:v>1.3736747710666601</c:v>
                </c:pt>
                <c:pt idx="7">
                  <c:v>1.3696064654982094</c:v>
                </c:pt>
                <c:pt idx="8">
                  <c:v>1.3696064654982094</c:v>
                </c:pt>
                <c:pt idx="9">
                  <c:v>1.3671806307510956</c:v>
                </c:pt>
                <c:pt idx="10">
                  <c:v>1.3671806307510956</c:v>
                </c:pt>
                <c:pt idx="11">
                  <c:v>1.365045085921075</c:v>
                </c:pt>
                <c:pt idx="12">
                  <c:v>1.365045085921075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8F9-4F55-9A9E-BB3DF347A127}"/>
            </c:ext>
          </c:extLst>
        </c:ser>
        <c:ser>
          <c:idx val="3"/>
          <c:order val="3"/>
          <c:tx>
            <c:v>CSL</c:v>
          </c:tx>
          <c:spPr>
            <a:ln w="50800" cap="rnd" cmpd="dbl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xVal>
            <c:numRef>
              <c:f>'0.5su (varyingk0)'!$B$15:$B$16</c:f>
              <c:numCache>
                <c:formatCode>General</c:formatCode>
                <c:ptCount val="2"/>
                <c:pt idx="0">
                  <c:v>1</c:v>
                </c:pt>
                <c:pt idx="1">
                  <c:v>150</c:v>
                </c:pt>
              </c:numCache>
            </c:numRef>
          </c:xVal>
          <c:yVal>
            <c:numRef>
              <c:f>'0.5su (varyingk0)'!$A$15:$A$16</c:f>
              <c:numCache>
                <c:formatCode>General</c:formatCode>
                <c:ptCount val="2"/>
                <c:pt idx="0">
                  <c:v>2.0299999999999998</c:v>
                </c:pt>
                <c:pt idx="1">
                  <c:v>1.1781920000036363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8F9-4F55-9A9E-BB3DF347A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5214191"/>
        <c:axId val="915234159"/>
      </c:scatterChart>
      <c:valAx>
        <c:axId val="915214191"/>
        <c:scaling>
          <c:logBase val="10"/>
          <c:orientation val="minMax"/>
          <c:max val="100"/>
          <c:min val="3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ln(</a:t>
                </a:r>
                <a:r>
                  <a:rPr lang="el-GR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σ</a:t>
                </a:r>
                <a:r>
                  <a:rPr lang="en-GB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'v)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5234159"/>
        <c:crosses val="autoZero"/>
        <c:crossBetween val="midCat"/>
      </c:valAx>
      <c:valAx>
        <c:axId val="915234159"/>
        <c:scaling>
          <c:orientation val="minMax"/>
          <c:max val="1.42"/>
          <c:min val="1.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e_measured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521419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1810278515496854"/>
          <c:y val="0.56006438053654739"/>
          <c:w val="0.42862898544146133"/>
          <c:h val="0.271605242080309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su_measured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'0.5su (varyingk0)'!$U$21:$U$26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'0.5su (varyingk0)'!$W$21:$W$26</c:f>
              <c:numCache>
                <c:formatCode>General</c:formatCode>
                <c:ptCount val="6"/>
                <c:pt idx="0">
                  <c:v>1</c:v>
                </c:pt>
                <c:pt idx="1">
                  <c:v>1.1088</c:v>
                </c:pt>
                <c:pt idx="3">
                  <c:v>1.1679999999999999</c:v>
                </c:pt>
                <c:pt idx="5">
                  <c:v>1.266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7F2-41CF-A369-312E0F647C4E}"/>
            </c:ext>
          </c:extLst>
        </c:ser>
        <c:ser>
          <c:idx val="3"/>
          <c:order val="1"/>
          <c:tx>
            <c:v>su_up_new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0070C0"/>
              </a:solidFill>
              <a:ln w="9525">
                <a:noFill/>
              </a:ln>
              <a:effectLst/>
            </c:spPr>
          </c:marker>
          <c:xVal>
            <c:numRef>
              <c:f>'0.5su (varyingk0)'!$U$21:$U$26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'0.5su (varyingk0)'!$AC$21:$AC$26</c:f>
              <c:numCache>
                <c:formatCode>General</c:formatCode>
                <c:ptCount val="6"/>
                <c:pt idx="0">
                  <c:v>1</c:v>
                </c:pt>
                <c:pt idx="1">
                  <c:v>1.1322770341445958</c:v>
                </c:pt>
                <c:pt idx="2">
                  <c:v>1.1833443020559209</c:v>
                </c:pt>
                <c:pt idx="3">
                  <c:v>1.2140119265008147</c:v>
                </c:pt>
                <c:pt idx="4">
                  <c:v>1.2296074500861871</c:v>
                </c:pt>
                <c:pt idx="5">
                  <c:v>1.2356207926895104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7F2-41CF-A369-312E0F647C4E}"/>
            </c:ext>
          </c:extLst>
        </c:ser>
        <c:ser>
          <c:idx val="4"/>
          <c:order val="2"/>
          <c:tx>
            <c:v>su_up_org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FFC000"/>
              </a:solidFill>
              <a:ln w="9525">
                <a:noFill/>
              </a:ln>
              <a:effectLst/>
            </c:spPr>
          </c:marker>
          <c:xVal>
            <c:numRef>
              <c:f>'0.5su (varyingk0)'!$U$21:$U$26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'0.5su (varyingk0)'!$AE$21:$AE$26</c:f>
              <c:numCache>
                <c:formatCode>General</c:formatCode>
                <c:ptCount val="6"/>
                <c:pt idx="0">
                  <c:v>1</c:v>
                </c:pt>
                <c:pt idx="1">
                  <c:v>1.0509476404473832</c:v>
                </c:pt>
                <c:pt idx="2">
                  <c:v>1.0742849151836387</c:v>
                </c:pt>
                <c:pt idx="3">
                  <c:v>1.0952223753235966</c:v>
                </c:pt>
                <c:pt idx="4">
                  <c:v>1.109332508923299</c:v>
                </c:pt>
                <c:pt idx="5">
                  <c:v>1.117265214623826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7F2-41CF-A369-312E0F647C4E}"/>
            </c:ext>
          </c:extLst>
        </c:ser>
        <c:ser>
          <c:idx val="1"/>
          <c:order val="3"/>
          <c:tx>
            <c:v>su_e_new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noFill/>
              </a:ln>
              <a:effectLst/>
            </c:spPr>
          </c:marker>
          <c:xVal>
            <c:numRef>
              <c:f>'0.5su (varyingk0)'!$U$21:$U$26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'0.5su (varyingk0)'!$Y$21:$Y$26</c:f>
              <c:numCache>
                <c:formatCode>General</c:formatCode>
                <c:ptCount val="6"/>
                <c:pt idx="0">
                  <c:v>1</c:v>
                </c:pt>
                <c:pt idx="1">
                  <c:v>1.1379243361804841</c:v>
                </c:pt>
                <c:pt idx="2">
                  <c:v>1.1810969982613471</c:v>
                </c:pt>
                <c:pt idx="3">
                  <c:v>1.2122260308808148</c:v>
                </c:pt>
                <c:pt idx="4">
                  <c:v>1.2276337550137684</c:v>
                </c:pt>
                <c:pt idx="5">
                  <c:v>1.2336744328857023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7F2-41CF-A369-312E0F647C4E}"/>
            </c:ext>
          </c:extLst>
        </c:ser>
        <c:ser>
          <c:idx val="2"/>
          <c:order val="4"/>
          <c:tx>
            <c:v>su_e_org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noFill/>
              </a:ln>
              <a:effectLst/>
            </c:spPr>
          </c:marker>
          <c:xVal>
            <c:numRef>
              <c:f>'0.5su (varyingk0)'!$U$21:$U$26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'0.5su (varyingk0)'!$AA$21:$AA$26</c:f>
              <c:numCache>
                <c:formatCode>General</c:formatCode>
                <c:ptCount val="6"/>
                <c:pt idx="0">
                  <c:v>1</c:v>
                </c:pt>
                <c:pt idx="1">
                  <c:v>1.0916053648211765</c:v>
                </c:pt>
                <c:pt idx="2">
                  <c:v>1.1206896467391352</c:v>
                </c:pt>
                <c:pt idx="3">
                  <c:v>1.1427320172319972</c:v>
                </c:pt>
                <c:pt idx="4">
                  <c:v>1.1539152516959943</c:v>
                </c:pt>
                <c:pt idx="5">
                  <c:v>1.1584191299505597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7F2-41CF-A369-312E0F647C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3516640"/>
        <c:axId val="1023501664"/>
      </c:scatterChart>
      <c:valAx>
        <c:axId val="1023516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3501664"/>
        <c:crosses val="autoZero"/>
        <c:crossBetween val="midCat"/>
      </c:valAx>
      <c:valAx>
        <c:axId val="1023501664"/>
        <c:scaling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35166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0.55-10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533730089070777"/>
          <c:y val="3.8986822621399159E-2"/>
          <c:w val="0.79817607490788811"/>
          <c:h val="0.80363646308866055"/>
        </c:manualLayout>
      </c:layout>
      <c:scatterChart>
        <c:scatterStyle val="smoothMarker"/>
        <c:varyColors val="0"/>
        <c:ser>
          <c:idx val="1"/>
          <c:order val="4"/>
          <c:tx>
            <c:v>CSL</c:v>
          </c:tx>
          <c:spPr>
            <a:ln w="50800" cap="rnd" cmpd="dbl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'0.5su'!$B$20:$B$21</c:f>
              <c:numCache>
                <c:formatCode>General</c:formatCode>
                <c:ptCount val="2"/>
                <c:pt idx="0">
                  <c:v>1</c:v>
                </c:pt>
                <c:pt idx="1">
                  <c:v>200</c:v>
                </c:pt>
              </c:numCache>
            </c:numRef>
          </c:xVal>
          <c:yVal>
            <c:numRef>
              <c:f>'0.5su'!$A$20:$A$21</c:f>
              <c:numCache>
                <c:formatCode>General</c:formatCode>
                <c:ptCount val="2"/>
                <c:pt idx="0">
                  <c:v>2.1</c:v>
                </c:pt>
                <c:pt idx="1">
                  <c:v>1.1992860476868339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F51-4211-B407-5E9AF57EF8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4489551"/>
        <c:axId val="594374607"/>
      </c:scatterChart>
      <c:scatterChart>
        <c:scatterStyle val="lineMarker"/>
        <c:varyColors val="0"/>
        <c:ser>
          <c:idx val="2"/>
          <c:order val="0"/>
          <c:tx>
            <c:v>su measured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'0.5su'!$N$8:$N$18</c:f>
              <c:numCache>
                <c:formatCode>General</c:formatCode>
                <c:ptCount val="11"/>
                <c:pt idx="0">
                  <c:v>25</c:v>
                </c:pt>
                <c:pt idx="10">
                  <c:v>28.1</c:v>
                </c:pt>
              </c:numCache>
            </c:numRef>
          </c:xVal>
          <c:yVal>
            <c:numRef>
              <c:f>'0.5su'!$H$8:$H$18</c:f>
              <c:numCache>
                <c:formatCode>General</c:formatCode>
                <c:ptCount val="11"/>
                <c:pt idx="0">
                  <c:v>1.5569270619803333</c:v>
                </c:pt>
                <c:pt idx="1">
                  <c:v>1.5415087666970417</c:v>
                </c:pt>
                <c:pt idx="2">
                  <c:v>1.5415087666970417</c:v>
                </c:pt>
                <c:pt idx="3">
                  <c:v>1.5368474216113954</c:v>
                </c:pt>
                <c:pt idx="4">
                  <c:v>1.5368474216113954</c:v>
                </c:pt>
                <c:pt idx="5">
                  <c:v>1.5346960315718658</c:v>
                </c:pt>
                <c:pt idx="6">
                  <c:v>1.5346960315718658</c:v>
                </c:pt>
                <c:pt idx="7">
                  <c:v>1.5323653590290434</c:v>
                </c:pt>
                <c:pt idx="8">
                  <c:v>1.5323653590290434</c:v>
                </c:pt>
                <c:pt idx="9">
                  <c:v>1.5316482290158668</c:v>
                </c:pt>
                <c:pt idx="10">
                  <c:v>1.5316482290158668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F51-4211-B407-5E9AF57EF876}"/>
            </c:ext>
          </c:extLst>
        </c:ser>
        <c:ser>
          <c:idx val="4"/>
          <c:order val="1"/>
          <c:tx>
            <c:v>su-up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noFill/>
              </a:ln>
              <a:effectLst/>
            </c:spPr>
          </c:marker>
          <c:xVal>
            <c:numRef>
              <c:f>'0.5su'!$T$7:$T$18</c:f>
              <c:numCache>
                <c:formatCode>General</c:formatCode>
                <c:ptCount val="12"/>
                <c:pt idx="0">
                  <c:v>25</c:v>
                </c:pt>
                <c:pt idx="1">
                  <c:v>25</c:v>
                </c:pt>
                <c:pt idx="2">
                  <c:v>26.797604982607542</c:v>
                </c:pt>
                <c:pt idx="3">
                  <c:v>26.797604982607542</c:v>
                </c:pt>
                <c:pt idx="4">
                  <c:v>27.431113083813354</c:v>
                </c:pt>
                <c:pt idx="5">
                  <c:v>27.431113083813354</c:v>
                </c:pt>
                <c:pt idx="6">
                  <c:v>27.79008220063934</c:v>
                </c:pt>
                <c:pt idx="7">
                  <c:v>27.79008220063934</c:v>
                </c:pt>
                <c:pt idx="8">
                  <c:v>27.990304423805842</c:v>
                </c:pt>
                <c:pt idx="9">
                  <c:v>27.990304423805842</c:v>
                </c:pt>
                <c:pt idx="10">
                  <c:v>28.16481963389683</c:v>
                </c:pt>
                <c:pt idx="11">
                  <c:v>28.16481963389683</c:v>
                </c:pt>
              </c:numCache>
            </c:numRef>
          </c:xVal>
          <c:yVal>
            <c:numRef>
              <c:f>'0.5su'!$H$7:$H$18</c:f>
              <c:numCache>
                <c:formatCode>General</c:formatCode>
                <c:ptCount val="12"/>
                <c:pt idx="0">
                  <c:v>1.5569270619803333</c:v>
                </c:pt>
                <c:pt idx="1">
                  <c:v>1.5569270619803333</c:v>
                </c:pt>
                <c:pt idx="2">
                  <c:v>1.5415087666970417</c:v>
                </c:pt>
                <c:pt idx="3">
                  <c:v>1.5415087666970417</c:v>
                </c:pt>
                <c:pt idx="4">
                  <c:v>1.5368474216113954</c:v>
                </c:pt>
                <c:pt idx="5">
                  <c:v>1.5368474216113954</c:v>
                </c:pt>
                <c:pt idx="6">
                  <c:v>1.5346960315718658</c:v>
                </c:pt>
                <c:pt idx="7">
                  <c:v>1.5346960315718658</c:v>
                </c:pt>
                <c:pt idx="8">
                  <c:v>1.5323653590290434</c:v>
                </c:pt>
                <c:pt idx="9">
                  <c:v>1.5323653590290434</c:v>
                </c:pt>
                <c:pt idx="10">
                  <c:v>1.5316482290158668</c:v>
                </c:pt>
                <c:pt idx="11">
                  <c:v>1.5316482290158668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F51-4211-B407-5E9AF57EF876}"/>
            </c:ext>
          </c:extLst>
        </c:ser>
        <c:ser>
          <c:idx val="0"/>
          <c:order val="2"/>
          <c:tx>
            <c:v>su e-k0n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'0.5su'!$P$7:$P$18</c:f>
              <c:numCache>
                <c:formatCode>General</c:formatCode>
                <c:ptCount val="12"/>
                <c:pt idx="0">
                  <c:v>25</c:v>
                </c:pt>
                <c:pt idx="1">
                  <c:v>25</c:v>
                </c:pt>
                <c:pt idx="2">
                  <c:v>26.797604982607549</c:v>
                </c:pt>
                <c:pt idx="3">
                  <c:v>26.797604982607549</c:v>
                </c:pt>
                <c:pt idx="4">
                  <c:v>27.366099574803741</c:v>
                </c:pt>
                <c:pt idx="5">
                  <c:v>27.366099574803741</c:v>
                </c:pt>
                <c:pt idx="6">
                  <c:v>27.632533992718749</c:v>
                </c:pt>
                <c:pt idx="7">
                  <c:v>27.632533992718749</c:v>
                </c:pt>
                <c:pt idx="8">
                  <c:v>27.924099310649584</c:v>
                </c:pt>
                <c:pt idx="9">
                  <c:v>27.924099310649584</c:v>
                </c:pt>
                <c:pt idx="10">
                  <c:v>28.014429148187126</c:v>
                </c:pt>
                <c:pt idx="11">
                  <c:v>28.014429148187126</c:v>
                </c:pt>
              </c:numCache>
            </c:numRef>
          </c:xVal>
          <c:yVal>
            <c:numRef>
              <c:f>'0.5su'!$H$7:$H$18</c:f>
              <c:numCache>
                <c:formatCode>General</c:formatCode>
                <c:ptCount val="12"/>
                <c:pt idx="0">
                  <c:v>1.5569270619803333</c:v>
                </c:pt>
                <c:pt idx="1">
                  <c:v>1.5569270619803333</c:v>
                </c:pt>
                <c:pt idx="2">
                  <c:v>1.5415087666970417</c:v>
                </c:pt>
                <c:pt idx="3">
                  <c:v>1.5415087666970417</c:v>
                </c:pt>
                <c:pt idx="4">
                  <c:v>1.5368474216113954</c:v>
                </c:pt>
                <c:pt idx="5">
                  <c:v>1.5368474216113954</c:v>
                </c:pt>
                <c:pt idx="6">
                  <c:v>1.5346960315718658</c:v>
                </c:pt>
                <c:pt idx="7">
                  <c:v>1.5346960315718658</c:v>
                </c:pt>
                <c:pt idx="8">
                  <c:v>1.5323653590290434</c:v>
                </c:pt>
                <c:pt idx="9">
                  <c:v>1.5323653590290434</c:v>
                </c:pt>
                <c:pt idx="10">
                  <c:v>1.5316482290158668</c:v>
                </c:pt>
                <c:pt idx="11">
                  <c:v>1.5316482290158668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F51-4211-B407-5E9AF57EF876}"/>
            </c:ext>
          </c:extLst>
        </c:ser>
        <c:ser>
          <c:idx val="3"/>
          <c:order val="3"/>
          <c:tx>
            <c:v>su original approach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noFill/>
              </a:ln>
              <a:effectLst/>
            </c:spPr>
          </c:marker>
          <c:xVal>
            <c:numRef>
              <c:f>'0.5su'!$R$8:$R$18</c:f>
              <c:numCache>
                <c:formatCode>General</c:formatCode>
                <c:ptCount val="11"/>
                <c:pt idx="0">
                  <c:v>25</c:v>
                </c:pt>
                <c:pt idx="1">
                  <c:v>27.373398372263775</c:v>
                </c:pt>
                <c:pt idx="2">
                  <c:v>27.373398372263775</c:v>
                </c:pt>
                <c:pt idx="3">
                  <c:v>28.134353002739093</c:v>
                </c:pt>
                <c:pt idx="4">
                  <c:v>28.134353002739093</c:v>
                </c:pt>
                <c:pt idx="5">
                  <c:v>28.492662328761956</c:v>
                </c:pt>
                <c:pt idx="6">
                  <c:v>28.492662328761956</c:v>
                </c:pt>
                <c:pt idx="7">
                  <c:v>28.885982142248441</c:v>
                </c:pt>
                <c:pt idx="8">
                  <c:v>28.885982142248441</c:v>
                </c:pt>
                <c:pt idx="9">
                  <c:v>29.008092486172348</c:v>
                </c:pt>
                <c:pt idx="10">
                  <c:v>29.008092486172348</c:v>
                </c:pt>
              </c:numCache>
            </c:numRef>
          </c:xVal>
          <c:yVal>
            <c:numRef>
              <c:f>'0.5su'!$H$8:$H$18</c:f>
              <c:numCache>
                <c:formatCode>General</c:formatCode>
                <c:ptCount val="11"/>
                <c:pt idx="0">
                  <c:v>1.5569270619803333</c:v>
                </c:pt>
                <c:pt idx="1">
                  <c:v>1.5415087666970417</c:v>
                </c:pt>
                <c:pt idx="2">
                  <c:v>1.5415087666970417</c:v>
                </c:pt>
                <c:pt idx="3">
                  <c:v>1.5368474216113954</c:v>
                </c:pt>
                <c:pt idx="4">
                  <c:v>1.5368474216113954</c:v>
                </c:pt>
                <c:pt idx="5">
                  <c:v>1.5346960315718658</c:v>
                </c:pt>
                <c:pt idx="6">
                  <c:v>1.5346960315718658</c:v>
                </c:pt>
                <c:pt idx="7">
                  <c:v>1.5323653590290434</c:v>
                </c:pt>
                <c:pt idx="8">
                  <c:v>1.5323653590290434</c:v>
                </c:pt>
                <c:pt idx="9">
                  <c:v>1.5316482290158668</c:v>
                </c:pt>
                <c:pt idx="10">
                  <c:v>1.5316482290158668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F51-4211-B407-5E9AF57EF8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4489551"/>
        <c:axId val="594374607"/>
      </c:scatterChart>
      <c:valAx>
        <c:axId val="234489551"/>
        <c:scaling>
          <c:logBase val="10"/>
          <c:orientation val="minMax"/>
          <c:max val="40"/>
          <c:min val="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ln(su)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374607"/>
        <c:crosses val="autoZero"/>
        <c:crossBetween val="midCat"/>
      </c:valAx>
      <c:valAx>
        <c:axId val="594374607"/>
        <c:scaling>
          <c:orientation val="minMax"/>
          <c:max val="1.56"/>
          <c:min val="1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e_measured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448955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0.55-100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18209812192267"/>
          <c:y val="0.14388229242521247"/>
          <c:w val="0.68088322560985393"/>
          <c:h val="0.72265783454619192"/>
        </c:manualLayout>
      </c:layout>
      <c:scatterChart>
        <c:scatterStyle val="smoothMarker"/>
        <c:varyColors val="0"/>
        <c:ser>
          <c:idx val="4"/>
          <c:order val="5"/>
          <c:tx>
            <c:v>CSL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 cmpd="dbl">
                <a:solidFill>
                  <a:schemeClr val="tx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7116-4C46-ADF9-58199EB0DD0F}"/>
              </c:ext>
            </c:extLst>
          </c:dPt>
          <c:xVal>
            <c:numRef>
              <c:f>'0.5su'!$B$22:$B$23</c:f>
              <c:numCache>
                <c:formatCode>General</c:formatCode>
                <c:ptCount val="2"/>
                <c:pt idx="0">
                  <c:v>1</c:v>
                </c:pt>
                <c:pt idx="1">
                  <c:v>100</c:v>
                </c:pt>
              </c:numCache>
            </c:numRef>
          </c:xVal>
          <c:yVal>
            <c:numRef>
              <c:f>'0.5su'!$A$22:$A$23</c:f>
              <c:numCache>
                <c:formatCode>General</c:formatCode>
                <c:ptCount val="2"/>
                <c:pt idx="0">
                  <c:v>1.89</c:v>
                </c:pt>
                <c:pt idx="1">
                  <c:v>1.1071210683820243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116-4C46-ADF9-58199EB0D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8165663"/>
        <c:axId val="728158175"/>
      </c:scatterChart>
      <c:scatterChart>
        <c:scatterStyle val="lineMarker"/>
        <c:varyColors val="0"/>
        <c:ser>
          <c:idx val="0"/>
          <c:order val="0"/>
          <c:tx>
            <c:v>su_measured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noFill/>
              </a:ln>
              <a:effectLst/>
            </c:spPr>
          </c:marker>
          <c:xVal>
            <c:numRef>
              <c:f>'0.5su'!$AE$7:$AE$18</c:f>
              <c:numCache>
                <c:formatCode>General</c:formatCode>
                <c:ptCount val="12"/>
                <c:pt idx="0">
                  <c:v>25</c:v>
                </c:pt>
                <c:pt idx="1">
                  <c:v>25</c:v>
                </c:pt>
                <c:pt idx="2">
                  <c:v>27.72</c:v>
                </c:pt>
                <c:pt idx="3">
                  <c:v>27.72</c:v>
                </c:pt>
                <c:pt idx="6">
                  <c:v>29.2</c:v>
                </c:pt>
                <c:pt idx="7">
                  <c:v>29.2</c:v>
                </c:pt>
                <c:pt idx="10">
                  <c:v>31.65</c:v>
                </c:pt>
                <c:pt idx="11">
                  <c:v>31.65</c:v>
                </c:pt>
              </c:numCache>
            </c:numRef>
          </c:xVal>
          <c:yVal>
            <c:numRef>
              <c:f>'0.5su'!$Y$7:$Y$18</c:f>
              <c:numCache>
                <c:formatCode>General</c:formatCode>
                <c:ptCount val="12"/>
                <c:pt idx="0">
                  <c:v>1.342177659782442</c:v>
                </c:pt>
                <c:pt idx="1">
                  <c:v>1.342177659782442</c:v>
                </c:pt>
                <c:pt idx="2">
                  <c:v>1.3272772576208234</c:v>
                </c:pt>
                <c:pt idx="3">
                  <c:v>1.3272772576208234</c:v>
                </c:pt>
                <c:pt idx="4">
                  <c:v>1.3228071369723384</c:v>
                </c:pt>
                <c:pt idx="5">
                  <c:v>1.3228071369723384</c:v>
                </c:pt>
                <c:pt idx="6">
                  <c:v>1.3194959364919785</c:v>
                </c:pt>
                <c:pt idx="7">
                  <c:v>1.3194959364919785</c:v>
                </c:pt>
                <c:pt idx="8">
                  <c:v>1.3178403362517983</c:v>
                </c:pt>
                <c:pt idx="9">
                  <c:v>1.3178403362517983</c:v>
                </c:pt>
                <c:pt idx="10">
                  <c:v>1.3171780961557267</c:v>
                </c:pt>
                <c:pt idx="11">
                  <c:v>1.3171780961557267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116-4C46-ADF9-58199EB0DD0F}"/>
            </c:ext>
          </c:extLst>
        </c:ser>
        <c:ser>
          <c:idx val="1"/>
          <c:order val="1"/>
          <c:tx>
            <c:v>su_pred from up ( new approach)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noFill/>
              </a:ln>
              <a:effectLst/>
            </c:spPr>
          </c:marker>
          <c:xVal>
            <c:numRef>
              <c:f>'0.5su'!$AK$7:$AK$18</c:f>
              <c:numCache>
                <c:formatCode>General</c:formatCode>
                <c:ptCount val="12"/>
                <c:pt idx="0">
                  <c:v>25</c:v>
                </c:pt>
                <c:pt idx="1">
                  <c:v>25</c:v>
                </c:pt>
                <c:pt idx="2">
                  <c:v>27.612273574048057</c:v>
                </c:pt>
                <c:pt idx="3">
                  <c:v>27.612273574048057</c:v>
                </c:pt>
                <c:pt idx="4">
                  <c:v>28.852201974777937</c:v>
                </c:pt>
                <c:pt idx="5">
                  <c:v>28.852201974777937</c:v>
                </c:pt>
                <c:pt idx="6">
                  <c:v>29.987801285236518</c:v>
                </c:pt>
                <c:pt idx="7">
                  <c:v>29.987801285236518</c:v>
                </c:pt>
                <c:pt idx="8">
                  <c:v>30.765465383851531</c:v>
                </c:pt>
                <c:pt idx="9">
                  <c:v>30.765465383851531</c:v>
                </c:pt>
                <c:pt idx="10">
                  <c:v>31.207038995210596</c:v>
                </c:pt>
                <c:pt idx="11">
                  <c:v>31.207038995210596</c:v>
                </c:pt>
              </c:numCache>
            </c:numRef>
          </c:xVal>
          <c:yVal>
            <c:numRef>
              <c:f>'0.5su'!$Y$7:$Y$18</c:f>
              <c:numCache>
                <c:formatCode>General</c:formatCode>
                <c:ptCount val="12"/>
                <c:pt idx="0">
                  <c:v>1.342177659782442</c:v>
                </c:pt>
                <c:pt idx="1">
                  <c:v>1.342177659782442</c:v>
                </c:pt>
                <c:pt idx="2">
                  <c:v>1.3272772576208234</c:v>
                </c:pt>
                <c:pt idx="3">
                  <c:v>1.3272772576208234</c:v>
                </c:pt>
                <c:pt idx="4">
                  <c:v>1.3228071369723384</c:v>
                </c:pt>
                <c:pt idx="5">
                  <c:v>1.3228071369723384</c:v>
                </c:pt>
                <c:pt idx="6">
                  <c:v>1.3194959364919785</c:v>
                </c:pt>
                <c:pt idx="7">
                  <c:v>1.3194959364919785</c:v>
                </c:pt>
                <c:pt idx="8">
                  <c:v>1.3178403362517983</c:v>
                </c:pt>
                <c:pt idx="9">
                  <c:v>1.3178403362517983</c:v>
                </c:pt>
                <c:pt idx="10">
                  <c:v>1.3171780961557267</c:v>
                </c:pt>
                <c:pt idx="11">
                  <c:v>1.3171780961557267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116-4C46-ADF9-58199EB0DD0F}"/>
            </c:ext>
          </c:extLst>
        </c:ser>
        <c:ser>
          <c:idx val="5"/>
          <c:order val="2"/>
          <c:tx>
            <c:v>su_pred from up (original approach)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'0.5su'!$AM$7:$AM$18</c:f>
              <c:numCache>
                <c:formatCode>General</c:formatCode>
                <c:ptCount val="12"/>
                <c:pt idx="0">
                  <c:v>25</c:v>
                </c:pt>
                <c:pt idx="1">
                  <c:v>25</c:v>
                </c:pt>
                <c:pt idx="2">
                  <c:v>26.273691011184582</c:v>
                </c:pt>
                <c:pt idx="3">
                  <c:v>26.273691011184582</c:v>
                </c:pt>
                <c:pt idx="4">
                  <c:v>26.857122879590968</c:v>
                </c:pt>
                <c:pt idx="5">
                  <c:v>26.857122879590968</c:v>
                </c:pt>
                <c:pt idx="6">
                  <c:v>27.380559383089913</c:v>
                </c:pt>
                <c:pt idx="7">
                  <c:v>27.380559383089913</c:v>
                </c:pt>
                <c:pt idx="8">
                  <c:v>27.733312723082474</c:v>
                </c:pt>
                <c:pt idx="9">
                  <c:v>27.733312723082474</c:v>
                </c:pt>
                <c:pt idx="10">
                  <c:v>27.931630365595648</c:v>
                </c:pt>
                <c:pt idx="11">
                  <c:v>27.931630365595648</c:v>
                </c:pt>
              </c:numCache>
            </c:numRef>
          </c:xVal>
          <c:yVal>
            <c:numRef>
              <c:f>'0.5su'!$Y$7:$Y$18</c:f>
              <c:numCache>
                <c:formatCode>General</c:formatCode>
                <c:ptCount val="12"/>
                <c:pt idx="0">
                  <c:v>1.342177659782442</c:v>
                </c:pt>
                <c:pt idx="1">
                  <c:v>1.342177659782442</c:v>
                </c:pt>
                <c:pt idx="2">
                  <c:v>1.3272772576208234</c:v>
                </c:pt>
                <c:pt idx="3">
                  <c:v>1.3272772576208234</c:v>
                </c:pt>
                <c:pt idx="4">
                  <c:v>1.3228071369723384</c:v>
                </c:pt>
                <c:pt idx="5">
                  <c:v>1.3228071369723384</c:v>
                </c:pt>
                <c:pt idx="6">
                  <c:v>1.3194959364919785</c:v>
                </c:pt>
                <c:pt idx="7">
                  <c:v>1.3194959364919785</c:v>
                </c:pt>
                <c:pt idx="8">
                  <c:v>1.3178403362517983</c:v>
                </c:pt>
                <c:pt idx="9">
                  <c:v>1.3178403362517983</c:v>
                </c:pt>
                <c:pt idx="10">
                  <c:v>1.3171780961557267</c:v>
                </c:pt>
                <c:pt idx="11">
                  <c:v>1.3171780961557267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234-4F2C-95F5-BB3B149E7EC0}"/>
            </c:ext>
          </c:extLst>
        </c:ser>
        <c:ser>
          <c:idx val="2"/>
          <c:order val="3"/>
          <c:tx>
            <c:v>su_pred from e (new approach)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xVal>
            <c:numRef>
              <c:f>'0.5su'!$AG$7:$AG$18</c:f>
              <c:numCache>
                <c:formatCode>General</c:formatCode>
                <c:ptCount val="12"/>
                <c:pt idx="0">
                  <c:v>25</c:v>
                </c:pt>
                <c:pt idx="1">
                  <c:v>25</c:v>
                </c:pt>
                <c:pt idx="2">
                  <c:v>27.722393076842245</c:v>
                </c:pt>
                <c:pt idx="3">
                  <c:v>27.722393076842245</c:v>
                </c:pt>
                <c:pt idx="4">
                  <c:v>28.59551546897594</c:v>
                </c:pt>
                <c:pt idx="5">
                  <c:v>28.59551546897594</c:v>
                </c:pt>
                <c:pt idx="6">
                  <c:v>29.259954242328106</c:v>
                </c:pt>
                <c:pt idx="7">
                  <c:v>29.259954242328106</c:v>
                </c:pt>
                <c:pt idx="8">
                  <c:v>29.597940930964338</c:v>
                </c:pt>
                <c:pt idx="9">
                  <c:v>29.597940930964338</c:v>
                </c:pt>
                <c:pt idx="10">
                  <c:v>29.734226252183994</c:v>
                </c:pt>
                <c:pt idx="11">
                  <c:v>29.734226252183994</c:v>
                </c:pt>
              </c:numCache>
            </c:numRef>
          </c:xVal>
          <c:yVal>
            <c:numRef>
              <c:f>'0.5su'!$Y$7:$Y$18</c:f>
              <c:numCache>
                <c:formatCode>General</c:formatCode>
                <c:ptCount val="12"/>
                <c:pt idx="0">
                  <c:v>1.342177659782442</c:v>
                </c:pt>
                <c:pt idx="1">
                  <c:v>1.342177659782442</c:v>
                </c:pt>
                <c:pt idx="2">
                  <c:v>1.3272772576208234</c:v>
                </c:pt>
                <c:pt idx="3">
                  <c:v>1.3272772576208234</c:v>
                </c:pt>
                <c:pt idx="4">
                  <c:v>1.3228071369723384</c:v>
                </c:pt>
                <c:pt idx="5">
                  <c:v>1.3228071369723384</c:v>
                </c:pt>
                <c:pt idx="6">
                  <c:v>1.3194959364919785</c:v>
                </c:pt>
                <c:pt idx="7">
                  <c:v>1.3194959364919785</c:v>
                </c:pt>
                <c:pt idx="8">
                  <c:v>1.3178403362517983</c:v>
                </c:pt>
                <c:pt idx="9">
                  <c:v>1.3178403362517983</c:v>
                </c:pt>
                <c:pt idx="10">
                  <c:v>1.3171780961557267</c:v>
                </c:pt>
                <c:pt idx="11">
                  <c:v>1.3171780961557267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116-4C46-ADF9-58199EB0DD0F}"/>
            </c:ext>
          </c:extLst>
        </c:ser>
        <c:ser>
          <c:idx val="3"/>
          <c:order val="4"/>
          <c:tx>
            <c:v>su_pred from e (original approach)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noFill/>
              </a:ln>
              <a:effectLst/>
            </c:spPr>
          </c:marker>
          <c:xVal>
            <c:numRef>
              <c:f>'0.5su'!$AI$7:$AI$18</c:f>
              <c:numCache>
                <c:formatCode>General</c:formatCode>
                <c:ptCount val="12"/>
                <c:pt idx="0">
                  <c:v>25</c:v>
                </c:pt>
                <c:pt idx="1">
                  <c:v>25</c:v>
                </c:pt>
                <c:pt idx="2">
                  <c:v>27.290134120529412</c:v>
                </c:pt>
                <c:pt idx="3">
                  <c:v>27.290134120529412</c:v>
                </c:pt>
                <c:pt idx="4">
                  <c:v>28.017241168478378</c:v>
                </c:pt>
                <c:pt idx="5">
                  <c:v>28.017241168478378</c:v>
                </c:pt>
                <c:pt idx="6">
                  <c:v>28.56830043079993</c:v>
                </c:pt>
                <c:pt idx="7">
                  <c:v>28.56830043079993</c:v>
                </c:pt>
                <c:pt idx="8">
                  <c:v>28.847881292399855</c:v>
                </c:pt>
                <c:pt idx="9">
                  <c:v>28.847881292399855</c:v>
                </c:pt>
                <c:pt idx="10">
                  <c:v>28.960478248763991</c:v>
                </c:pt>
                <c:pt idx="11">
                  <c:v>28.960478248763991</c:v>
                </c:pt>
              </c:numCache>
            </c:numRef>
          </c:xVal>
          <c:yVal>
            <c:numRef>
              <c:f>'0.5su'!$Y$7:$Y$18</c:f>
              <c:numCache>
                <c:formatCode>General</c:formatCode>
                <c:ptCount val="12"/>
                <c:pt idx="0">
                  <c:v>1.342177659782442</c:v>
                </c:pt>
                <c:pt idx="1">
                  <c:v>1.342177659782442</c:v>
                </c:pt>
                <c:pt idx="2">
                  <c:v>1.3272772576208234</c:v>
                </c:pt>
                <c:pt idx="3">
                  <c:v>1.3272772576208234</c:v>
                </c:pt>
                <c:pt idx="4">
                  <c:v>1.3228071369723384</c:v>
                </c:pt>
                <c:pt idx="5">
                  <c:v>1.3228071369723384</c:v>
                </c:pt>
                <c:pt idx="6">
                  <c:v>1.3194959364919785</c:v>
                </c:pt>
                <c:pt idx="7">
                  <c:v>1.3194959364919785</c:v>
                </c:pt>
                <c:pt idx="8">
                  <c:v>1.3178403362517983</c:v>
                </c:pt>
                <c:pt idx="9">
                  <c:v>1.3178403362517983</c:v>
                </c:pt>
                <c:pt idx="10">
                  <c:v>1.3171780961557267</c:v>
                </c:pt>
                <c:pt idx="11">
                  <c:v>1.3171780961557267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116-4C46-ADF9-58199EB0D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8165663"/>
        <c:axId val="728158175"/>
      </c:scatterChart>
      <c:valAx>
        <c:axId val="728165663"/>
        <c:scaling>
          <c:logBase val="10"/>
          <c:orientation val="minMax"/>
          <c:max val="35"/>
          <c:min val="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ln(su)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8158175"/>
        <c:crosses val="autoZero"/>
        <c:crossBetween val="midCat"/>
      </c:valAx>
      <c:valAx>
        <c:axId val="728158175"/>
        <c:scaling>
          <c:orientation val="minMax"/>
          <c:max val="1.36"/>
          <c:min val="1.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</a:t>
                </a:r>
                <a:r>
                  <a:rPr lang="en-GB" baseline="0"/>
                  <a:t> (-)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816566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3831714808102504"/>
          <c:y val="0.20850031522923768"/>
          <c:w val="0.46168285191897485"/>
          <c:h val="0.327316079623484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0.55-100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239417500895172"/>
          <c:y val="4.0964390303549945E-2"/>
          <c:w val="0.84700113835591717"/>
          <c:h val="0.81683596732224895"/>
        </c:manualLayout>
      </c:layout>
      <c:scatterChart>
        <c:scatterStyle val="lineMarker"/>
        <c:varyColors val="0"/>
        <c:ser>
          <c:idx val="0"/>
          <c:order val="0"/>
          <c:tx>
            <c:v>e_calculated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'0.5su'!$W$6:$W$18</c:f>
              <c:numCache>
                <c:formatCode>General</c:formatCode>
                <c:ptCount val="13"/>
                <c:pt idx="0">
                  <c:v>0</c:v>
                </c:pt>
                <c:pt idx="1">
                  <c:v>100</c:v>
                </c:pt>
                <c:pt idx="2">
                  <c:v>78</c:v>
                </c:pt>
                <c:pt idx="3">
                  <c:v>101</c:v>
                </c:pt>
                <c:pt idx="4">
                  <c:v>90.6</c:v>
                </c:pt>
                <c:pt idx="5">
                  <c:v>99.4</c:v>
                </c:pt>
                <c:pt idx="6">
                  <c:v>90.2</c:v>
                </c:pt>
                <c:pt idx="7">
                  <c:v>99.5</c:v>
                </c:pt>
                <c:pt idx="8">
                  <c:v>93.3</c:v>
                </c:pt>
                <c:pt idx="9">
                  <c:v>99.4</c:v>
                </c:pt>
                <c:pt idx="10">
                  <c:v>95.9</c:v>
                </c:pt>
                <c:pt idx="11">
                  <c:v>99.4</c:v>
                </c:pt>
                <c:pt idx="12">
                  <c:v>61</c:v>
                </c:pt>
              </c:numCache>
            </c:numRef>
          </c:xVal>
          <c:yVal>
            <c:numRef>
              <c:f>'0.5su'!$Y$6:$Y$18</c:f>
              <c:numCache>
                <c:formatCode>General</c:formatCode>
                <c:ptCount val="13"/>
                <c:pt idx="1">
                  <c:v>1.342177659782442</c:v>
                </c:pt>
                <c:pt idx="2">
                  <c:v>1.342177659782442</c:v>
                </c:pt>
                <c:pt idx="3">
                  <c:v>1.3272772576208234</c:v>
                </c:pt>
                <c:pt idx="4">
                  <c:v>1.3272772576208234</c:v>
                </c:pt>
                <c:pt idx="5">
                  <c:v>1.3228071369723384</c:v>
                </c:pt>
                <c:pt idx="6">
                  <c:v>1.3228071369723384</c:v>
                </c:pt>
                <c:pt idx="7">
                  <c:v>1.3194959364919785</c:v>
                </c:pt>
                <c:pt idx="8">
                  <c:v>1.3194959364919785</c:v>
                </c:pt>
                <c:pt idx="9">
                  <c:v>1.3178403362517983</c:v>
                </c:pt>
                <c:pt idx="10">
                  <c:v>1.3178403362517983</c:v>
                </c:pt>
                <c:pt idx="11">
                  <c:v>1.3171780961557267</c:v>
                </c:pt>
                <c:pt idx="12">
                  <c:v>1.3171780961557267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07E-4AE0-BD2A-5582F1E32866}"/>
            </c:ext>
          </c:extLst>
        </c:ser>
        <c:ser>
          <c:idx val="1"/>
          <c:order val="1"/>
          <c:tx>
            <c:v>e_pred ( new approach)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'0.5su'!$W$6:$W$18</c:f>
              <c:numCache>
                <c:formatCode>General</c:formatCode>
                <c:ptCount val="13"/>
                <c:pt idx="0">
                  <c:v>0</c:v>
                </c:pt>
                <c:pt idx="1">
                  <c:v>100</c:v>
                </c:pt>
                <c:pt idx="2">
                  <c:v>78</c:v>
                </c:pt>
                <c:pt idx="3">
                  <c:v>101</c:v>
                </c:pt>
                <c:pt idx="4">
                  <c:v>90.6</c:v>
                </c:pt>
                <c:pt idx="5">
                  <c:v>99.4</c:v>
                </c:pt>
                <c:pt idx="6">
                  <c:v>90.2</c:v>
                </c:pt>
                <c:pt idx="7">
                  <c:v>99.5</c:v>
                </c:pt>
                <c:pt idx="8">
                  <c:v>93.3</c:v>
                </c:pt>
                <c:pt idx="9">
                  <c:v>99.4</c:v>
                </c:pt>
                <c:pt idx="10">
                  <c:v>95.9</c:v>
                </c:pt>
                <c:pt idx="11">
                  <c:v>99.4</c:v>
                </c:pt>
                <c:pt idx="12">
                  <c:v>61</c:v>
                </c:pt>
              </c:numCache>
            </c:numRef>
          </c:xVal>
          <c:yVal>
            <c:numRef>
              <c:f>'0.5su'!$Z$6:$Z$18</c:f>
              <c:numCache>
                <c:formatCode>General</c:formatCode>
                <c:ptCount val="13"/>
                <c:pt idx="1">
                  <c:v>1.342177659782442</c:v>
                </c:pt>
                <c:pt idx="2">
                  <c:v>1.342177659782442</c:v>
                </c:pt>
                <c:pt idx="3">
                  <c:v>1.3278510084881558</c:v>
                </c:pt>
                <c:pt idx="4">
                  <c:v>1.3278510084881558</c:v>
                </c:pt>
                <c:pt idx="5">
                  <c:v>1.3215189200835205</c:v>
                </c:pt>
                <c:pt idx="6">
                  <c:v>1.3215189200835205</c:v>
                </c:pt>
                <c:pt idx="7">
                  <c:v>1.3159539581121389</c:v>
                </c:pt>
                <c:pt idx="8">
                  <c:v>1.3159539581121389</c:v>
                </c:pt>
                <c:pt idx="9">
                  <c:v>1.3122633156471311</c:v>
                </c:pt>
                <c:pt idx="10">
                  <c:v>1.3122633156471311</c:v>
                </c:pt>
                <c:pt idx="11">
                  <c:v>1.3102089996273922</c:v>
                </c:pt>
                <c:pt idx="12">
                  <c:v>1.3102089996273922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07E-4AE0-BD2A-5582F1E32866}"/>
            </c:ext>
          </c:extLst>
        </c:ser>
        <c:ser>
          <c:idx val="2"/>
          <c:order val="2"/>
          <c:tx>
            <c:v>e_pred (original approach)</c:v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'0.5su'!$W$6:$W$18</c:f>
              <c:numCache>
                <c:formatCode>General</c:formatCode>
                <c:ptCount val="13"/>
                <c:pt idx="0">
                  <c:v>0</c:v>
                </c:pt>
                <c:pt idx="1">
                  <c:v>100</c:v>
                </c:pt>
                <c:pt idx="2">
                  <c:v>78</c:v>
                </c:pt>
                <c:pt idx="3">
                  <c:v>101</c:v>
                </c:pt>
                <c:pt idx="4">
                  <c:v>90.6</c:v>
                </c:pt>
                <c:pt idx="5">
                  <c:v>99.4</c:v>
                </c:pt>
                <c:pt idx="6">
                  <c:v>90.2</c:v>
                </c:pt>
                <c:pt idx="7">
                  <c:v>99.5</c:v>
                </c:pt>
                <c:pt idx="8">
                  <c:v>93.3</c:v>
                </c:pt>
                <c:pt idx="9">
                  <c:v>99.4</c:v>
                </c:pt>
                <c:pt idx="10">
                  <c:v>95.9</c:v>
                </c:pt>
                <c:pt idx="11">
                  <c:v>99.4</c:v>
                </c:pt>
                <c:pt idx="12">
                  <c:v>61</c:v>
                </c:pt>
              </c:numCache>
            </c:numRef>
          </c:xVal>
          <c:yVal>
            <c:numRef>
              <c:f>'0.5su'!$AA$6:$AA$18</c:f>
              <c:numCache>
                <c:formatCode>General</c:formatCode>
                <c:ptCount val="13"/>
                <c:pt idx="1">
                  <c:v>1.342177659782442</c:v>
                </c:pt>
                <c:pt idx="2">
                  <c:v>1.342177659782442</c:v>
                </c:pt>
                <c:pt idx="3">
                  <c:v>1.3337299735662931</c:v>
                </c:pt>
                <c:pt idx="4">
                  <c:v>1.3337299735662931</c:v>
                </c:pt>
                <c:pt idx="5">
                  <c:v>1.3299962681220481</c:v>
                </c:pt>
                <c:pt idx="6">
                  <c:v>1.3299962681220481</c:v>
                </c:pt>
                <c:pt idx="7">
                  <c:v>1.3267148975090994</c:v>
                </c:pt>
                <c:pt idx="8">
                  <c:v>1.3267148975090994</c:v>
                </c:pt>
                <c:pt idx="9">
                  <c:v>1.3245387162899185</c:v>
                </c:pt>
                <c:pt idx="10">
                  <c:v>1.3245387162899185</c:v>
                </c:pt>
                <c:pt idx="11">
                  <c:v>1.3233273922500512</c:v>
                </c:pt>
                <c:pt idx="12">
                  <c:v>1.3233273922500512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07E-4AE0-BD2A-5582F1E32866}"/>
            </c:ext>
          </c:extLst>
        </c:ser>
        <c:ser>
          <c:idx val="3"/>
          <c:order val="3"/>
          <c:tx>
            <c:v>CSL</c:v>
          </c:tx>
          <c:spPr>
            <a:ln w="57150" cap="rnd" cmpd="dbl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 cmpd="dbl">
                <a:solidFill>
                  <a:schemeClr val="tx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07E-4AE0-BD2A-5582F1E32866}"/>
              </c:ext>
            </c:extLst>
          </c:dPt>
          <c:xVal>
            <c:numRef>
              <c:f>'0.5su'!$B$13:$B$14</c:f>
              <c:numCache>
                <c:formatCode>General</c:formatCode>
                <c:ptCount val="2"/>
                <c:pt idx="0">
                  <c:v>1</c:v>
                </c:pt>
                <c:pt idx="1">
                  <c:v>150</c:v>
                </c:pt>
              </c:numCache>
            </c:numRef>
          </c:xVal>
          <c:yVal>
            <c:numRef>
              <c:f>'0.5su'!$A$13:$A$14</c:f>
              <c:numCache>
                <c:formatCode>General</c:formatCode>
                <c:ptCount val="2"/>
                <c:pt idx="0">
                  <c:v>2.0099999999999998</c:v>
                </c:pt>
                <c:pt idx="1">
                  <c:v>1.1581920000036363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07E-4AE0-BD2A-5582F1E328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5214191"/>
        <c:axId val="915234159"/>
      </c:scatterChart>
      <c:valAx>
        <c:axId val="915214191"/>
        <c:scaling>
          <c:logBase val="10"/>
          <c:orientation val="minMax"/>
          <c:max val="100"/>
          <c:min val="3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ln(</a:t>
                </a:r>
                <a:r>
                  <a:rPr lang="el-GR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σ</a:t>
                </a:r>
                <a:r>
                  <a:rPr lang="en-GB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'v)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5234159"/>
        <c:crosses val="autoZero"/>
        <c:crossBetween val="midCat"/>
      </c:valAx>
      <c:valAx>
        <c:axId val="915234159"/>
        <c:scaling>
          <c:orientation val="minMax"/>
          <c:max val="1.36"/>
          <c:min val="1.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e_measured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521419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1810278515496854"/>
          <c:y val="0.56006438053654739"/>
          <c:w val="0.42862898544146133"/>
          <c:h val="0.271605242080309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0.55-1000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4"/>
          <c:order val="4"/>
          <c:tx>
            <c:v>CSL</c:v>
          </c:tx>
          <c:spPr>
            <a:ln w="50800" cap="rnd" cmpd="dbl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'0.5su'!$B$24:$B$25</c:f>
              <c:numCache>
                <c:formatCode>General</c:formatCode>
                <c:ptCount val="2"/>
                <c:pt idx="0">
                  <c:v>1</c:v>
                </c:pt>
                <c:pt idx="1">
                  <c:v>100</c:v>
                </c:pt>
              </c:numCache>
            </c:numRef>
          </c:xVal>
          <c:yVal>
            <c:numRef>
              <c:f>'0.5su'!$A$24:$A$25</c:f>
              <c:numCache>
                <c:formatCode>General</c:formatCode>
                <c:ptCount val="2"/>
                <c:pt idx="0">
                  <c:v>1.9550000000000001</c:v>
                </c:pt>
                <c:pt idx="1">
                  <c:v>1.1721210683820245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3750-49E6-ADCD-F9946E080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8165663"/>
        <c:axId val="728158175"/>
      </c:scatterChart>
      <c:scatterChart>
        <c:scatterStyle val="lineMarker"/>
        <c:varyColors val="0"/>
        <c:ser>
          <c:idx val="0"/>
          <c:order val="0"/>
          <c:tx>
            <c:v>su measured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noFill/>
              </a:ln>
              <a:effectLst/>
            </c:spPr>
          </c:marker>
          <c:xVal>
            <c:numRef>
              <c:f>'0.5su'!$AX$7:$AX$18</c:f>
              <c:numCache>
                <c:formatCode>General</c:formatCode>
                <c:ptCount val="12"/>
                <c:pt idx="0">
                  <c:v>25</c:v>
                </c:pt>
                <c:pt idx="1">
                  <c:v>25</c:v>
                </c:pt>
                <c:pt idx="9">
                  <c:v>41.9</c:v>
                </c:pt>
                <c:pt idx="10">
                  <c:v>41.9</c:v>
                </c:pt>
              </c:numCache>
            </c:numRef>
          </c:xVal>
          <c:yVal>
            <c:numRef>
              <c:f>'0.5su'!$AR$7:$AR$18</c:f>
              <c:numCache>
                <c:formatCode>General</c:formatCode>
                <c:ptCount val="12"/>
                <c:pt idx="0">
                  <c:v>1.4089993317418443</c:v>
                </c:pt>
                <c:pt idx="1">
                  <c:v>1.4089993317418443</c:v>
                </c:pt>
                <c:pt idx="2">
                  <c:v>1.3802558712931661</c:v>
                </c:pt>
                <c:pt idx="3">
                  <c:v>1.3802558712931661</c:v>
                </c:pt>
                <c:pt idx="4">
                  <c:v>1.3762912560588654</c:v>
                </c:pt>
                <c:pt idx="5">
                  <c:v>1.3762912560588654</c:v>
                </c:pt>
                <c:pt idx="6">
                  <c:v>1.374474140743144</c:v>
                </c:pt>
                <c:pt idx="7">
                  <c:v>1.374474140743144</c:v>
                </c:pt>
                <c:pt idx="8">
                  <c:v>1.3734829869345688</c:v>
                </c:pt>
                <c:pt idx="9">
                  <c:v>1.3734829869345688</c:v>
                </c:pt>
                <c:pt idx="10">
                  <c:v>1.3728222177288516</c:v>
                </c:pt>
                <c:pt idx="11">
                  <c:v>1.3728222177288516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750-49E6-ADCD-F9946E0800AD}"/>
            </c:ext>
          </c:extLst>
        </c:ser>
        <c:ser>
          <c:idx val="1"/>
          <c:order val="1"/>
          <c:tx>
            <c:v>su from up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noFill/>
              </a:ln>
              <a:effectLst/>
            </c:spPr>
          </c:marker>
          <c:xVal>
            <c:numRef>
              <c:f>'0.5su'!$BD$7:$BD$18</c:f>
              <c:numCache>
                <c:formatCode>General</c:formatCode>
                <c:ptCount val="12"/>
                <c:pt idx="0">
                  <c:v>25</c:v>
                </c:pt>
                <c:pt idx="1">
                  <c:v>25</c:v>
                </c:pt>
                <c:pt idx="2">
                  <c:v>35.568689037510659</c:v>
                </c:pt>
                <c:pt idx="3">
                  <c:v>35.568689037510659</c:v>
                </c:pt>
                <c:pt idx="4">
                  <c:v>37.8813494352909</c:v>
                </c:pt>
                <c:pt idx="5">
                  <c:v>37.8813494352909</c:v>
                </c:pt>
                <c:pt idx="6">
                  <c:v>39.738532546674513</c:v>
                </c:pt>
                <c:pt idx="7">
                  <c:v>39.738532546674513</c:v>
                </c:pt>
                <c:pt idx="8">
                  <c:v>40.888978091111234</c:v>
                </c:pt>
                <c:pt idx="9">
                  <c:v>40.888978091111234</c:v>
                </c:pt>
                <c:pt idx="10">
                  <c:v>41.929288791364385</c:v>
                </c:pt>
                <c:pt idx="11">
                  <c:v>41.929288791364385</c:v>
                </c:pt>
              </c:numCache>
            </c:numRef>
          </c:xVal>
          <c:yVal>
            <c:numRef>
              <c:f>'0.5su'!$AR$7:$AR$18</c:f>
              <c:numCache>
                <c:formatCode>General</c:formatCode>
                <c:ptCount val="12"/>
                <c:pt idx="0">
                  <c:v>1.4089993317418443</c:v>
                </c:pt>
                <c:pt idx="1">
                  <c:v>1.4089993317418443</c:v>
                </c:pt>
                <c:pt idx="2">
                  <c:v>1.3802558712931661</c:v>
                </c:pt>
                <c:pt idx="3">
                  <c:v>1.3802558712931661</c:v>
                </c:pt>
                <c:pt idx="4">
                  <c:v>1.3762912560588654</c:v>
                </c:pt>
                <c:pt idx="5">
                  <c:v>1.3762912560588654</c:v>
                </c:pt>
                <c:pt idx="6">
                  <c:v>1.374474140743144</c:v>
                </c:pt>
                <c:pt idx="7">
                  <c:v>1.374474140743144</c:v>
                </c:pt>
                <c:pt idx="8">
                  <c:v>1.3734829869345688</c:v>
                </c:pt>
                <c:pt idx="9">
                  <c:v>1.3734829869345688</c:v>
                </c:pt>
                <c:pt idx="10">
                  <c:v>1.3728222177288516</c:v>
                </c:pt>
                <c:pt idx="11">
                  <c:v>1.3728222177288516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750-49E6-ADCD-F9946E0800AD}"/>
            </c:ext>
          </c:extLst>
        </c:ser>
        <c:ser>
          <c:idx val="2"/>
          <c:order val="2"/>
          <c:tx>
            <c:v>su from e-k0n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xVal>
            <c:numRef>
              <c:f>'0.5su'!$AZ$7:$AZ$18</c:f>
              <c:numCache>
                <c:formatCode>General</c:formatCode>
                <c:ptCount val="12"/>
                <c:pt idx="0">
                  <c:v>25</c:v>
                </c:pt>
                <c:pt idx="1">
                  <c:v>25</c:v>
                </c:pt>
                <c:pt idx="2">
                  <c:v>35.469086405791124</c:v>
                </c:pt>
                <c:pt idx="3">
                  <c:v>35.469086405791124</c:v>
                </c:pt>
                <c:pt idx="4">
                  <c:v>37.222291409989971</c:v>
                </c:pt>
                <c:pt idx="5">
                  <c:v>37.222291409989971</c:v>
                </c:pt>
                <c:pt idx="6">
                  <c:v>38.054551706664178</c:v>
                </c:pt>
                <c:pt idx="7">
                  <c:v>38.054551706664178</c:v>
                </c:pt>
                <c:pt idx="8">
                  <c:v>38.516328833101483</c:v>
                </c:pt>
                <c:pt idx="9">
                  <c:v>38.516328833101483</c:v>
                </c:pt>
                <c:pt idx="10">
                  <c:v>38.827289117610924</c:v>
                </c:pt>
                <c:pt idx="11">
                  <c:v>38.827289117610924</c:v>
                </c:pt>
              </c:numCache>
            </c:numRef>
          </c:xVal>
          <c:yVal>
            <c:numRef>
              <c:f>'0.5su'!$AR$7:$AR$18</c:f>
              <c:numCache>
                <c:formatCode>General</c:formatCode>
                <c:ptCount val="12"/>
                <c:pt idx="0">
                  <c:v>1.4089993317418443</c:v>
                </c:pt>
                <c:pt idx="1">
                  <c:v>1.4089993317418443</c:v>
                </c:pt>
                <c:pt idx="2">
                  <c:v>1.3802558712931661</c:v>
                </c:pt>
                <c:pt idx="3">
                  <c:v>1.3802558712931661</c:v>
                </c:pt>
                <c:pt idx="4">
                  <c:v>1.3762912560588654</c:v>
                </c:pt>
                <c:pt idx="5">
                  <c:v>1.3762912560588654</c:v>
                </c:pt>
                <c:pt idx="6">
                  <c:v>1.374474140743144</c:v>
                </c:pt>
                <c:pt idx="7">
                  <c:v>1.374474140743144</c:v>
                </c:pt>
                <c:pt idx="8">
                  <c:v>1.3734829869345688</c:v>
                </c:pt>
                <c:pt idx="9">
                  <c:v>1.3734829869345688</c:v>
                </c:pt>
                <c:pt idx="10">
                  <c:v>1.3728222177288516</c:v>
                </c:pt>
                <c:pt idx="11">
                  <c:v>1.3728222177288516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750-49E6-ADCD-F9946E0800AD}"/>
            </c:ext>
          </c:extLst>
        </c:ser>
        <c:ser>
          <c:idx val="3"/>
          <c:order val="3"/>
          <c:tx>
            <c:v>su original approach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noFill/>
              </a:ln>
              <a:effectLst/>
            </c:spPr>
          </c:marker>
          <c:xVal>
            <c:numRef>
              <c:f>'0.5su'!$BB$7:$BB$18</c:f>
              <c:numCache>
                <c:formatCode>General</c:formatCode>
                <c:ptCount val="12"/>
                <c:pt idx="0">
                  <c:v>25</c:v>
                </c:pt>
                <c:pt idx="1">
                  <c:v>25</c:v>
                </c:pt>
                <c:pt idx="2">
                  <c:v>29.605347505361745</c:v>
                </c:pt>
                <c:pt idx="3">
                  <c:v>29.605347505361745</c:v>
                </c:pt>
                <c:pt idx="4">
                  <c:v>30.303895544065622</c:v>
                </c:pt>
                <c:pt idx="5">
                  <c:v>30.303895544065622</c:v>
                </c:pt>
                <c:pt idx="6">
                  <c:v>30.62954860409701</c:v>
                </c:pt>
                <c:pt idx="7">
                  <c:v>30.62954860409701</c:v>
                </c:pt>
                <c:pt idx="8">
                  <c:v>30.808650169419238</c:v>
                </c:pt>
                <c:pt idx="9">
                  <c:v>30.808650169419238</c:v>
                </c:pt>
                <c:pt idx="10">
                  <c:v>30.928632651695057</c:v>
                </c:pt>
                <c:pt idx="11">
                  <c:v>30.928632651695057</c:v>
                </c:pt>
              </c:numCache>
            </c:numRef>
          </c:xVal>
          <c:yVal>
            <c:numRef>
              <c:f>'0.5su'!$AR$7:$AR$18</c:f>
              <c:numCache>
                <c:formatCode>General</c:formatCode>
                <c:ptCount val="12"/>
                <c:pt idx="0">
                  <c:v>1.4089993317418443</c:v>
                </c:pt>
                <c:pt idx="1">
                  <c:v>1.4089993317418443</c:v>
                </c:pt>
                <c:pt idx="2">
                  <c:v>1.3802558712931661</c:v>
                </c:pt>
                <c:pt idx="3">
                  <c:v>1.3802558712931661</c:v>
                </c:pt>
                <c:pt idx="4">
                  <c:v>1.3762912560588654</c:v>
                </c:pt>
                <c:pt idx="5">
                  <c:v>1.3762912560588654</c:v>
                </c:pt>
                <c:pt idx="6">
                  <c:v>1.374474140743144</c:v>
                </c:pt>
                <c:pt idx="7">
                  <c:v>1.374474140743144</c:v>
                </c:pt>
                <c:pt idx="8">
                  <c:v>1.3734829869345688</c:v>
                </c:pt>
                <c:pt idx="9">
                  <c:v>1.3734829869345688</c:v>
                </c:pt>
                <c:pt idx="10">
                  <c:v>1.3728222177288516</c:v>
                </c:pt>
                <c:pt idx="11">
                  <c:v>1.3728222177288516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750-49E6-ADCD-F9946E080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8165663"/>
        <c:axId val="728158175"/>
      </c:scatterChart>
      <c:valAx>
        <c:axId val="728165663"/>
        <c:scaling>
          <c:logBase val="10"/>
          <c:orientation val="minMax"/>
          <c:max val="50"/>
          <c:min val="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ln(su)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8158175"/>
        <c:crosses val="autoZero"/>
        <c:crossBetween val="midCat"/>
      </c:valAx>
      <c:valAx>
        <c:axId val="728158175"/>
        <c:scaling>
          <c:orientation val="minMax"/>
          <c:max val="1.44"/>
          <c:min val="1.3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</a:t>
                </a:r>
                <a:r>
                  <a:rPr lang="en-GB" baseline="0"/>
                  <a:t> (-)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816566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0.55-1000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239417500895172"/>
          <c:y val="9.9294708568951021E-2"/>
          <c:w val="0.84700113835591717"/>
          <c:h val="0.75850566033576217"/>
        </c:manualLayout>
      </c:layout>
      <c:scatterChart>
        <c:scatterStyle val="lineMarker"/>
        <c:varyColors val="0"/>
        <c:ser>
          <c:idx val="0"/>
          <c:order val="0"/>
          <c:tx>
            <c:v>e measured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'0.5su'!$AP$6:$AP$18</c:f>
              <c:numCache>
                <c:formatCode>General</c:formatCode>
                <c:ptCount val="13"/>
                <c:pt idx="0">
                  <c:v>0</c:v>
                </c:pt>
                <c:pt idx="1">
                  <c:v>100.2</c:v>
                </c:pt>
                <c:pt idx="2">
                  <c:v>41.5</c:v>
                </c:pt>
                <c:pt idx="3">
                  <c:v>99.5</c:v>
                </c:pt>
                <c:pt idx="4">
                  <c:v>84.9</c:v>
                </c:pt>
                <c:pt idx="5">
                  <c:v>100.5</c:v>
                </c:pt>
                <c:pt idx="6">
                  <c:v>89.2</c:v>
                </c:pt>
                <c:pt idx="7">
                  <c:v>100</c:v>
                </c:pt>
                <c:pt idx="8">
                  <c:v>93.1</c:v>
                </c:pt>
                <c:pt idx="9">
                  <c:v>100.5</c:v>
                </c:pt>
                <c:pt idx="10">
                  <c:v>94.4</c:v>
                </c:pt>
                <c:pt idx="11">
                  <c:v>101</c:v>
                </c:pt>
                <c:pt idx="12">
                  <c:v>50</c:v>
                </c:pt>
              </c:numCache>
            </c:numRef>
          </c:xVal>
          <c:yVal>
            <c:numRef>
              <c:f>'0.5su'!$AR$6:$AR$18</c:f>
              <c:numCache>
                <c:formatCode>General</c:formatCode>
                <c:ptCount val="13"/>
                <c:pt idx="1">
                  <c:v>1.4089993317418443</c:v>
                </c:pt>
                <c:pt idx="2">
                  <c:v>1.4089993317418443</c:v>
                </c:pt>
                <c:pt idx="3">
                  <c:v>1.3802558712931661</c:v>
                </c:pt>
                <c:pt idx="4">
                  <c:v>1.3802558712931661</c:v>
                </c:pt>
                <c:pt idx="5">
                  <c:v>1.3762912560588654</c:v>
                </c:pt>
                <c:pt idx="6">
                  <c:v>1.3762912560588654</c:v>
                </c:pt>
                <c:pt idx="7">
                  <c:v>1.374474140743144</c:v>
                </c:pt>
                <c:pt idx="8">
                  <c:v>1.374474140743144</c:v>
                </c:pt>
                <c:pt idx="9">
                  <c:v>1.3734829869345688</c:v>
                </c:pt>
                <c:pt idx="10">
                  <c:v>1.3734829869345688</c:v>
                </c:pt>
                <c:pt idx="11">
                  <c:v>1.3728222177288516</c:v>
                </c:pt>
                <c:pt idx="12">
                  <c:v>1.3728222177288516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C72-4780-8213-F8827B5FB0E6}"/>
            </c:ext>
          </c:extLst>
        </c:ser>
        <c:ser>
          <c:idx val="1"/>
          <c:order val="1"/>
          <c:tx>
            <c:v>su from e-k0n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'0.5su'!$AP$6:$AP$18</c:f>
              <c:numCache>
                <c:formatCode>General</c:formatCode>
                <c:ptCount val="13"/>
                <c:pt idx="0">
                  <c:v>0</c:v>
                </c:pt>
                <c:pt idx="1">
                  <c:v>100.2</c:v>
                </c:pt>
                <c:pt idx="2">
                  <c:v>41.5</c:v>
                </c:pt>
                <c:pt idx="3">
                  <c:v>99.5</c:v>
                </c:pt>
                <c:pt idx="4">
                  <c:v>84.9</c:v>
                </c:pt>
                <c:pt idx="5">
                  <c:v>100.5</c:v>
                </c:pt>
                <c:pt idx="6">
                  <c:v>89.2</c:v>
                </c:pt>
                <c:pt idx="7">
                  <c:v>100</c:v>
                </c:pt>
                <c:pt idx="8">
                  <c:v>93.1</c:v>
                </c:pt>
                <c:pt idx="9">
                  <c:v>100.5</c:v>
                </c:pt>
                <c:pt idx="10">
                  <c:v>94.4</c:v>
                </c:pt>
                <c:pt idx="11">
                  <c:v>101</c:v>
                </c:pt>
                <c:pt idx="12">
                  <c:v>50</c:v>
                </c:pt>
              </c:numCache>
            </c:numRef>
          </c:xVal>
          <c:yVal>
            <c:numRef>
              <c:f>'0.5su'!$AT$6:$AT$18</c:f>
              <c:numCache>
                <c:formatCode>General</c:formatCode>
                <c:ptCount val="13"/>
                <c:pt idx="1">
                  <c:v>1.4089993317418443</c:v>
                </c:pt>
                <c:pt idx="2">
                  <c:v>1.4089993317418443</c:v>
                </c:pt>
                <c:pt idx="3">
                  <c:v>1.3800254361258231</c:v>
                </c:pt>
                <c:pt idx="4">
                  <c:v>1.3800254361258231</c:v>
                </c:pt>
                <c:pt idx="5">
                  <c:v>1.3748490051432347</c:v>
                </c:pt>
                <c:pt idx="6">
                  <c:v>1.3748490051432347</c:v>
                </c:pt>
                <c:pt idx="7">
                  <c:v>1.3709159353127827</c:v>
                </c:pt>
                <c:pt idx="8">
                  <c:v>1.3709159353127827</c:v>
                </c:pt>
                <c:pt idx="9">
                  <c:v>1.3685707384496157</c:v>
                </c:pt>
                <c:pt idx="10">
                  <c:v>1.3685707384496157</c:v>
                </c:pt>
                <c:pt idx="11">
                  <c:v>1.3665061818913111</c:v>
                </c:pt>
                <c:pt idx="12">
                  <c:v>1.3665061818913111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C72-4780-8213-F8827B5FB0E6}"/>
            </c:ext>
          </c:extLst>
        </c:ser>
        <c:ser>
          <c:idx val="2"/>
          <c:order val="2"/>
          <c:tx>
            <c:v>e from original approach</c:v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'0.5su'!$AP$6:$AP$18</c:f>
              <c:numCache>
                <c:formatCode>General</c:formatCode>
                <c:ptCount val="13"/>
                <c:pt idx="0">
                  <c:v>0</c:v>
                </c:pt>
                <c:pt idx="1">
                  <c:v>100.2</c:v>
                </c:pt>
                <c:pt idx="2">
                  <c:v>41.5</c:v>
                </c:pt>
                <c:pt idx="3">
                  <c:v>99.5</c:v>
                </c:pt>
                <c:pt idx="4">
                  <c:v>84.9</c:v>
                </c:pt>
                <c:pt idx="5">
                  <c:v>100.5</c:v>
                </c:pt>
                <c:pt idx="6">
                  <c:v>89.2</c:v>
                </c:pt>
                <c:pt idx="7">
                  <c:v>100</c:v>
                </c:pt>
                <c:pt idx="8">
                  <c:v>93.1</c:v>
                </c:pt>
                <c:pt idx="9">
                  <c:v>100.5</c:v>
                </c:pt>
                <c:pt idx="10">
                  <c:v>94.4</c:v>
                </c:pt>
                <c:pt idx="11">
                  <c:v>101</c:v>
                </c:pt>
                <c:pt idx="12">
                  <c:v>50</c:v>
                </c:pt>
              </c:numCache>
            </c:numRef>
          </c:xVal>
          <c:yVal>
            <c:numRef>
              <c:f>'0.5su'!$AU$6:$AU$18</c:f>
              <c:numCache>
                <c:formatCode>General</c:formatCode>
                <c:ptCount val="13"/>
                <c:pt idx="1">
                  <c:v>1.4089993317418443</c:v>
                </c:pt>
                <c:pt idx="2">
                  <c:v>1.4089993317418443</c:v>
                </c:pt>
                <c:pt idx="3">
                  <c:v>1.3790291898537645</c:v>
                </c:pt>
                <c:pt idx="4">
                  <c:v>1.3790291898537645</c:v>
                </c:pt>
                <c:pt idx="5">
                  <c:v>1.3736747710666601</c:v>
                </c:pt>
                <c:pt idx="6">
                  <c:v>1.3736747710666601</c:v>
                </c:pt>
                <c:pt idx="7">
                  <c:v>1.3696064654982094</c:v>
                </c:pt>
                <c:pt idx="8">
                  <c:v>1.3696064654982094</c:v>
                </c:pt>
                <c:pt idx="9">
                  <c:v>1.3671806307510956</c:v>
                </c:pt>
                <c:pt idx="10">
                  <c:v>1.3671806307510956</c:v>
                </c:pt>
                <c:pt idx="11">
                  <c:v>1.365045085921075</c:v>
                </c:pt>
                <c:pt idx="12">
                  <c:v>1.365045085921075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C72-4780-8213-F8827B5FB0E6}"/>
            </c:ext>
          </c:extLst>
        </c:ser>
        <c:ser>
          <c:idx val="3"/>
          <c:order val="3"/>
          <c:tx>
            <c:v>CSL</c:v>
          </c:tx>
          <c:spPr>
            <a:ln w="50800" cap="rnd" cmpd="dbl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xVal>
            <c:numRef>
              <c:f>'0.5su'!$B$15:$B$16</c:f>
              <c:numCache>
                <c:formatCode>General</c:formatCode>
                <c:ptCount val="2"/>
                <c:pt idx="0">
                  <c:v>1</c:v>
                </c:pt>
                <c:pt idx="1">
                  <c:v>150</c:v>
                </c:pt>
              </c:numCache>
            </c:numRef>
          </c:xVal>
          <c:yVal>
            <c:numRef>
              <c:f>'0.5su'!$A$15:$A$16</c:f>
              <c:numCache>
                <c:formatCode>General</c:formatCode>
                <c:ptCount val="2"/>
                <c:pt idx="0">
                  <c:v>2.0299999999999998</c:v>
                </c:pt>
                <c:pt idx="1">
                  <c:v>1.1781920000036363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C72-4780-8213-F8827B5FB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5214191"/>
        <c:axId val="915234159"/>
      </c:scatterChart>
      <c:valAx>
        <c:axId val="915214191"/>
        <c:scaling>
          <c:logBase val="10"/>
          <c:orientation val="minMax"/>
          <c:max val="100"/>
          <c:min val="3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ln(</a:t>
                </a:r>
                <a:r>
                  <a:rPr lang="el-GR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σ</a:t>
                </a:r>
                <a:r>
                  <a:rPr lang="en-GB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'v)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5234159"/>
        <c:crosses val="autoZero"/>
        <c:crossBetween val="midCat"/>
      </c:valAx>
      <c:valAx>
        <c:axId val="915234159"/>
        <c:scaling>
          <c:orientation val="minMax"/>
          <c:max val="1.42"/>
          <c:min val="1.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e_measured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521419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1810278515496854"/>
          <c:y val="0.56006438053654739"/>
          <c:w val="0.42862898544146133"/>
          <c:h val="0.271605242080309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su_measured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'0.5su'!$U$21:$U$26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'0.5su'!$W$21:$W$26</c:f>
              <c:numCache>
                <c:formatCode>General</c:formatCode>
                <c:ptCount val="6"/>
                <c:pt idx="0">
                  <c:v>1</c:v>
                </c:pt>
                <c:pt idx="1">
                  <c:v>1.1088</c:v>
                </c:pt>
                <c:pt idx="3">
                  <c:v>1.1679999999999999</c:v>
                </c:pt>
                <c:pt idx="5">
                  <c:v>1.266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FB0-49CA-9B2C-DAB91F174EFA}"/>
            </c:ext>
          </c:extLst>
        </c:ser>
        <c:ser>
          <c:idx val="3"/>
          <c:order val="1"/>
          <c:tx>
            <c:v>su_up_new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0070C0"/>
              </a:solidFill>
              <a:ln w="9525">
                <a:noFill/>
              </a:ln>
              <a:effectLst/>
            </c:spPr>
          </c:marker>
          <c:xVal>
            <c:numRef>
              <c:f>'0.5su'!$U$21:$U$26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'0.5su'!$AC$21:$AC$26</c:f>
              <c:numCache>
                <c:formatCode>General</c:formatCode>
                <c:ptCount val="6"/>
                <c:pt idx="0">
                  <c:v>1</c:v>
                </c:pt>
                <c:pt idx="1">
                  <c:v>1.1044909429619223</c:v>
                </c:pt>
                <c:pt idx="2">
                  <c:v>1.1540880789911174</c:v>
                </c:pt>
                <c:pt idx="3">
                  <c:v>1.1995120514094608</c:v>
                </c:pt>
                <c:pt idx="4">
                  <c:v>1.2306186153540613</c:v>
                </c:pt>
                <c:pt idx="5">
                  <c:v>1.2482815598084238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FB0-49CA-9B2C-DAB91F174EFA}"/>
            </c:ext>
          </c:extLst>
        </c:ser>
        <c:ser>
          <c:idx val="4"/>
          <c:order val="2"/>
          <c:tx>
            <c:v>su_up_org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FFC000"/>
              </a:solidFill>
              <a:ln w="9525">
                <a:noFill/>
              </a:ln>
              <a:effectLst/>
            </c:spPr>
          </c:marker>
          <c:xVal>
            <c:numRef>
              <c:f>'0.5su'!$U$21:$U$26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'0.5su'!$AE$21:$AE$26</c:f>
              <c:numCache>
                <c:formatCode>General</c:formatCode>
                <c:ptCount val="6"/>
                <c:pt idx="0">
                  <c:v>1</c:v>
                </c:pt>
                <c:pt idx="1">
                  <c:v>1.0509476404473832</c:v>
                </c:pt>
                <c:pt idx="2">
                  <c:v>1.0742849151836387</c:v>
                </c:pt>
                <c:pt idx="3">
                  <c:v>1.0952223753235966</c:v>
                </c:pt>
                <c:pt idx="4">
                  <c:v>1.109332508923299</c:v>
                </c:pt>
                <c:pt idx="5">
                  <c:v>1.117265214623826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FB0-49CA-9B2C-DAB91F174EFA}"/>
            </c:ext>
          </c:extLst>
        </c:ser>
        <c:ser>
          <c:idx val="1"/>
          <c:order val="3"/>
          <c:tx>
            <c:v>su_e_new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noFill/>
              </a:ln>
              <a:effectLst/>
            </c:spPr>
          </c:marker>
          <c:xVal>
            <c:numRef>
              <c:f>'0.5su'!$U$21:$U$26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'0.5su'!$Y$21:$Y$26</c:f>
              <c:numCache>
                <c:formatCode>General</c:formatCode>
                <c:ptCount val="6"/>
                <c:pt idx="0">
                  <c:v>1</c:v>
                </c:pt>
                <c:pt idx="1">
                  <c:v>1.1088957230736898</c:v>
                </c:pt>
                <c:pt idx="2">
                  <c:v>1.1438206187590376</c:v>
                </c:pt>
                <c:pt idx="3">
                  <c:v>1.1703981696931243</c:v>
                </c:pt>
                <c:pt idx="4">
                  <c:v>1.1839176372385736</c:v>
                </c:pt>
                <c:pt idx="5">
                  <c:v>1.1893690500873597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FB0-49CA-9B2C-DAB91F174EFA}"/>
            </c:ext>
          </c:extLst>
        </c:ser>
        <c:ser>
          <c:idx val="2"/>
          <c:order val="4"/>
          <c:tx>
            <c:v>su_e_org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noFill/>
              </a:ln>
              <a:effectLst/>
            </c:spPr>
          </c:marker>
          <c:xVal>
            <c:numRef>
              <c:f>'0.5su'!$U$21:$U$26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'0.5su'!$AA$21:$AA$26</c:f>
              <c:numCache>
                <c:formatCode>General</c:formatCode>
                <c:ptCount val="6"/>
                <c:pt idx="0">
                  <c:v>1</c:v>
                </c:pt>
                <c:pt idx="1">
                  <c:v>1.0916053648211765</c:v>
                </c:pt>
                <c:pt idx="2">
                  <c:v>1.1206896467391352</c:v>
                </c:pt>
                <c:pt idx="3">
                  <c:v>1.1427320172319972</c:v>
                </c:pt>
                <c:pt idx="4">
                  <c:v>1.1539152516959943</c:v>
                </c:pt>
                <c:pt idx="5">
                  <c:v>1.1584191299505597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FB0-49CA-9B2C-DAB91F174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1651392"/>
        <c:axId val="481648064"/>
      </c:scatterChart>
      <c:valAx>
        <c:axId val="481651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1648064"/>
        <c:crosses val="autoZero"/>
        <c:crossBetween val="midCat"/>
      </c:valAx>
      <c:valAx>
        <c:axId val="481648064"/>
        <c:scaling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16513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0.7-10</a:t>
            </a:r>
          </a:p>
        </c:rich>
      </c:tx>
      <c:layout>
        <c:manualLayout>
          <c:xMode val="edge"/>
          <c:yMode val="edge"/>
          <c:x val="0.49435006226159361"/>
          <c:y val="2.17550190713290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085186788626122"/>
          <c:y val="0.13626861733826595"/>
          <c:w val="0.82465477640174112"/>
          <c:h val="0.70059368349917439"/>
        </c:manualLayout>
      </c:layout>
      <c:scatterChart>
        <c:scatterStyle val="lineMarker"/>
        <c:varyColors val="0"/>
        <c:ser>
          <c:idx val="0"/>
          <c:order val="0"/>
          <c:tx>
            <c:v>su measured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noFill/>
              </a:ln>
              <a:effectLst/>
            </c:spPr>
          </c:marker>
          <c:xVal>
            <c:numRef>
              <c:f>'0.7su'!$M$5:$M$16</c:f>
              <c:numCache>
                <c:formatCode>General</c:formatCode>
                <c:ptCount val="12"/>
                <c:pt idx="0">
                  <c:v>25</c:v>
                </c:pt>
                <c:pt idx="1">
                  <c:v>25</c:v>
                </c:pt>
                <c:pt idx="10">
                  <c:v>28.4</c:v>
                </c:pt>
                <c:pt idx="11">
                  <c:v>28.4</c:v>
                </c:pt>
              </c:numCache>
            </c:numRef>
          </c:xVal>
          <c:yVal>
            <c:numRef>
              <c:f>'0.7su'!$H$5:$H$16</c:f>
              <c:numCache>
                <c:formatCode>General</c:formatCode>
                <c:ptCount val="12"/>
                <c:pt idx="0">
                  <c:v>1.3956667116768253</c:v>
                </c:pt>
                <c:pt idx="1">
                  <c:v>1.3956667116768253</c:v>
                </c:pt>
                <c:pt idx="2">
                  <c:v>1.3811088571541403</c:v>
                </c:pt>
                <c:pt idx="3">
                  <c:v>1.3811088571541403</c:v>
                </c:pt>
                <c:pt idx="4">
                  <c:v>1.3757110009828084</c:v>
                </c:pt>
                <c:pt idx="5">
                  <c:v>1.3757110009828084</c:v>
                </c:pt>
                <c:pt idx="6">
                  <c:v>1.3716217160045261</c:v>
                </c:pt>
                <c:pt idx="7">
                  <c:v>1.3716217160045261</c:v>
                </c:pt>
                <c:pt idx="8">
                  <c:v>1.3699860020132135</c:v>
                </c:pt>
                <c:pt idx="9">
                  <c:v>1.3699860020132135</c:v>
                </c:pt>
                <c:pt idx="10">
                  <c:v>1.369004573618426</c:v>
                </c:pt>
                <c:pt idx="11">
                  <c:v>1.369004573618426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1AB-4916-9251-A3C6DE6C96A2}"/>
            </c:ext>
          </c:extLst>
        </c:ser>
        <c:ser>
          <c:idx val="1"/>
          <c:order val="1"/>
          <c:tx>
            <c:v>su from e-k0n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xVal>
            <c:numRef>
              <c:f>'0.7su'!$O$5:$O$16</c:f>
              <c:numCache>
                <c:formatCode>General</c:formatCode>
                <c:ptCount val="12"/>
                <c:pt idx="0">
                  <c:v>25</c:v>
                </c:pt>
                <c:pt idx="1">
                  <c:v>25</c:v>
                </c:pt>
                <c:pt idx="2">
                  <c:v>26.74890923354064</c:v>
                </c:pt>
                <c:pt idx="3">
                  <c:v>26.74890923354064</c:v>
                </c:pt>
                <c:pt idx="4">
                  <c:v>27.428030219046022</c:v>
                </c:pt>
                <c:pt idx="5">
                  <c:v>27.428030219046022</c:v>
                </c:pt>
                <c:pt idx="6">
                  <c:v>27.953971296797111</c:v>
                </c:pt>
                <c:pt idx="7">
                  <c:v>27.953971296797111</c:v>
                </c:pt>
                <c:pt idx="8">
                  <c:v>28.167160804412724</c:v>
                </c:pt>
                <c:pt idx="9">
                  <c:v>28.167160804412724</c:v>
                </c:pt>
                <c:pt idx="10">
                  <c:v>28.29585413928308</c:v>
                </c:pt>
                <c:pt idx="11">
                  <c:v>28.29585413928308</c:v>
                </c:pt>
              </c:numCache>
            </c:numRef>
          </c:xVal>
          <c:yVal>
            <c:numRef>
              <c:f>'0.7su'!$H$5:$H$16</c:f>
              <c:numCache>
                <c:formatCode>General</c:formatCode>
                <c:ptCount val="12"/>
                <c:pt idx="0">
                  <c:v>1.3956667116768253</c:v>
                </c:pt>
                <c:pt idx="1">
                  <c:v>1.3956667116768253</c:v>
                </c:pt>
                <c:pt idx="2">
                  <c:v>1.3811088571541403</c:v>
                </c:pt>
                <c:pt idx="3">
                  <c:v>1.3811088571541403</c:v>
                </c:pt>
                <c:pt idx="4">
                  <c:v>1.3757110009828084</c:v>
                </c:pt>
                <c:pt idx="5">
                  <c:v>1.3757110009828084</c:v>
                </c:pt>
                <c:pt idx="6">
                  <c:v>1.3716217160045261</c:v>
                </c:pt>
                <c:pt idx="7">
                  <c:v>1.3716217160045261</c:v>
                </c:pt>
                <c:pt idx="8">
                  <c:v>1.3699860020132135</c:v>
                </c:pt>
                <c:pt idx="9">
                  <c:v>1.3699860020132135</c:v>
                </c:pt>
                <c:pt idx="10">
                  <c:v>1.369004573618426</c:v>
                </c:pt>
                <c:pt idx="11">
                  <c:v>1.369004573618426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1AB-4916-9251-A3C6DE6C96A2}"/>
            </c:ext>
          </c:extLst>
        </c:ser>
        <c:ser>
          <c:idx val="2"/>
          <c:order val="2"/>
          <c:tx>
            <c:v>su from up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noFill/>
              </a:ln>
              <a:effectLst/>
            </c:spPr>
          </c:marker>
          <c:xVal>
            <c:numRef>
              <c:f>'0.7su'!$S$5:$S$16</c:f>
              <c:numCache>
                <c:formatCode>General</c:formatCode>
                <c:ptCount val="12"/>
                <c:pt idx="0">
                  <c:v>25</c:v>
                </c:pt>
                <c:pt idx="1">
                  <c:v>25</c:v>
                </c:pt>
                <c:pt idx="2">
                  <c:v>26.74890923354064</c:v>
                </c:pt>
                <c:pt idx="3">
                  <c:v>26.74890923354064</c:v>
                </c:pt>
                <c:pt idx="4">
                  <c:v>27.654185821554918</c:v>
                </c:pt>
                <c:pt idx="5">
                  <c:v>27.654185821554918</c:v>
                </c:pt>
                <c:pt idx="6">
                  <c:v>28.379673909834136</c:v>
                </c:pt>
                <c:pt idx="7">
                  <c:v>28.379673909834136</c:v>
                </c:pt>
                <c:pt idx="8">
                  <c:v>28.776277765000888</c:v>
                </c:pt>
                <c:pt idx="9">
                  <c:v>28.776277765000888</c:v>
                </c:pt>
                <c:pt idx="10">
                  <c:v>28.958993468883037</c:v>
                </c:pt>
                <c:pt idx="11">
                  <c:v>28.958993468883037</c:v>
                </c:pt>
              </c:numCache>
            </c:numRef>
          </c:xVal>
          <c:yVal>
            <c:numRef>
              <c:f>'0.7su'!$H$5:$H$16</c:f>
              <c:numCache>
                <c:formatCode>General</c:formatCode>
                <c:ptCount val="12"/>
                <c:pt idx="0">
                  <c:v>1.3956667116768253</c:v>
                </c:pt>
                <c:pt idx="1">
                  <c:v>1.3956667116768253</c:v>
                </c:pt>
                <c:pt idx="2">
                  <c:v>1.3811088571541403</c:v>
                </c:pt>
                <c:pt idx="3">
                  <c:v>1.3811088571541403</c:v>
                </c:pt>
                <c:pt idx="4">
                  <c:v>1.3757110009828084</c:v>
                </c:pt>
                <c:pt idx="5">
                  <c:v>1.3757110009828084</c:v>
                </c:pt>
                <c:pt idx="6">
                  <c:v>1.3716217160045261</c:v>
                </c:pt>
                <c:pt idx="7">
                  <c:v>1.3716217160045261</c:v>
                </c:pt>
                <c:pt idx="8">
                  <c:v>1.3699860020132135</c:v>
                </c:pt>
                <c:pt idx="9">
                  <c:v>1.3699860020132135</c:v>
                </c:pt>
                <c:pt idx="10">
                  <c:v>1.369004573618426</c:v>
                </c:pt>
                <c:pt idx="11">
                  <c:v>1.369004573618426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1AB-4916-9251-A3C6DE6C96A2}"/>
            </c:ext>
          </c:extLst>
        </c:ser>
        <c:ser>
          <c:idx val="3"/>
          <c:order val="3"/>
          <c:tx>
            <c:v>su original approach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noFill/>
              </a:ln>
              <a:effectLst/>
            </c:spPr>
          </c:marker>
          <c:xVal>
            <c:numRef>
              <c:f>'0.7su'!$Q$5:$Q$16</c:f>
              <c:numCache>
                <c:formatCode>General</c:formatCode>
                <c:ptCount val="12"/>
                <c:pt idx="0">
                  <c:v>25</c:v>
                </c:pt>
                <c:pt idx="1">
                  <c:v>25</c:v>
                </c:pt>
                <c:pt idx="2">
                  <c:v>27.235200243385489</c:v>
                </c:pt>
                <c:pt idx="3">
                  <c:v>27.235200243385489</c:v>
                </c:pt>
                <c:pt idx="4">
                  <c:v>28.113850587218277</c:v>
                </c:pt>
                <c:pt idx="5">
                  <c:v>28.113850587218277</c:v>
                </c:pt>
                <c:pt idx="6">
                  <c:v>28.798317804837016</c:v>
                </c:pt>
                <c:pt idx="7">
                  <c:v>28.798317804837016</c:v>
                </c:pt>
                <c:pt idx="8">
                  <c:v>29.07674817194663</c:v>
                </c:pt>
                <c:pt idx="9">
                  <c:v>29.07674817194663</c:v>
                </c:pt>
                <c:pt idx="10">
                  <c:v>29.245096865422809</c:v>
                </c:pt>
                <c:pt idx="11">
                  <c:v>29.245096865422809</c:v>
                </c:pt>
              </c:numCache>
            </c:numRef>
          </c:xVal>
          <c:yVal>
            <c:numRef>
              <c:f>'0.7su'!$H$5:$H$16</c:f>
              <c:numCache>
                <c:formatCode>General</c:formatCode>
                <c:ptCount val="12"/>
                <c:pt idx="0">
                  <c:v>1.3956667116768253</c:v>
                </c:pt>
                <c:pt idx="1">
                  <c:v>1.3956667116768253</c:v>
                </c:pt>
                <c:pt idx="2">
                  <c:v>1.3811088571541403</c:v>
                </c:pt>
                <c:pt idx="3">
                  <c:v>1.3811088571541403</c:v>
                </c:pt>
                <c:pt idx="4">
                  <c:v>1.3757110009828084</c:v>
                </c:pt>
                <c:pt idx="5">
                  <c:v>1.3757110009828084</c:v>
                </c:pt>
                <c:pt idx="6">
                  <c:v>1.3716217160045261</c:v>
                </c:pt>
                <c:pt idx="7">
                  <c:v>1.3716217160045261</c:v>
                </c:pt>
                <c:pt idx="8">
                  <c:v>1.3699860020132135</c:v>
                </c:pt>
                <c:pt idx="9">
                  <c:v>1.3699860020132135</c:v>
                </c:pt>
                <c:pt idx="10">
                  <c:v>1.369004573618426</c:v>
                </c:pt>
                <c:pt idx="11">
                  <c:v>1.369004573618426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1AB-4916-9251-A3C6DE6C96A2}"/>
            </c:ext>
          </c:extLst>
        </c:ser>
        <c:ser>
          <c:idx val="4"/>
          <c:order val="4"/>
          <c:tx>
            <c:v>CSL</c:v>
          </c:tx>
          <c:spPr>
            <a:ln w="50800" cap="rnd" cmpd="dbl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xVal>
            <c:numRef>
              <c:f>'0.7su'!$B$20:$B$21</c:f>
              <c:numCache>
                <c:formatCode>General</c:formatCode>
                <c:ptCount val="2"/>
                <c:pt idx="0">
                  <c:v>1</c:v>
                </c:pt>
                <c:pt idx="1">
                  <c:v>200</c:v>
                </c:pt>
              </c:numCache>
            </c:numRef>
          </c:xVal>
          <c:yVal>
            <c:numRef>
              <c:f>'0.7su'!$A$20:$A$21</c:f>
              <c:numCache>
                <c:formatCode>General</c:formatCode>
                <c:ptCount val="2"/>
                <c:pt idx="0">
                  <c:v>1.9450000000000001</c:v>
                </c:pt>
                <c:pt idx="1">
                  <c:v>1.0442860476868339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1AB-4916-9251-A3C6DE6C9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7904271"/>
        <c:axId val="527916335"/>
      </c:scatterChart>
      <c:valAx>
        <c:axId val="527904271"/>
        <c:scaling>
          <c:logBase val="10"/>
          <c:orientation val="minMax"/>
          <c:max val="40"/>
          <c:min val="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log(su)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7916335"/>
        <c:crosses val="autoZero"/>
        <c:crossBetween val="midCat"/>
      </c:valAx>
      <c:valAx>
        <c:axId val="527916335"/>
        <c:scaling>
          <c:orientation val="minMax"/>
          <c:max val="1.42"/>
          <c:min val="1.3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</a:t>
                </a:r>
                <a:r>
                  <a:rPr lang="en-GB" baseline="0"/>
                  <a:t> (-)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790427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7344097556190133"/>
          <c:y val="0.49947522567610264"/>
          <c:w val="0.28233652931193026"/>
          <c:h val="0.311645774821771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0.7-10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27498989810739"/>
          <c:y val="9.2597024863354582E-2"/>
          <c:w val="0.83266438782530827"/>
          <c:h val="0.78437649498036432"/>
        </c:manualLayout>
      </c:layout>
      <c:scatterChart>
        <c:scatterStyle val="lineMarker"/>
        <c:varyColors val="0"/>
        <c:ser>
          <c:idx val="0"/>
          <c:order val="0"/>
          <c:tx>
            <c:v>e measured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'0.7su'!$F$5:$F$16</c:f>
              <c:numCache>
                <c:formatCode>General</c:formatCode>
                <c:ptCount val="12"/>
                <c:pt idx="0">
                  <c:v>100</c:v>
                </c:pt>
                <c:pt idx="1">
                  <c:v>76.301965695896996</c:v>
                </c:pt>
                <c:pt idx="2">
                  <c:v>100</c:v>
                </c:pt>
                <c:pt idx="3">
                  <c:v>87.534811583986396</c:v>
                </c:pt>
                <c:pt idx="4">
                  <c:v>100</c:v>
                </c:pt>
                <c:pt idx="5">
                  <c:v>90.16</c:v>
                </c:pt>
                <c:pt idx="6">
                  <c:v>100</c:v>
                </c:pt>
                <c:pt idx="7">
                  <c:v>94.6</c:v>
                </c:pt>
                <c:pt idx="8">
                  <c:v>99.5</c:v>
                </c:pt>
                <c:pt idx="9">
                  <c:v>97</c:v>
                </c:pt>
                <c:pt idx="10">
                  <c:v>100</c:v>
                </c:pt>
                <c:pt idx="11">
                  <c:v>32</c:v>
                </c:pt>
              </c:numCache>
            </c:numRef>
          </c:xVal>
          <c:yVal>
            <c:numRef>
              <c:f>'0.7su'!$H$5:$H$16</c:f>
              <c:numCache>
                <c:formatCode>General</c:formatCode>
                <c:ptCount val="12"/>
                <c:pt idx="0">
                  <c:v>1.3956667116768253</c:v>
                </c:pt>
                <c:pt idx="1">
                  <c:v>1.3956667116768253</c:v>
                </c:pt>
                <c:pt idx="2">
                  <c:v>1.3811088571541403</c:v>
                </c:pt>
                <c:pt idx="3">
                  <c:v>1.3811088571541403</c:v>
                </c:pt>
                <c:pt idx="4">
                  <c:v>1.3757110009828084</c:v>
                </c:pt>
                <c:pt idx="5">
                  <c:v>1.3757110009828084</c:v>
                </c:pt>
                <c:pt idx="6">
                  <c:v>1.3716217160045261</c:v>
                </c:pt>
                <c:pt idx="7">
                  <c:v>1.3716217160045261</c:v>
                </c:pt>
                <c:pt idx="8">
                  <c:v>1.3699860020132135</c:v>
                </c:pt>
                <c:pt idx="9">
                  <c:v>1.3699860020132135</c:v>
                </c:pt>
                <c:pt idx="10">
                  <c:v>1.369004573618426</c:v>
                </c:pt>
                <c:pt idx="11">
                  <c:v>1.369004573618426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43C-4F1F-99BC-FB060A235433}"/>
            </c:ext>
          </c:extLst>
        </c:ser>
        <c:ser>
          <c:idx val="1"/>
          <c:order val="1"/>
          <c:tx>
            <c:v>e-k0n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'0.7su'!$F$5:$F$16</c:f>
              <c:numCache>
                <c:formatCode>General</c:formatCode>
                <c:ptCount val="12"/>
                <c:pt idx="0">
                  <c:v>100</c:v>
                </c:pt>
                <c:pt idx="1">
                  <c:v>76.301965695896996</c:v>
                </c:pt>
                <c:pt idx="2">
                  <c:v>100</c:v>
                </c:pt>
                <c:pt idx="3">
                  <c:v>87.534811583986396</c:v>
                </c:pt>
                <c:pt idx="4">
                  <c:v>100</c:v>
                </c:pt>
                <c:pt idx="5">
                  <c:v>90.16</c:v>
                </c:pt>
                <c:pt idx="6">
                  <c:v>100</c:v>
                </c:pt>
                <c:pt idx="7">
                  <c:v>94.6</c:v>
                </c:pt>
                <c:pt idx="8">
                  <c:v>99.5</c:v>
                </c:pt>
                <c:pt idx="9">
                  <c:v>97</c:v>
                </c:pt>
                <c:pt idx="10">
                  <c:v>100</c:v>
                </c:pt>
                <c:pt idx="11">
                  <c:v>32</c:v>
                </c:pt>
              </c:numCache>
            </c:numRef>
          </c:xVal>
          <c:yVal>
            <c:numRef>
              <c:f>'0.7su'!$K$5:$K$16</c:f>
              <c:numCache>
                <c:formatCode>General</c:formatCode>
                <c:ptCount val="12"/>
                <c:pt idx="0">
                  <c:v>1.3956667116768253</c:v>
                </c:pt>
                <c:pt idx="1">
                  <c:v>1.3956667116768253</c:v>
                </c:pt>
                <c:pt idx="2">
                  <c:v>1.3811088571541403</c:v>
                </c:pt>
                <c:pt idx="3">
                  <c:v>1.3811088571541403</c:v>
                </c:pt>
                <c:pt idx="4">
                  <c:v>1.3739430742485288</c:v>
                </c:pt>
                <c:pt idx="5">
                  <c:v>1.3739430742485288</c:v>
                </c:pt>
                <c:pt idx="6">
                  <c:v>1.3683677530452767</c:v>
                </c:pt>
                <c:pt idx="7">
                  <c:v>1.3683677530452767</c:v>
                </c:pt>
                <c:pt idx="8">
                  <c:v>1.3653798375006343</c:v>
                </c:pt>
                <c:pt idx="9">
                  <c:v>1.3653798375006343</c:v>
                </c:pt>
                <c:pt idx="10">
                  <c:v>1.3640171320566457</c:v>
                </c:pt>
                <c:pt idx="11">
                  <c:v>1.3640171320566457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43C-4F1F-99BC-FB060A235433}"/>
            </c:ext>
          </c:extLst>
        </c:ser>
        <c:ser>
          <c:idx val="2"/>
          <c:order val="2"/>
          <c:tx>
            <c:v>e-original approach</c:v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'0.7su'!$F$5:$F$16</c:f>
              <c:numCache>
                <c:formatCode>General</c:formatCode>
                <c:ptCount val="12"/>
                <c:pt idx="0">
                  <c:v>100</c:v>
                </c:pt>
                <c:pt idx="1">
                  <c:v>76.301965695896996</c:v>
                </c:pt>
                <c:pt idx="2">
                  <c:v>100</c:v>
                </c:pt>
                <c:pt idx="3">
                  <c:v>87.534811583986396</c:v>
                </c:pt>
                <c:pt idx="4">
                  <c:v>100</c:v>
                </c:pt>
                <c:pt idx="5">
                  <c:v>90.16</c:v>
                </c:pt>
                <c:pt idx="6">
                  <c:v>100</c:v>
                </c:pt>
                <c:pt idx="7">
                  <c:v>94.6</c:v>
                </c:pt>
                <c:pt idx="8">
                  <c:v>99.5</c:v>
                </c:pt>
                <c:pt idx="9">
                  <c:v>97</c:v>
                </c:pt>
                <c:pt idx="10">
                  <c:v>100</c:v>
                </c:pt>
                <c:pt idx="11">
                  <c:v>32</c:v>
                </c:pt>
              </c:numCache>
            </c:numRef>
          </c:xVal>
          <c:yVal>
            <c:numRef>
              <c:f>'0.7su'!$L$5:$L$16</c:f>
              <c:numCache>
                <c:formatCode>General</c:formatCode>
                <c:ptCount val="12"/>
                <c:pt idx="0">
                  <c:v>1.3956667116768253</c:v>
                </c:pt>
                <c:pt idx="1">
                  <c:v>1.3956667116768253</c:v>
                </c:pt>
                <c:pt idx="2">
                  <c:v>1.386470681176462</c:v>
                </c:pt>
                <c:pt idx="3">
                  <c:v>1.386470681176462</c:v>
                </c:pt>
                <c:pt idx="4">
                  <c:v>1.3819441379240684</c:v>
                </c:pt>
                <c:pt idx="5">
                  <c:v>1.3819441379240684</c:v>
                </c:pt>
                <c:pt idx="6">
                  <c:v>1.378422271171345</c:v>
                </c:pt>
                <c:pt idx="7">
                  <c:v>1.378422271171345</c:v>
                </c:pt>
                <c:pt idx="8">
                  <c:v>1.3765348390337162</c:v>
                </c:pt>
                <c:pt idx="9">
                  <c:v>1.3765348390337162</c:v>
                </c:pt>
                <c:pt idx="10">
                  <c:v>1.3756740335622504</c:v>
                </c:pt>
                <c:pt idx="11">
                  <c:v>1.3756740335622504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43C-4F1F-99BC-FB060A235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0411039"/>
        <c:axId val="800414783"/>
      </c:scatterChart>
      <c:valAx>
        <c:axId val="80041103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log(</a:t>
                </a:r>
                <a:r>
                  <a:rPr lang="el-GR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σ</a:t>
                </a:r>
                <a:r>
                  <a:rPr lang="en-GB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'v)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0414783"/>
        <c:crosses val="autoZero"/>
        <c:crossBetween val="midCat"/>
      </c:valAx>
      <c:valAx>
        <c:axId val="80041478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 (-)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041103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1754409339609251"/>
          <c:y val="8.5412427116701398E-2"/>
          <c:w val="0.28155339167295668"/>
          <c:h val="0.191371036729290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chart" Target="../charts/chart11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2" Type="http://schemas.openxmlformats.org/officeDocument/2006/relationships/chart" Target="../charts/chart12.xml"/><Relationship Id="rId1" Type="http://schemas.openxmlformats.org/officeDocument/2006/relationships/image" Target="../media/image1.png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170465</xdr:colOff>
      <xdr:row>0</xdr:row>
      <xdr:rowOff>40054</xdr:rowOff>
    </xdr:from>
    <xdr:to>
      <xdr:col>11</xdr:col>
      <xdr:colOff>763846</xdr:colOff>
      <xdr:row>2</xdr:row>
      <xdr:rowOff>164544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3ED0782-1507-4FC7-850B-8AC5E1275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75293" y="40054"/>
          <a:ext cx="2441158" cy="496731"/>
        </a:xfrm>
        <a:prstGeom prst="rect">
          <a:avLst/>
        </a:prstGeom>
      </xdr:spPr>
    </xdr:pic>
    <xdr:clientData/>
  </xdr:twoCellAnchor>
  <xdr:twoCellAnchor>
    <xdr:from>
      <xdr:col>17</xdr:col>
      <xdr:colOff>215384</xdr:colOff>
      <xdr:row>31</xdr:row>
      <xdr:rowOff>177082</xdr:rowOff>
    </xdr:from>
    <xdr:to>
      <xdr:col>20</xdr:col>
      <xdr:colOff>292418</xdr:colOff>
      <xdr:row>33</xdr:row>
      <xdr:rowOff>57184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23">
              <a:extLst>
                <a:ext uri="{FF2B5EF4-FFF2-40B4-BE49-F238E27FC236}">
                  <a16:creationId xmlns:a16="http://schemas.microsoft.com/office/drawing/2014/main" id="{BAB6EA8E-ACC2-489C-9249-17BE1B8A8412}"/>
                </a:ext>
              </a:extLst>
            </xdr:cNvPr>
            <xdr:cNvSpPr txBox="1"/>
          </xdr:nvSpPr>
          <xdr:spPr>
            <a:xfrm flipH="1">
              <a:off x="11058378" y="6512315"/>
              <a:ext cx="1904505" cy="256671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GB" sz="14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GB" sz="1400" i="1">
                            <a:latin typeface="Cambria Math" panose="02040503050406030204" pitchFamily="18" charset="0"/>
                          </a:rPr>
                          <m:t>𝑠</m:t>
                        </m:r>
                      </m:e>
                      <m:sub>
                        <m:r>
                          <a:rPr lang="en-GB" sz="1400" i="1">
                            <a:latin typeface="Cambria Math" panose="02040503050406030204" pitchFamily="18" charset="0"/>
                          </a:rPr>
                          <m:t>𝑢</m:t>
                        </m:r>
                      </m:sub>
                    </m:sSub>
                    <m:r>
                      <a:rPr lang="en-GB" sz="1400" i="1">
                        <a:latin typeface="Cambria Math" panose="02040503050406030204" pitchFamily="18" charset="0"/>
                      </a:rPr>
                      <m:t>/</m:t>
                    </m:r>
                    <m:sSub>
                      <m:sSubPr>
                        <m:ctrlPr>
                          <a:rPr lang="en-GB" sz="14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GB" sz="1400" i="1">
                            <a:latin typeface="Cambria Math" panose="02040503050406030204" pitchFamily="18" charset="0"/>
                          </a:rPr>
                          <m:t>𝑠</m:t>
                        </m:r>
                      </m:e>
                      <m:sub>
                        <m:r>
                          <a:rPr lang="en-GB" sz="1400" i="1">
                            <a:latin typeface="Cambria Math" panose="02040503050406030204" pitchFamily="18" charset="0"/>
                          </a:rPr>
                          <m:t>𝑢𝑖</m:t>
                        </m:r>
                      </m:sub>
                    </m:sSub>
                    <m:r>
                      <a:rPr lang="en-GB" sz="1400" b="0" i="0">
                        <a:latin typeface="Cambria Math" panose="02040503050406030204" pitchFamily="18" charset="0"/>
                      </a:rPr>
                      <m:t>=</m:t>
                    </m:r>
                    <m:r>
                      <a:rPr lang="en-GB" sz="1400" b="0" i="1">
                        <a:latin typeface="Cambria Math" panose="02040503050406030204" pitchFamily="18" charset="0"/>
                      </a:rPr>
                      <m:t>𝑒𝑥𝑝</m:t>
                    </m:r>
                    <m:d>
                      <m:dPr>
                        <m:ctrlPr>
                          <a:rPr lang="en-GB" sz="140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n-GB" sz="140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sSub>
                              <m:sSubPr>
                                <m:ctrlPr>
                                  <a:rPr lang="en-GB" sz="14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m:rPr>
                                    <m:sty m:val="p"/>
                                  </m:rPr>
                                  <a:rPr lang="en-GB" sz="1400" b="0" i="0">
                                    <a:latin typeface="Cambria Math" panose="02040503050406030204" pitchFamily="18" charset="0"/>
                                  </a:rPr>
                                  <m:t>A</m:t>
                                </m:r>
                              </m:e>
                              <m:sub>
                                <m:r>
                                  <a:rPr lang="en-GB" sz="1400" b="0" i="0">
                                    <a:latin typeface="Cambria Math" panose="02040503050406030204" pitchFamily="18" charset="0"/>
                                  </a:rPr>
                                  <m:t>0</m:t>
                                </m:r>
                              </m:sub>
                            </m:sSub>
                            <m:r>
                              <a:rPr lang="en-GB" sz="1400" b="0" i="0">
                                <a:latin typeface="Cambria Math" panose="02040503050406030204" pitchFamily="18" charset="0"/>
                              </a:rPr>
                              <m:t>∗(</m:t>
                            </m:r>
                            <m:sSub>
                              <m:sSubPr>
                                <m:ctrlPr>
                                  <a:rPr lang="en-GB" sz="14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m:rPr>
                                    <m:sty m:val="p"/>
                                  </m:rPr>
                                  <a:rPr lang="en-GB" sz="1400" b="0" i="0">
                                    <a:latin typeface="Cambria Math" panose="02040503050406030204" pitchFamily="18" charset="0"/>
                                  </a:rPr>
                                  <m:t>e</m:t>
                                </m:r>
                              </m:e>
                              <m:sub>
                                <m:r>
                                  <m:rPr>
                                    <m:sty m:val="p"/>
                                  </m:rPr>
                                  <a:rPr lang="en-GB" sz="1400" b="0" i="0">
                                    <a:latin typeface="Cambria Math" panose="02040503050406030204" pitchFamily="18" charset="0"/>
                                  </a:rPr>
                                  <m:t>i</m:t>
                                </m:r>
                              </m:sub>
                            </m:sSub>
                            <m:r>
                              <a:rPr lang="en-GB" sz="1400" b="0" i="0">
                                <a:latin typeface="Cambria Math" panose="02040503050406030204" pitchFamily="18" charset="0"/>
                              </a:rPr>
                              <m:t>−</m:t>
                            </m:r>
                            <m:sSub>
                              <m:sSubPr>
                                <m:ctrlPr>
                                  <a:rPr lang="en-GB" sz="14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m:rPr>
                                    <m:sty m:val="p"/>
                                  </m:rPr>
                                  <a:rPr lang="en-GB" sz="1400" b="0" i="0">
                                    <a:latin typeface="Cambria Math" panose="02040503050406030204" pitchFamily="18" charset="0"/>
                                  </a:rPr>
                                  <m:t>e</m:t>
                                </m:r>
                              </m:e>
                              <m:sub>
                                <m:r>
                                  <m:rPr>
                                    <m:sty m:val="p"/>
                                  </m:rPr>
                                  <a:rPr lang="en-GB" sz="1400" b="0" i="0">
                                    <a:latin typeface="Cambria Math" panose="02040503050406030204" pitchFamily="18" charset="0"/>
                                  </a:rPr>
                                  <m:t>i</m:t>
                                </m:r>
                                <m:r>
                                  <a:rPr lang="en-GB" sz="1400" b="0" i="0">
                                    <a:latin typeface="Cambria Math" panose="02040503050406030204" pitchFamily="18" charset="0"/>
                                  </a:rPr>
                                  <m:t>+1</m:t>
                                </m:r>
                              </m:sub>
                            </m:sSub>
                            <m:r>
                              <a:rPr lang="en-GB" sz="1400" b="0" i="0">
                                <a:latin typeface="Cambria Math" panose="02040503050406030204" pitchFamily="18" charset="0"/>
                              </a:rPr>
                              <m:t>)</m:t>
                            </m:r>
                          </m:num>
                          <m:den>
                            <m:r>
                              <m:rPr>
                                <m:sty m:val="p"/>
                              </m:rPr>
                              <a:rPr lang="en-GB" sz="1400">
                                <a:latin typeface="Cambria Math" panose="02040503050406030204" pitchFamily="18" charset="0"/>
                              </a:rPr>
                              <m:t>α</m:t>
                            </m:r>
                            <m:r>
                              <a:rPr lang="en-GB" sz="1400" b="0" i="0">
                                <a:latin typeface="Cambria Math" panose="02040503050406030204" pitchFamily="18" charset="0"/>
                              </a:rPr>
                              <m:t>∗(</m:t>
                            </m:r>
                            <m:r>
                              <m:rPr>
                                <m:sty m:val="p"/>
                              </m:rPr>
                              <a:rPr lang="el-GR" sz="1400" b="0" i="1">
                                <a:latin typeface="Cambria Math" panose="02040503050406030204" pitchFamily="18" charset="0"/>
                              </a:rPr>
                              <m:t>λ</m:t>
                            </m:r>
                            <m:r>
                              <a:rPr lang="en-GB" sz="14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sSub>
                              <m:sSubPr>
                                <m:ctrlPr>
                                  <a:rPr lang="en-GB" sz="14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m:rPr>
                                    <m:sty m:val="p"/>
                                  </m:rPr>
                                  <a:rPr lang="el-GR" sz="1400" b="0" i="1">
                                    <a:latin typeface="Cambria Math" panose="02040503050406030204" pitchFamily="18" charset="0"/>
                                  </a:rPr>
                                  <m:t>κ</m:t>
                                </m:r>
                              </m:e>
                              <m:sub>
                                <m:r>
                                  <a:rPr lang="en-GB" sz="1400" b="0" i="1">
                                    <a:latin typeface="Cambria Math" panose="02040503050406030204" pitchFamily="18" charset="0"/>
                                  </a:rPr>
                                  <m:t>0</m:t>
                                </m:r>
                              </m:sub>
                            </m:sSub>
                            <m:r>
                              <a:rPr lang="en-GB" sz="1400" b="0" i="1">
                                <a:latin typeface="Cambria Math" panose="02040503050406030204" pitchFamily="18" charset="0"/>
                              </a:rPr>
                              <m:t>)</m:t>
                            </m:r>
                          </m:den>
                        </m:f>
                      </m:e>
                    </m:d>
                  </m:oMath>
                </m:oMathPara>
              </a14:m>
              <a:endParaRPr lang="en-GB" sz="1400"/>
            </a:p>
          </xdr:txBody>
        </xdr:sp>
      </mc:Choice>
      <mc:Fallback xmlns="">
        <xdr:sp macro="" textlink="">
          <xdr:nvSpPr>
            <xdr:cNvPr id="7" name="TextBox 23">
              <a:extLst>
                <a:ext uri="{FF2B5EF4-FFF2-40B4-BE49-F238E27FC236}">
                  <a16:creationId xmlns:a16="http://schemas.microsoft.com/office/drawing/2014/main" id="{BAB6EA8E-ACC2-489C-9249-17BE1B8A8412}"/>
                </a:ext>
              </a:extLst>
            </xdr:cNvPr>
            <xdr:cNvSpPr txBox="1"/>
          </xdr:nvSpPr>
          <xdr:spPr>
            <a:xfrm flipH="1">
              <a:off x="11058378" y="6512315"/>
              <a:ext cx="1904505" cy="256671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n-GB" sz="1400" i="0">
                  <a:latin typeface="Cambria Math" panose="02040503050406030204" pitchFamily="18" charset="0"/>
                </a:rPr>
                <a:t>𝑠_𝑢/𝑠_𝑢𝑖</a:t>
              </a:r>
              <a:r>
                <a:rPr lang="en-GB" sz="1400" b="0" i="0">
                  <a:latin typeface="Cambria Math" panose="02040503050406030204" pitchFamily="18" charset="0"/>
                </a:rPr>
                <a:t>=𝑒𝑥𝑝</a:t>
              </a:r>
              <a:r>
                <a:rPr lang="en-GB" sz="1400" i="0">
                  <a:latin typeface="Cambria Math" panose="02040503050406030204" pitchFamily="18" charset="0"/>
                </a:rPr>
                <a:t>((</a:t>
              </a:r>
              <a:r>
                <a:rPr lang="en-GB" sz="1400" b="0" i="0">
                  <a:latin typeface="Cambria Math" panose="02040503050406030204" pitchFamily="18" charset="0"/>
                </a:rPr>
                <a:t>A_0∗(e_i−e_(i+1)))/(</a:t>
              </a:r>
              <a:r>
                <a:rPr lang="en-GB" sz="1400" i="0">
                  <a:latin typeface="Cambria Math" panose="02040503050406030204" pitchFamily="18" charset="0"/>
                </a:rPr>
                <a:t>α</a:t>
              </a:r>
              <a:r>
                <a:rPr lang="en-GB" sz="1400" b="0" i="0">
                  <a:latin typeface="Cambria Math" panose="02040503050406030204" pitchFamily="18" charset="0"/>
                </a:rPr>
                <a:t>∗(</a:t>
              </a:r>
              <a:r>
                <a:rPr lang="el-GR" sz="1400" b="0" i="0">
                  <a:latin typeface="Cambria Math" panose="02040503050406030204" pitchFamily="18" charset="0"/>
                </a:rPr>
                <a:t>λ</a:t>
              </a:r>
              <a:r>
                <a:rPr lang="en-GB" sz="1400" b="0" i="0">
                  <a:latin typeface="Cambria Math" panose="02040503050406030204" pitchFamily="18" charset="0"/>
                </a:rPr>
                <a:t>−</a:t>
              </a:r>
              <a:r>
                <a:rPr lang="el-GR" sz="1400" b="0" i="0">
                  <a:latin typeface="Cambria Math" panose="02040503050406030204" pitchFamily="18" charset="0"/>
                </a:rPr>
                <a:t>κ</a:t>
              </a:r>
              <a:r>
                <a:rPr lang="en-GB" sz="1400" b="0" i="0">
                  <a:latin typeface="Cambria Math" panose="02040503050406030204" pitchFamily="18" charset="0"/>
                </a:rPr>
                <a:t>_0)))</a:t>
              </a:r>
              <a:endParaRPr lang="en-GB" sz="1400"/>
            </a:p>
          </xdr:txBody>
        </xdr:sp>
      </mc:Fallback>
    </mc:AlternateContent>
    <xdr:clientData/>
  </xdr:twoCellAnchor>
  <xdr:twoCellAnchor>
    <xdr:from>
      <xdr:col>17</xdr:col>
      <xdr:colOff>167940</xdr:colOff>
      <xdr:row>25</xdr:row>
      <xdr:rowOff>88606</xdr:rowOff>
    </xdr:from>
    <xdr:to>
      <xdr:col>20</xdr:col>
      <xdr:colOff>584739</xdr:colOff>
      <xdr:row>27</xdr:row>
      <xdr:rowOff>114400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22">
              <a:extLst>
                <a:ext uri="{FF2B5EF4-FFF2-40B4-BE49-F238E27FC236}">
                  <a16:creationId xmlns:a16="http://schemas.microsoft.com/office/drawing/2014/main" id="{A9794155-46B9-4F62-8A7A-574358C9AAB7}"/>
                </a:ext>
              </a:extLst>
            </xdr:cNvPr>
            <xdr:cNvSpPr txBox="1"/>
          </xdr:nvSpPr>
          <xdr:spPr>
            <a:xfrm>
              <a:off x="11010934" y="5294129"/>
              <a:ext cx="2244270" cy="402364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14:m>
                <m:oMath xmlns:m="http://schemas.openxmlformats.org/officeDocument/2006/math">
                  <m:sSub>
                    <m:sSubPr>
                      <m:ctrlPr>
                        <a:rPr lang="en-GB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GB" b="0" i="1">
                          <a:latin typeface="Cambria Math" panose="02040503050406030204" pitchFamily="18" charset="0"/>
                        </a:rPr>
                        <m:t>𝑠</m:t>
                      </m:r>
                    </m:e>
                    <m:sub>
                      <m:r>
                        <a:rPr lang="en-GB" b="0" i="1">
                          <a:latin typeface="Cambria Math" panose="02040503050406030204" pitchFamily="18" charset="0"/>
                        </a:rPr>
                        <m:t>𝑢</m:t>
                      </m:r>
                    </m:sub>
                  </m:sSub>
                  <m:r>
                    <a:rPr lang="en-GB" b="0" i="1">
                      <a:latin typeface="Cambria Math" panose="02040503050406030204" pitchFamily="18" charset="0"/>
                    </a:rPr>
                    <m:t>/</m:t>
                  </m:r>
                  <m:sSub>
                    <m:sSubPr>
                      <m:ctrlPr>
                        <a:rPr lang="en-GB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GB" b="0" i="1">
                          <a:latin typeface="Cambria Math" panose="02040503050406030204" pitchFamily="18" charset="0"/>
                        </a:rPr>
                        <m:t>𝑠</m:t>
                      </m:r>
                    </m:e>
                    <m:sub>
                      <m:r>
                        <a:rPr lang="en-GB" b="0" i="1">
                          <a:latin typeface="Cambria Math" panose="02040503050406030204" pitchFamily="18" charset="0"/>
                        </a:rPr>
                        <m:t>𝑢𝑖</m:t>
                      </m:r>
                    </m:sub>
                  </m:sSub>
                </m:oMath>
              </a14:m>
              <a:r>
                <a:rPr lang="en-GB"/>
                <a:t> = </a:t>
              </a:r>
              <a14:m>
                <m:oMath xmlns:m="http://schemas.openxmlformats.org/officeDocument/2006/math">
                  <m:sSup>
                    <m:sSupPr>
                      <m:ctrlPr>
                        <a:rPr lang="en-GB" b="0" i="1">
                          <a:latin typeface="Cambria Math" panose="02040503050406030204" pitchFamily="18" charset="0"/>
                        </a:rPr>
                      </m:ctrlPr>
                    </m:sSupPr>
                    <m:e>
                      <m:d>
                        <m:dPr>
                          <m:ctrlPr>
                            <a:rPr lang="en-GB" b="0" i="1">
                              <a:latin typeface="Cambria Math" panose="02040503050406030204" pitchFamily="18" charset="0"/>
                            </a:rPr>
                          </m:ctrlPr>
                        </m:dPr>
                        <m:e>
                          <m:f>
                            <m:fPr>
                              <m:ctrlPr>
                                <a:rPr lang="en-GB" b="0" i="1">
                                  <a:latin typeface="Cambria Math" panose="02040503050406030204" pitchFamily="18" charset="0"/>
                                </a:rPr>
                              </m:ctrlPr>
                            </m:fPr>
                            <m:num>
                              <m:r>
                                <a:rPr lang="en-GB" b="0" i="1">
                                  <a:latin typeface="Cambria Math" panose="02040503050406030204" pitchFamily="18" charset="0"/>
                                </a:rPr>
                                <m:t>1</m:t>
                              </m:r>
                            </m:num>
                            <m:den>
                              <m:r>
                                <a:rPr lang="en-GB" b="0" i="1">
                                  <a:latin typeface="Cambria Math" panose="02040503050406030204" pitchFamily="18" charset="0"/>
                                </a:rPr>
                                <m:t>1−(</m:t>
                              </m:r>
                              <m:f>
                                <m:fPr>
                                  <m:type m:val="lin"/>
                                  <m:ctrlPr>
                                    <a:rPr lang="en-GB" b="0" i="1">
                                      <a:latin typeface="Cambria Math" panose="02040503050406030204" pitchFamily="18" charset="0"/>
                                    </a:rPr>
                                  </m:ctrlPr>
                                </m:fPr>
                                <m:num>
                                  <m:r>
                                    <m:rPr>
                                      <m:sty m:val="p"/>
                                    </m:rPr>
                                    <a:rPr lang="el-GR" b="0" i="1">
                                      <a:latin typeface="Cambria Math" panose="02040503050406030204" pitchFamily="18" charset="0"/>
                                    </a:rPr>
                                    <m:t>Δ</m:t>
                                  </m:r>
                                  <m:sSub>
                                    <m:sSubPr>
                                      <m:ctrlPr>
                                        <a:rPr lang="en-GB" b="0" i="1">
                                          <a:latin typeface="Cambria Math" panose="02040503050406030204" pitchFamily="18" charset="0"/>
                                        </a:rPr>
                                      </m:ctrlPr>
                                    </m:sSubPr>
                                    <m:e>
                                      <m:r>
                                        <a:rPr lang="en-GB" b="0" i="1">
                                          <a:latin typeface="Cambria Math" panose="02040503050406030204" pitchFamily="18" charset="0"/>
                                        </a:rPr>
                                        <m:t>𝑢</m:t>
                                      </m:r>
                                    </m:e>
                                    <m:sub>
                                      <m:r>
                                        <a:rPr lang="en-GB" b="0" i="1">
                                          <a:latin typeface="Cambria Math" panose="02040503050406030204" pitchFamily="18" charset="0"/>
                                        </a:rPr>
                                        <m:t>𝑖</m:t>
                                      </m:r>
                                    </m:sub>
                                  </m:sSub>
                                </m:num>
                                <m:den>
                                  <m:sSubSup>
                                    <m:sSubSupPr>
                                      <m:ctrlPr>
                                        <a:rPr lang="en-GB" b="0" i="1">
                                          <a:latin typeface="Cambria Math" panose="02040503050406030204" pitchFamily="18" charset="0"/>
                                        </a:rPr>
                                      </m:ctrlPr>
                                    </m:sSubSupPr>
                                    <m:e>
                                      <m:r>
                                        <m:rPr>
                                          <m:sty m:val="p"/>
                                        </m:rPr>
                                        <a:rPr lang="el-GR" b="0" i="1">
                                          <a:latin typeface="Cambria Math" panose="02040503050406030204" pitchFamily="18" charset="0"/>
                                        </a:rPr>
                                        <m:t>σ</m:t>
                                      </m:r>
                                    </m:e>
                                    <m:sub>
                                      <m:r>
                                        <a:rPr lang="en-GB" b="0" i="1">
                                          <a:latin typeface="Cambria Math" panose="02040503050406030204" pitchFamily="18" charset="0"/>
                                        </a:rPr>
                                        <m:t>𝑣𝑖</m:t>
                                      </m:r>
                                    </m:sub>
                                    <m:sup>
                                      <m:r>
                                        <a:rPr lang="en-GB" b="0" i="1">
                                          <a:latin typeface="Cambria Math" panose="02040503050406030204" pitchFamily="18" charset="0"/>
                                        </a:rPr>
                                        <m:t>′</m:t>
                                      </m:r>
                                    </m:sup>
                                  </m:sSubSup>
                                  <m:r>
                                    <a:rPr lang="en-GB" b="0" i="1">
                                      <a:latin typeface="Cambria Math" panose="02040503050406030204" pitchFamily="18" charset="0"/>
                                    </a:rPr>
                                    <m:t>)</m:t>
                                  </m:r>
                                </m:den>
                              </m:f>
                            </m:den>
                          </m:f>
                        </m:e>
                      </m:d>
                    </m:e>
                    <m:sup>
                      <m:sSup>
                        <m:sSupPr>
                          <m:ctrlPr>
                            <a:rPr lang="en-GB" b="0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sSub>
                            <m:sSubPr>
                              <m:ctrlPr>
                                <a:rPr lang="en-GB" b="0" i="1">
                                  <a:latin typeface="Cambria Math" panose="02040503050406030204" pitchFamily="18" charset="0"/>
                                </a:rPr>
                              </m:ctrlPr>
                            </m:sSubPr>
                            <m:e>
                              <m:r>
                                <a:rPr lang="en-GB" b="0" i="1">
                                  <a:latin typeface="Cambria Math" panose="02040503050406030204" pitchFamily="18" charset="0"/>
                                </a:rPr>
                                <m:t>𝐴</m:t>
                              </m:r>
                            </m:e>
                            <m:sub>
                              <m:r>
                                <a:rPr lang="en-GB" b="0" i="1">
                                  <a:latin typeface="Cambria Math" panose="02040503050406030204" pitchFamily="18" charset="0"/>
                                </a:rPr>
                                <m:t>0</m:t>
                              </m:r>
                            </m:sub>
                          </m:sSub>
                          <m:d>
                            <m:dPr>
                              <m:ctrlPr>
                                <a:rPr lang="en-GB" b="0" i="1">
                                  <a:latin typeface="Cambria Math" panose="02040503050406030204" pitchFamily="18" charset="0"/>
                                </a:rPr>
                              </m:ctrlPr>
                            </m:dPr>
                            <m:e>
                              <m:f>
                                <m:fPr>
                                  <m:ctrlPr>
                                    <a:rPr lang="en-GB" b="0" i="1">
                                      <a:latin typeface="Cambria Math" panose="02040503050406030204" pitchFamily="18" charset="0"/>
                                    </a:rPr>
                                  </m:ctrlPr>
                                </m:fPr>
                                <m:num>
                                  <m:f>
                                    <m:fPr>
                                      <m:ctrlPr>
                                        <a:rPr lang="en-GB" b="0" i="1">
                                          <a:latin typeface="Cambria Math" panose="02040503050406030204" pitchFamily="18" charset="0"/>
                                        </a:rPr>
                                      </m:ctrlPr>
                                    </m:fPr>
                                    <m:num>
                                      <m:r>
                                        <a:rPr lang="el-GR" b="0" i="1">
                                          <a:latin typeface="Cambria Math" panose="02040503050406030204" pitchFamily="18" charset="0"/>
                                        </a:rPr>
                                        <m:t>𝜅</m:t>
                                      </m:r>
                                    </m:num>
                                    <m:den>
                                      <m:r>
                                        <a:rPr lang="el-GR" b="0" i="1">
                                          <a:latin typeface="Cambria Math" panose="02040503050406030204" pitchFamily="18" charset="0"/>
                                        </a:rPr>
                                        <m:t>𝜆</m:t>
                                      </m:r>
                                    </m:den>
                                  </m:f>
                                </m:num>
                                <m:den>
                                  <m:r>
                                    <a:rPr lang="en-GB" b="0" i="1">
                                      <a:latin typeface="Cambria Math" panose="02040503050406030204" pitchFamily="18" charset="0"/>
                                    </a:rPr>
                                    <m:t>1−</m:t>
                                  </m:r>
                                  <m:f>
                                    <m:fPr>
                                      <m:ctrlPr>
                                        <a:rPr lang="en-GB" b="0" i="1">
                                          <a:latin typeface="Cambria Math" panose="02040503050406030204" pitchFamily="18" charset="0"/>
                                        </a:rPr>
                                      </m:ctrlPr>
                                    </m:fPr>
                                    <m:num>
                                      <m:r>
                                        <a:rPr lang="el-GR" b="0" i="1">
                                          <a:latin typeface="Cambria Math" panose="02040503050406030204" pitchFamily="18" charset="0"/>
                                        </a:rPr>
                                        <m:t>𝜅</m:t>
                                      </m:r>
                                    </m:num>
                                    <m:den>
                                      <m:r>
                                        <a:rPr lang="el-GR" b="0" i="1">
                                          <a:latin typeface="Cambria Math" panose="02040503050406030204" pitchFamily="18" charset="0"/>
                                        </a:rPr>
                                        <m:t>𝜆</m:t>
                                      </m:r>
                                    </m:den>
                                  </m:f>
                                </m:den>
                              </m:f>
                            </m:e>
                          </m:d>
                        </m:e>
                        <m:sup>
                          <m:r>
                            <a:rPr lang="en-GB" b="0" i="1">
                              <a:latin typeface="Cambria Math" panose="02040503050406030204" pitchFamily="18" charset="0"/>
                            </a:rPr>
                            <m:t> </m:t>
                          </m:r>
                        </m:sup>
                      </m:sSup>
                    </m:sup>
                  </m:sSup>
                </m:oMath>
              </a14:m>
              <a:endParaRPr lang="en-GB"/>
            </a:p>
          </xdr:txBody>
        </xdr:sp>
      </mc:Choice>
      <mc:Fallback xmlns="">
        <xdr:sp macro="" textlink="">
          <xdr:nvSpPr>
            <xdr:cNvPr id="8" name="TextBox 22">
              <a:extLst>
                <a:ext uri="{FF2B5EF4-FFF2-40B4-BE49-F238E27FC236}">
                  <a16:creationId xmlns:a16="http://schemas.microsoft.com/office/drawing/2014/main" id="{A9794155-46B9-4F62-8A7A-574358C9AAB7}"/>
                </a:ext>
              </a:extLst>
            </xdr:cNvPr>
            <xdr:cNvSpPr txBox="1"/>
          </xdr:nvSpPr>
          <xdr:spPr>
            <a:xfrm>
              <a:off x="11010934" y="5294129"/>
              <a:ext cx="2244270" cy="402364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GB" b="0" i="0">
                  <a:latin typeface="Cambria Math" panose="02040503050406030204" pitchFamily="18" charset="0"/>
                </a:rPr>
                <a:t>𝑠_𝑢/𝑠_𝑢𝑖</a:t>
              </a:r>
              <a:r>
                <a:rPr lang="en-GB"/>
                <a:t> = </a:t>
              </a:r>
              <a:r>
                <a:rPr lang="en-GB" b="0" i="0">
                  <a:latin typeface="Cambria Math" panose="02040503050406030204" pitchFamily="18" charset="0"/>
                </a:rPr>
                <a:t>(1/(1−(〖</a:t>
              </a:r>
              <a:r>
                <a:rPr lang="el-GR" b="0" i="0">
                  <a:latin typeface="Cambria Math" panose="02040503050406030204" pitchFamily="18" charset="0"/>
                </a:rPr>
                <a:t>Δ</a:t>
              </a:r>
              <a:r>
                <a:rPr lang="en-GB" b="0" i="0">
                  <a:latin typeface="Cambria Math" panose="02040503050406030204" pitchFamily="18" charset="0"/>
                </a:rPr>
                <a:t>𝑢_𝑖〗∕〖</a:t>
              </a:r>
              <a:r>
                <a:rPr lang="el-GR" b="0" i="0">
                  <a:latin typeface="Cambria Math" panose="02040503050406030204" pitchFamily="18" charset="0"/>
                </a:rPr>
                <a:t>σ</a:t>
              </a:r>
              <a:r>
                <a:rPr lang="en-GB" b="0" i="0">
                  <a:latin typeface="Cambria Math" panose="02040503050406030204" pitchFamily="18" charset="0"/>
                </a:rPr>
                <a:t>_𝑣𝑖^′)〗))^(〖𝐴_0 ((</a:t>
              </a:r>
              <a:r>
                <a:rPr lang="el-GR" b="0" i="0">
                  <a:latin typeface="Cambria Math" panose="02040503050406030204" pitchFamily="18" charset="0"/>
                </a:rPr>
                <a:t>𝜅</a:t>
              </a:r>
              <a:r>
                <a:rPr lang="en-GB" b="0" i="0">
                  <a:latin typeface="Cambria Math" panose="02040503050406030204" pitchFamily="18" charset="0"/>
                </a:rPr>
                <a:t>/</a:t>
              </a:r>
              <a:r>
                <a:rPr lang="el-GR" b="0" i="0">
                  <a:latin typeface="Cambria Math" panose="02040503050406030204" pitchFamily="18" charset="0"/>
                </a:rPr>
                <a:t>𝜆</a:t>
              </a:r>
              <a:r>
                <a:rPr lang="en-GB" b="0" i="0">
                  <a:latin typeface="Cambria Math" panose="02040503050406030204" pitchFamily="18" charset="0"/>
                </a:rPr>
                <a:t>)/(1−</a:t>
              </a:r>
              <a:r>
                <a:rPr lang="el-GR" b="0" i="0">
                  <a:latin typeface="Cambria Math" panose="02040503050406030204" pitchFamily="18" charset="0"/>
                </a:rPr>
                <a:t>𝜅</a:t>
              </a:r>
              <a:r>
                <a:rPr lang="en-GB" b="0" i="0">
                  <a:latin typeface="Cambria Math" panose="02040503050406030204" pitchFamily="18" charset="0"/>
                </a:rPr>
                <a:t>/</a:t>
              </a:r>
              <a:r>
                <a:rPr lang="el-GR" b="0" i="0">
                  <a:latin typeface="Cambria Math" panose="02040503050406030204" pitchFamily="18" charset="0"/>
                </a:rPr>
                <a:t>𝜆</a:t>
              </a:r>
              <a:r>
                <a:rPr lang="en-GB" b="0" i="0">
                  <a:latin typeface="Cambria Math" panose="02040503050406030204" pitchFamily="18" charset="0"/>
                </a:rPr>
                <a:t>)</a:t>
              </a:r>
              <a:r>
                <a:rPr lang="el-GR" b="0" i="0">
                  <a:latin typeface="Cambria Math" panose="02040503050406030204" pitchFamily="18" charset="0"/>
                </a:rPr>
                <a:t>)</a:t>
              </a:r>
              <a:r>
                <a:rPr lang="en-GB" b="0" i="0">
                  <a:latin typeface="Cambria Math" panose="02040503050406030204" pitchFamily="18" charset="0"/>
                </a:rPr>
                <a:t>〗^  )</a:t>
              </a:r>
              <a:endParaRPr lang="en-GB"/>
            </a:p>
          </xdr:txBody>
        </xdr:sp>
      </mc:Fallback>
    </mc:AlternateContent>
    <xdr:clientData/>
  </xdr:twoCellAnchor>
  <xdr:twoCellAnchor>
    <xdr:from>
      <xdr:col>0</xdr:col>
      <xdr:colOff>0</xdr:colOff>
      <xdr:row>19</xdr:row>
      <xdr:rowOff>63891</xdr:rowOff>
    </xdr:from>
    <xdr:to>
      <xdr:col>8</xdr:col>
      <xdr:colOff>371322</xdr:colOff>
      <xdr:row>37</xdr:row>
      <xdr:rowOff>84739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9E1EB625-1608-4C38-A91E-93ABD582A5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519235</xdr:colOff>
      <xdr:row>19</xdr:row>
      <xdr:rowOff>166539</xdr:rowOff>
    </xdr:from>
    <xdr:to>
      <xdr:col>16</xdr:col>
      <xdr:colOff>387409</xdr:colOff>
      <xdr:row>36</xdr:row>
      <xdr:rowOff>68750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9E9485C0-E200-86E3-C4FF-FAE04A1C09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487323</xdr:colOff>
      <xdr:row>32</xdr:row>
      <xdr:rowOff>46233</xdr:rowOff>
    </xdr:from>
    <xdr:to>
      <xdr:col>26</xdr:col>
      <xdr:colOff>602147</xdr:colOff>
      <xdr:row>49</xdr:row>
      <xdr:rowOff>87632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3D5AD359-C7F1-1F35-2ED3-E251E718C9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28</xdr:col>
      <xdr:colOff>276888</xdr:colOff>
      <xdr:row>33</xdr:row>
      <xdr:rowOff>26959</xdr:rowOff>
    </xdr:from>
    <xdr:to>
      <xdr:col>35</xdr:col>
      <xdr:colOff>525892</xdr:colOff>
      <xdr:row>52</xdr:row>
      <xdr:rowOff>9902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5F0EC93B-92F1-46E2-A57D-C2DACE9D1B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43</xdr:col>
      <xdr:colOff>384331</xdr:colOff>
      <xdr:row>19</xdr:row>
      <xdr:rowOff>151121</xdr:rowOff>
    </xdr:from>
    <xdr:to>
      <xdr:col>53</xdr:col>
      <xdr:colOff>188446</xdr:colOff>
      <xdr:row>36</xdr:row>
      <xdr:rowOff>137959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51AC3494-5BE6-4F04-982D-58AC691EE1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36</xdr:col>
      <xdr:colOff>288427</xdr:colOff>
      <xdr:row>31</xdr:row>
      <xdr:rowOff>114983</xdr:rowOff>
    </xdr:from>
    <xdr:to>
      <xdr:col>45</xdr:col>
      <xdr:colOff>312626</xdr:colOff>
      <xdr:row>56</xdr:row>
      <xdr:rowOff>682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509E704D-3EEA-443F-AFBC-730D44F79F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31</xdr:col>
      <xdr:colOff>183904</xdr:colOff>
      <xdr:row>18</xdr:row>
      <xdr:rowOff>112528</xdr:rowOff>
    </xdr:from>
    <xdr:to>
      <xdr:col>38</xdr:col>
      <xdr:colOff>578983</xdr:colOff>
      <xdr:row>32</xdr:row>
      <xdr:rowOff>145755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F952EB5-884E-77E3-04AC-50C452999C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31852</xdr:colOff>
      <xdr:row>17</xdr:row>
      <xdr:rowOff>126898</xdr:rowOff>
    </xdr:from>
    <xdr:to>
      <xdr:col>10</xdr:col>
      <xdr:colOff>450645</xdr:colOff>
      <xdr:row>36</xdr:row>
      <xdr:rowOff>126796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FB1120B-6C00-5CC1-2BE6-0BE1A89299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515886</xdr:colOff>
      <xdr:row>17</xdr:row>
      <xdr:rowOff>140315</xdr:rowOff>
    </xdr:from>
    <xdr:to>
      <xdr:col>16</xdr:col>
      <xdr:colOff>51312</xdr:colOff>
      <xdr:row>36</xdr:row>
      <xdr:rowOff>67802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E223E64-5D1F-E18A-E3F5-55C4F3137C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530613</xdr:colOff>
      <xdr:row>17</xdr:row>
      <xdr:rowOff>8100</xdr:rowOff>
    </xdr:from>
    <xdr:to>
      <xdr:col>27</xdr:col>
      <xdr:colOff>816363</xdr:colOff>
      <xdr:row>35</xdr:row>
      <xdr:rowOff>105746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EF3EEA0-95C5-BED8-8012-893641C9E8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891960</xdr:colOff>
      <xdr:row>17</xdr:row>
      <xdr:rowOff>85976</xdr:rowOff>
    </xdr:from>
    <xdr:to>
      <xdr:col>34</xdr:col>
      <xdr:colOff>83799</xdr:colOff>
      <xdr:row>36</xdr:row>
      <xdr:rowOff>3492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560836C-E497-4085-BB5A-5F99218FB3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170465</xdr:colOff>
      <xdr:row>0</xdr:row>
      <xdr:rowOff>40054</xdr:rowOff>
    </xdr:from>
    <xdr:to>
      <xdr:col>11</xdr:col>
      <xdr:colOff>772313</xdr:colOff>
      <xdr:row>2</xdr:row>
      <xdr:rowOff>164544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05FF99-6ABC-4EF2-A0F7-B2CC89F4D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7265" y="40054"/>
          <a:ext cx="2430648" cy="505490"/>
        </a:xfrm>
        <a:prstGeom prst="rect">
          <a:avLst/>
        </a:prstGeom>
      </xdr:spPr>
    </xdr:pic>
    <xdr:clientData/>
  </xdr:twoCellAnchor>
  <xdr:twoCellAnchor>
    <xdr:from>
      <xdr:col>24</xdr:col>
      <xdr:colOff>577185</xdr:colOff>
      <xdr:row>41</xdr:row>
      <xdr:rowOff>90324</xdr:rowOff>
    </xdr:from>
    <xdr:to>
      <xdr:col>27</xdr:col>
      <xdr:colOff>554539</xdr:colOff>
      <xdr:row>42</xdr:row>
      <xdr:rowOff>158479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3">
              <a:extLst>
                <a:ext uri="{FF2B5EF4-FFF2-40B4-BE49-F238E27FC236}">
                  <a16:creationId xmlns:a16="http://schemas.microsoft.com/office/drawing/2014/main" id="{95693932-B7F3-426B-9119-FD1069A31E70}"/>
                </a:ext>
              </a:extLst>
            </xdr:cNvPr>
            <xdr:cNvSpPr txBox="1"/>
          </xdr:nvSpPr>
          <xdr:spPr>
            <a:xfrm flipH="1">
              <a:off x="15608826" y="8325480"/>
              <a:ext cx="1892276" cy="256671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GB" sz="14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GB" sz="1400" i="1">
                            <a:latin typeface="Cambria Math" panose="02040503050406030204" pitchFamily="18" charset="0"/>
                          </a:rPr>
                          <m:t>𝑠</m:t>
                        </m:r>
                      </m:e>
                      <m:sub>
                        <m:r>
                          <a:rPr lang="en-GB" sz="1400" i="1">
                            <a:latin typeface="Cambria Math" panose="02040503050406030204" pitchFamily="18" charset="0"/>
                          </a:rPr>
                          <m:t>𝑢</m:t>
                        </m:r>
                      </m:sub>
                    </m:sSub>
                    <m:r>
                      <a:rPr lang="en-GB" sz="1400" i="1">
                        <a:latin typeface="Cambria Math" panose="02040503050406030204" pitchFamily="18" charset="0"/>
                      </a:rPr>
                      <m:t>/</m:t>
                    </m:r>
                    <m:sSub>
                      <m:sSubPr>
                        <m:ctrlPr>
                          <a:rPr lang="en-GB" sz="14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GB" sz="1400" i="1">
                            <a:latin typeface="Cambria Math" panose="02040503050406030204" pitchFamily="18" charset="0"/>
                          </a:rPr>
                          <m:t>𝑠</m:t>
                        </m:r>
                      </m:e>
                      <m:sub>
                        <m:r>
                          <a:rPr lang="en-GB" sz="1400" i="1">
                            <a:latin typeface="Cambria Math" panose="02040503050406030204" pitchFamily="18" charset="0"/>
                          </a:rPr>
                          <m:t>𝑢𝑖</m:t>
                        </m:r>
                      </m:sub>
                    </m:sSub>
                    <m:r>
                      <a:rPr lang="en-GB" sz="1400" b="0" i="0">
                        <a:latin typeface="Cambria Math" panose="02040503050406030204" pitchFamily="18" charset="0"/>
                      </a:rPr>
                      <m:t>=</m:t>
                    </m:r>
                    <m:r>
                      <a:rPr lang="en-GB" sz="1400" b="0" i="1">
                        <a:latin typeface="Cambria Math" panose="02040503050406030204" pitchFamily="18" charset="0"/>
                      </a:rPr>
                      <m:t>𝑒𝑥𝑝</m:t>
                    </m:r>
                    <m:d>
                      <m:dPr>
                        <m:ctrlPr>
                          <a:rPr lang="en-GB" sz="140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n-GB" sz="140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sSub>
                              <m:sSubPr>
                                <m:ctrlPr>
                                  <a:rPr lang="en-GB" sz="14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m:rPr>
                                    <m:sty m:val="p"/>
                                  </m:rPr>
                                  <a:rPr lang="en-GB" sz="1400" b="0" i="0">
                                    <a:latin typeface="Cambria Math" panose="02040503050406030204" pitchFamily="18" charset="0"/>
                                  </a:rPr>
                                  <m:t>A</m:t>
                                </m:r>
                              </m:e>
                              <m:sub>
                                <m:r>
                                  <a:rPr lang="en-GB" sz="1400" b="0" i="0">
                                    <a:latin typeface="Cambria Math" panose="02040503050406030204" pitchFamily="18" charset="0"/>
                                  </a:rPr>
                                  <m:t>0</m:t>
                                </m:r>
                              </m:sub>
                            </m:sSub>
                            <m:r>
                              <a:rPr lang="en-GB" sz="1400" b="0" i="0">
                                <a:latin typeface="Cambria Math" panose="02040503050406030204" pitchFamily="18" charset="0"/>
                              </a:rPr>
                              <m:t>∗(</m:t>
                            </m:r>
                            <m:sSub>
                              <m:sSubPr>
                                <m:ctrlPr>
                                  <a:rPr lang="en-GB" sz="14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m:rPr>
                                    <m:sty m:val="p"/>
                                  </m:rPr>
                                  <a:rPr lang="en-GB" sz="1400" b="0" i="0">
                                    <a:latin typeface="Cambria Math" panose="02040503050406030204" pitchFamily="18" charset="0"/>
                                  </a:rPr>
                                  <m:t>e</m:t>
                                </m:r>
                              </m:e>
                              <m:sub>
                                <m:r>
                                  <m:rPr>
                                    <m:sty m:val="p"/>
                                  </m:rPr>
                                  <a:rPr lang="en-GB" sz="1400" b="0" i="0">
                                    <a:latin typeface="Cambria Math" panose="02040503050406030204" pitchFamily="18" charset="0"/>
                                  </a:rPr>
                                  <m:t>i</m:t>
                                </m:r>
                              </m:sub>
                            </m:sSub>
                            <m:r>
                              <a:rPr lang="en-GB" sz="1400" b="0" i="0">
                                <a:latin typeface="Cambria Math" panose="02040503050406030204" pitchFamily="18" charset="0"/>
                              </a:rPr>
                              <m:t>−</m:t>
                            </m:r>
                            <m:sSub>
                              <m:sSubPr>
                                <m:ctrlPr>
                                  <a:rPr lang="en-GB" sz="14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m:rPr>
                                    <m:sty m:val="p"/>
                                  </m:rPr>
                                  <a:rPr lang="en-GB" sz="1400" b="0" i="0">
                                    <a:latin typeface="Cambria Math" panose="02040503050406030204" pitchFamily="18" charset="0"/>
                                  </a:rPr>
                                  <m:t>e</m:t>
                                </m:r>
                              </m:e>
                              <m:sub>
                                <m:r>
                                  <m:rPr>
                                    <m:sty m:val="p"/>
                                  </m:rPr>
                                  <a:rPr lang="en-GB" sz="1400" b="0" i="0">
                                    <a:latin typeface="Cambria Math" panose="02040503050406030204" pitchFamily="18" charset="0"/>
                                  </a:rPr>
                                  <m:t>i</m:t>
                                </m:r>
                                <m:r>
                                  <a:rPr lang="en-GB" sz="1400" b="0" i="0">
                                    <a:latin typeface="Cambria Math" panose="02040503050406030204" pitchFamily="18" charset="0"/>
                                  </a:rPr>
                                  <m:t>+1</m:t>
                                </m:r>
                              </m:sub>
                            </m:sSub>
                            <m:r>
                              <a:rPr lang="en-GB" sz="1400" b="0" i="0">
                                <a:latin typeface="Cambria Math" panose="02040503050406030204" pitchFamily="18" charset="0"/>
                              </a:rPr>
                              <m:t>)</m:t>
                            </m:r>
                          </m:num>
                          <m:den>
                            <m:r>
                              <m:rPr>
                                <m:sty m:val="p"/>
                              </m:rPr>
                              <a:rPr lang="en-GB" sz="1400">
                                <a:latin typeface="Cambria Math" panose="02040503050406030204" pitchFamily="18" charset="0"/>
                              </a:rPr>
                              <m:t>α</m:t>
                            </m:r>
                            <m:r>
                              <a:rPr lang="en-GB" sz="1400" b="0" i="0">
                                <a:latin typeface="Cambria Math" panose="02040503050406030204" pitchFamily="18" charset="0"/>
                              </a:rPr>
                              <m:t>∗(</m:t>
                            </m:r>
                            <m:r>
                              <m:rPr>
                                <m:sty m:val="p"/>
                              </m:rPr>
                              <a:rPr lang="el-GR" sz="1400" b="0" i="1">
                                <a:latin typeface="Cambria Math" panose="02040503050406030204" pitchFamily="18" charset="0"/>
                              </a:rPr>
                              <m:t>λ</m:t>
                            </m:r>
                            <m:r>
                              <a:rPr lang="en-GB" sz="14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sSub>
                              <m:sSubPr>
                                <m:ctrlPr>
                                  <a:rPr lang="en-GB" sz="14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m:rPr>
                                    <m:sty m:val="p"/>
                                  </m:rPr>
                                  <a:rPr lang="el-GR" sz="1400" b="0" i="1">
                                    <a:latin typeface="Cambria Math" panose="02040503050406030204" pitchFamily="18" charset="0"/>
                                  </a:rPr>
                                  <m:t>κ</m:t>
                                </m:r>
                              </m:e>
                              <m:sub>
                                <m:r>
                                  <a:rPr lang="en-GB" sz="1400" b="0" i="1">
                                    <a:latin typeface="Cambria Math" panose="02040503050406030204" pitchFamily="18" charset="0"/>
                                  </a:rPr>
                                  <m:t>0</m:t>
                                </m:r>
                              </m:sub>
                            </m:sSub>
                            <m:r>
                              <a:rPr lang="en-GB" sz="1400" b="0" i="1">
                                <a:latin typeface="Cambria Math" panose="02040503050406030204" pitchFamily="18" charset="0"/>
                              </a:rPr>
                              <m:t>)</m:t>
                            </m:r>
                          </m:den>
                        </m:f>
                      </m:e>
                    </m:d>
                  </m:oMath>
                </m:oMathPara>
              </a14:m>
              <a:endParaRPr lang="en-GB" sz="1400"/>
            </a:p>
          </xdr:txBody>
        </xdr:sp>
      </mc:Choice>
      <mc:Fallback xmlns="">
        <xdr:sp macro="" textlink="">
          <xdr:nvSpPr>
            <xdr:cNvPr id="3" name="TextBox 23">
              <a:extLst>
                <a:ext uri="{FF2B5EF4-FFF2-40B4-BE49-F238E27FC236}">
                  <a16:creationId xmlns:a16="http://schemas.microsoft.com/office/drawing/2014/main" id="{95693932-B7F3-426B-9119-FD1069A31E70}"/>
                </a:ext>
              </a:extLst>
            </xdr:cNvPr>
            <xdr:cNvSpPr txBox="1"/>
          </xdr:nvSpPr>
          <xdr:spPr>
            <a:xfrm flipH="1">
              <a:off x="15608826" y="8325480"/>
              <a:ext cx="1892276" cy="256671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n-GB" sz="1400" i="0">
                  <a:latin typeface="Cambria Math" panose="02040503050406030204" pitchFamily="18" charset="0"/>
                </a:rPr>
                <a:t>𝑠_𝑢/𝑠_𝑢𝑖</a:t>
              </a:r>
              <a:r>
                <a:rPr lang="en-GB" sz="1400" b="0" i="0">
                  <a:latin typeface="Cambria Math" panose="02040503050406030204" pitchFamily="18" charset="0"/>
                </a:rPr>
                <a:t>=𝑒𝑥𝑝</a:t>
              </a:r>
              <a:r>
                <a:rPr lang="en-GB" sz="1400" i="0">
                  <a:latin typeface="Cambria Math" panose="02040503050406030204" pitchFamily="18" charset="0"/>
                </a:rPr>
                <a:t>((</a:t>
              </a:r>
              <a:r>
                <a:rPr lang="en-GB" sz="1400" b="0" i="0">
                  <a:latin typeface="Cambria Math" panose="02040503050406030204" pitchFamily="18" charset="0"/>
                </a:rPr>
                <a:t>A_0∗(e_i−e_(i+1)))/(</a:t>
              </a:r>
              <a:r>
                <a:rPr lang="en-GB" sz="1400" i="0">
                  <a:latin typeface="Cambria Math" panose="02040503050406030204" pitchFamily="18" charset="0"/>
                </a:rPr>
                <a:t>α</a:t>
              </a:r>
              <a:r>
                <a:rPr lang="en-GB" sz="1400" b="0" i="0">
                  <a:latin typeface="Cambria Math" panose="02040503050406030204" pitchFamily="18" charset="0"/>
                </a:rPr>
                <a:t>∗(</a:t>
              </a:r>
              <a:r>
                <a:rPr lang="el-GR" sz="1400" b="0" i="0">
                  <a:latin typeface="Cambria Math" panose="02040503050406030204" pitchFamily="18" charset="0"/>
                </a:rPr>
                <a:t>λ</a:t>
              </a:r>
              <a:r>
                <a:rPr lang="en-GB" sz="1400" b="0" i="0">
                  <a:latin typeface="Cambria Math" panose="02040503050406030204" pitchFamily="18" charset="0"/>
                </a:rPr>
                <a:t>−</a:t>
              </a:r>
              <a:r>
                <a:rPr lang="el-GR" sz="1400" b="0" i="0">
                  <a:latin typeface="Cambria Math" panose="02040503050406030204" pitchFamily="18" charset="0"/>
                </a:rPr>
                <a:t>κ</a:t>
              </a:r>
              <a:r>
                <a:rPr lang="en-GB" sz="1400" b="0" i="0">
                  <a:latin typeface="Cambria Math" panose="02040503050406030204" pitchFamily="18" charset="0"/>
                </a:rPr>
                <a:t>_0)))</a:t>
              </a:r>
              <a:endParaRPr lang="en-GB" sz="1400"/>
            </a:p>
          </xdr:txBody>
        </xdr:sp>
      </mc:Fallback>
    </mc:AlternateContent>
    <xdr:clientData/>
  </xdr:twoCellAnchor>
  <xdr:twoCellAnchor>
    <xdr:from>
      <xdr:col>22</xdr:col>
      <xdr:colOff>179477</xdr:colOff>
      <xdr:row>42</xdr:row>
      <xdr:rowOff>184364</xdr:rowOff>
    </xdr:from>
    <xdr:to>
      <xdr:col>25</xdr:col>
      <xdr:colOff>592353</xdr:colOff>
      <xdr:row>45</xdr:row>
      <xdr:rowOff>21411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22">
              <a:extLst>
                <a:ext uri="{FF2B5EF4-FFF2-40B4-BE49-F238E27FC236}">
                  <a16:creationId xmlns:a16="http://schemas.microsoft.com/office/drawing/2014/main" id="{7BE48CAD-B374-4C8F-B8DA-E10C28657D82}"/>
                </a:ext>
              </a:extLst>
            </xdr:cNvPr>
            <xdr:cNvSpPr txBox="1"/>
          </xdr:nvSpPr>
          <xdr:spPr>
            <a:xfrm>
              <a:off x="14000649" y="8608036"/>
              <a:ext cx="2228579" cy="402594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14:m>
                <m:oMath xmlns:m="http://schemas.openxmlformats.org/officeDocument/2006/math">
                  <m:sSub>
                    <m:sSubPr>
                      <m:ctrlPr>
                        <a:rPr lang="en-GB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GB" b="0" i="1">
                          <a:latin typeface="Cambria Math" panose="02040503050406030204" pitchFamily="18" charset="0"/>
                        </a:rPr>
                        <m:t>𝑠</m:t>
                      </m:r>
                    </m:e>
                    <m:sub>
                      <m:r>
                        <a:rPr lang="en-GB" b="0" i="1">
                          <a:latin typeface="Cambria Math" panose="02040503050406030204" pitchFamily="18" charset="0"/>
                        </a:rPr>
                        <m:t>𝑢</m:t>
                      </m:r>
                    </m:sub>
                  </m:sSub>
                  <m:r>
                    <a:rPr lang="en-GB" b="0" i="1">
                      <a:latin typeface="Cambria Math" panose="02040503050406030204" pitchFamily="18" charset="0"/>
                    </a:rPr>
                    <m:t>/</m:t>
                  </m:r>
                  <m:sSub>
                    <m:sSubPr>
                      <m:ctrlPr>
                        <a:rPr lang="en-GB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GB" b="0" i="1">
                          <a:latin typeface="Cambria Math" panose="02040503050406030204" pitchFamily="18" charset="0"/>
                        </a:rPr>
                        <m:t>𝑠</m:t>
                      </m:r>
                    </m:e>
                    <m:sub>
                      <m:r>
                        <a:rPr lang="en-GB" b="0" i="1">
                          <a:latin typeface="Cambria Math" panose="02040503050406030204" pitchFamily="18" charset="0"/>
                        </a:rPr>
                        <m:t>𝑢𝑖</m:t>
                      </m:r>
                    </m:sub>
                  </m:sSub>
                </m:oMath>
              </a14:m>
              <a:r>
                <a:rPr lang="en-GB"/>
                <a:t> = </a:t>
              </a:r>
              <a14:m>
                <m:oMath xmlns:m="http://schemas.openxmlformats.org/officeDocument/2006/math">
                  <m:sSup>
                    <m:sSupPr>
                      <m:ctrlPr>
                        <a:rPr lang="en-GB" b="0" i="1">
                          <a:latin typeface="Cambria Math" panose="02040503050406030204" pitchFamily="18" charset="0"/>
                        </a:rPr>
                      </m:ctrlPr>
                    </m:sSupPr>
                    <m:e>
                      <m:d>
                        <m:dPr>
                          <m:ctrlPr>
                            <a:rPr lang="en-GB" b="0" i="1">
                              <a:latin typeface="Cambria Math" panose="02040503050406030204" pitchFamily="18" charset="0"/>
                            </a:rPr>
                          </m:ctrlPr>
                        </m:dPr>
                        <m:e>
                          <m:f>
                            <m:fPr>
                              <m:ctrlPr>
                                <a:rPr lang="en-GB" b="0" i="1">
                                  <a:latin typeface="Cambria Math" panose="02040503050406030204" pitchFamily="18" charset="0"/>
                                </a:rPr>
                              </m:ctrlPr>
                            </m:fPr>
                            <m:num>
                              <m:r>
                                <a:rPr lang="en-GB" b="0" i="1">
                                  <a:latin typeface="Cambria Math" panose="02040503050406030204" pitchFamily="18" charset="0"/>
                                </a:rPr>
                                <m:t>1</m:t>
                              </m:r>
                            </m:num>
                            <m:den>
                              <m:r>
                                <a:rPr lang="en-GB" b="0" i="1">
                                  <a:latin typeface="Cambria Math" panose="02040503050406030204" pitchFamily="18" charset="0"/>
                                </a:rPr>
                                <m:t>1−(</m:t>
                              </m:r>
                              <m:f>
                                <m:fPr>
                                  <m:type m:val="lin"/>
                                  <m:ctrlPr>
                                    <a:rPr lang="en-GB" b="0" i="1">
                                      <a:latin typeface="Cambria Math" panose="02040503050406030204" pitchFamily="18" charset="0"/>
                                    </a:rPr>
                                  </m:ctrlPr>
                                </m:fPr>
                                <m:num>
                                  <m:r>
                                    <m:rPr>
                                      <m:sty m:val="p"/>
                                    </m:rPr>
                                    <a:rPr lang="el-GR" b="0" i="1">
                                      <a:latin typeface="Cambria Math" panose="02040503050406030204" pitchFamily="18" charset="0"/>
                                    </a:rPr>
                                    <m:t>Δ</m:t>
                                  </m:r>
                                  <m:sSub>
                                    <m:sSubPr>
                                      <m:ctrlPr>
                                        <a:rPr lang="en-GB" b="0" i="1">
                                          <a:latin typeface="Cambria Math" panose="02040503050406030204" pitchFamily="18" charset="0"/>
                                        </a:rPr>
                                      </m:ctrlPr>
                                    </m:sSubPr>
                                    <m:e>
                                      <m:r>
                                        <a:rPr lang="en-GB" b="0" i="1">
                                          <a:latin typeface="Cambria Math" panose="02040503050406030204" pitchFamily="18" charset="0"/>
                                        </a:rPr>
                                        <m:t>𝑢</m:t>
                                      </m:r>
                                    </m:e>
                                    <m:sub>
                                      <m:r>
                                        <a:rPr lang="en-GB" b="0" i="1">
                                          <a:latin typeface="Cambria Math" panose="02040503050406030204" pitchFamily="18" charset="0"/>
                                        </a:rPr>
                                        <m:t>𝑖</m:t>
                                      </m:r>
                                    </m:sub>
                                  </m:sSub>
                                </m:num>
                                <m:den>
                                  <m:sSubSup>
                                    <m:sSubSupPr>
                                      <m:ctrlPr>
                                        <a:rPr lang="en-GB" b="0" i="1">
                                          <a:latin typeface="Cambria Math" panose="02040503050406030204" pitchFamily="18" charset="0"/>
                                        </a:rPr>
                                      </m:ctrlPr>
                                    </m:sSubSupPr>
                                    <m:e>
                                      <m:r>
                                        <m:rPr>
                                          <m:sty m:val="p"/>
                                        </m:rPr>
                                        <a:rPr lang="el-GR" b="0" i="1">
                                          <a:latin typeface="Cambria Math" panose="02040503050406030204" pitchFamily="18" charset="0"/>
                                        </a:rPr>
                                        <m:t>σ</m:t>
                                      </m:r>
                                    </m:e>
                                    <m:sub>
                                      <m:r>
                                        <a:rPr lang="en-GB" b="0" i="1">
                                          <a:latin typeface="Cambria Math" panose="02040503050406030204" pitchFamily="18" charset="0"/>
                                        </a:rPr>
                                        <m:t>𝑣𝑖</m:t>
                                      </m:r>
                                    </m:sub>
                                    <m:sup>
                                      <m:r>
                                        <a:rPr lang="en-GB" b="0" i="1">
                                          <a:latin typeface="Cambria Math" panose="02040503050406030204" pitchFamily="18" charset="0"/>
                                        </a:rPr>
                                        <m:t>′</m:t>
                                      </m:r>
                                    </m:sup>
                                  </m:sSubSup>
                                  <m:r>
                                    <a:rPr lang="en-GB" b="0" i="1">
                                      <a:latin typeface="Cambria Math" panose="02040503050406030204" pitchFamily="18" charset="0"/>
                                    </a:rPr>
                                    <m:t>)</m:t>
                                  </m:r>
                                </m:den>
                              </m:f>
                            </m:den>
                          </m:f>
                        </m:e>
                      </m:d>
                    </m:e>
                    <m:sup>
                      <m:sSup>
                        <m:sSupPr>
                          <m:ctrlPr>
                            <a:rPr lang="en-GB" b="0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sSub>
                            <m:sSubPr>
                              <m:ctrlPr>
                                <a:rPr lang="en-GB" b="0" i="1">
                                  <a:latin typeface="Cambria Math" panose="02040503050406030204" pitchFamily="18" charset="0"/>
                                </a:rPr>
                              </m:ctrlPr>
                            </m:sSubPr>
                            <m:e>
                              <m:r>
                                <a:rPr lang="en-GB" b="0" i="1">
                                  <a:latin typeface="Cambria Math" panose="02040503050406030204" pitchFamily="18" charset="0"/>
                                </a:rPr>
                                <m:t>𝐴</m:t>
                              </m:r>
                            </m:e>
                            <m:sub>
                              <m:r>
                                <a:rPr lang="en-GB" b="0" i="1">
                                  <a:latin typeface="Cambria Math" panose="02040503050406030204" pitchFamily="18" charset="0"/>
                                </a:rPr>
                                <m:t>0</m:t>
                              </m:r>
                            </m:sub>
                          </m:sSub>
                          <m:d>
                            <m:dPr>
                              <m:ctrlPr>
                                <a:rPr lang="en-GB" b="0" i="1">
                                  <a:latin typeface="Cambria Math" panose="02040503050406030204" pitchFamily="18" charset="0"/>
                                </a:rPr>
                              </m:ctrlPr>
                            </m:dPr>
                            <m:e>
                              <m:f>
                                <m:fPr>
                                  <m:ctrlPr>
                                    <a:rPr lang="en-GB" b="0" i="1">
                                      <a:latin typeface="Cambria Math" panose="02040503050406030204" pitchFamily="18" charset="0"/>
                                    </a:rPr>
                                  </m:ctrlPr>
                                </m:fPr>
                                <m:num>
                                  <m:f>
                                    <m:fPr>
                                      <m:ctrlPr>
                                        <a:rPr lang="en-GB" b="0" i="1">
                                          <a:latin typeface="Cambria Math" panose="02040503050406030204" pitchFamily="18" charset="0"/>
                                        </a:rPr>
                                      </m:ctrlPr>
                                    </m:fPr>
                                    <m:num>
                                      <m:r>
                                        <a:rPr lang="el-GR" b="0" i="1">
                                          <a:latin typeface="Cambria Math" panose="02040503050406030204" pitchFamily="18" charset="0"/>
                                        </a:rPr>
                                        <m:t>𝜅</m:t>
                                      </m:r>
                                    </m:num>
                                    <m:den>
                                      <m:r>
                                        <a:rPr lang="el-GR" b="0" i="1">
                                          <a:latin typeface="Cambria Math" panose="02040503050406030204" pitchFamily="18" charset="0"/>
                                        </a:rPr>
                                        <m:t>𝜆</m:t>
                                      </m:r>
                                    </m:den>
                                  </m:f>
                                </m:num>
                                <m:den>
                                  <m:r>
                                    <a:rPr lang="en-GB" b="0" i="1">
                                      <a:latin typeface="Cambria Math" panose="02040503050406030204" pitchFamily="18" charset="0"/>
                                    </a:rPr>
                                    <m:t>1−</m:t>
                                  </m:r>
                                  <m:f>
                                    <m:fPr>
                                      <m:ctrlPr>
                                        <a:rPr lang="en-GB" b="0" i="1">
                                          <a:latin typeface="Cambria Math" panose="02040503050406030204" pitchFamily="18" charset="0"/>
                                        </a:rPr>
                                      </m:ctrlPr>
                                    </m:fPr>
                                    <m:num>
                                      <m:r>
                                        <a:rPr lang="el-GR" b="0" i="1">
                                          <a:latin typeface="Cambria Math" panose="02040503050406030204" pitchFamily="18" charset="0"/>
                                        </a:rPr>
                                        <m:t>𝜅</m:t>
                                      </m:r>
                                    </m:num>
                                    <m:den>
                                      <m:r>
                                        <a:rPr lang="el-GR" b="0" i="1">
                                          <a:latin typeface="Cambria Math" panose="02040503050406030204" pitchFamily="18" charset="0"/>
                                        </a:rPr>
                                        <m:t>𝜆</m:t>
                                      </m:r>
                                    </m:den>
                                  </m:f>
                                </m:den>
                              </m:f>
                            </m:e>
                          </m:d>
                        </m:e>
                        <m:sup>
                          <m:r>
                            <a:rPr lang="en-GB" b="0" i="1">
                              <a:latin typeface="Cambria Math" panose="02040503050406030204" pitchFamily="18" charset="0"/>
                            </a:rPr>
                            <m:t> </m:t>
                          </m:r>
                        </m:sup>
                      </m:sSup>
                    </m:sup>
                  </m:sSup>
                </m:oMath>
              </a14:m>
              <a:endParaRPr lang="en-GB"/>
            </a:p>
          </xdr:txBody>
        </xdr:sp>
      </mc:Choice>
      <mc:Fallback xmlns="">
        <xdr:sp macro="" textlink="">
          <xdr:nvSpPr>
            <xdr:cNvPr id="4" name="TextBox 22">
              <a:extLst>
                <a:ext uri="{FF2B5EF4-FFF2-40B4-BE49-F238E27FC236}">
                  <a16:creationId xmlns:a16="http://schemas.microsoft.com/office/drawing/2014/main" id="{7BE48CAD-B374-4C8F-B8DA-E10C28657D82}"/>
                </a:ext>
              </a:extLst>
            </xdr:cNvPr>
            <xdr:cNvSpPr txBox="1"/>
          </xdr:nvSpPr>
          <xdr:spPr>
            <a:xfrm>
              <a:off x="14000649" y="8608036"/>
              <a:ext cx="2228579" cy="402594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GB" b="0" i="0">
                  <a:latin typeface="Cambria Math" panose="02040503050406030204" pitchFamily="18" charset="0"/>
                </a:rPr>
                <a:t>𝑠_𝑢/𝑠_𝑢𝑖</a:t>
              </a:r>
              <a:r>
                <a:rPr lang="en-GB"/>
                <a:t> = </a:t>
              </a:r>
              <a:r>
                <a:rPr lang="en-GB" b="0" i="0">
                  <a:latin typeface="Cambria Math" panose="02040503050406030204" pitchFamily="18" charset="0"/>
                </a:rPr>
                <a:t>(1/(1−(〖</a:t>
              </a:r>
              <a:r>
                <a:rPr lang="el-GR" b="0" i="0">
                  <a:latin typeface="Cambria Math" panose="02040503050406030204" pitchFamily="18" charset="0"/>
                </a:rPr>
                <a:t>Δ</a:t>
              </a:r>
              <a:r>
                <a:rPr lang="en-GB" b="0" i="0">
                  <a:latin typeface="Cambria Math" panose="02040503050406030204" pitchFamily="18" charset="0"/>
                </a:rPr>
                <a:t>𝑢_𝑖〗∕〖</a:t>
              </a:r>
              <a:r>
                <a:rPr lang="el-GR" b="0" i="0">
                  <a:latin typeface="Cambria Math" panose="02040503050406030204" pitchFamily="18" charset="0"/>
                </a:rPr>
                <a:t>σ</a:t>
              </a:r>
              <a:r>
                <a:rPr lang="en-GB" b="0" i="0">
                  <a:latin typeface="Cambria Math" panose="02040503050406030204" pitchFamily="18" charset="0"/>
                </a:rPr>
                <a:t>_𝑣𝑖^′)〗))^(〖𝐴_0 ((</a:t>
              </a:r>
              <a:r>
                <a:rPr lang="el-GR" b="0" i="0">
                  <a:latin typeface="Cambria Math" panose="02040503050406030204" pitchFamily="18" charset="0"/>
                </a:rPr>
                <a:t>𝜅</a:t>
              </a:r>
              <a:r>
                <a:rPr lang="en-GB" b="0" i="0">
                  <a:latin typeface="Cambria Math" panose="02040503050406030204" pitchFamily="18" charset="0"/>
                </a:rPr>
                <a:t>/</a:t>
              </a:r>
              <a:r>
                <a:rPr lang="el-GR" b="0" i="0">
                  <a:latin typeface="Cambria Math" panose="02040503050406030204" pitchFamily="18" charset="0"/>
                </a:rPr>
                <a:t>𝜆</a:t>
              </a:r>
              <a:r>
                <a:rPr lang="en-GB" b="0" i="0">
                  <a:latin typeface="Cambria Math" panose="02040503050406030204" pitchFamily="18" charset="0"/>
                </a:rPr>
                <a:t>)/(1−</a:t>
              </a:r>
              <a:r>
                <a:rPr lang="el-GR" b="0" i="0">
                  <a:latin typeface="Cambria Math" panose="02040503050406030204" pitchFamily="18" charset="0"/>
                </a:rPr>
                <a:t>𝜅</a:t>
              </a:r>
              <a:r>
                <a:rPr lang="en-GB" b="0" i="0">
                  <a:latin typeface="Cambria Math" panose="02040503050406030204" pitchFamily="18" charset="0"/>
                </a:rPr>
                <a:t>/</a:t>
              </a:r>
              <a:r>
                <a:rPr lang="el-GR" b="0" i="0">
                  <a:latin typeface="Cambria Math" panose="02040503050406030204" pitchFamily="18" charset="0"/>
                </a:rPr>
                <a:t>𝜆</a:t>
              </a:r>
              <a:r>
                <a:rPr lang="en-GB" b="0" i="0">
                  <a:latin typeface="Cambria Math" panose="02040503050406030204" pitchFamily="18" charset="0"/>
                </a:rPr>
                <a:t>)</a:t>
              </a:r>
              <a:r>
                <a:rPr lang="el-GR" b="0" i="0">
                  <a:latin typeface="Cambria Math" panose="02040503050406030204" pitchFamily="18" charset="0"/>
                </a:rPr>
                <a:t>)</a:t>
              </a:r>
              <a:r>
                <a:rPr lang="en-GB" b="0" i="0">
                  <a:latin typeface="Cambria Math" panose="02040503050406030204" pitchFamily="18" charset="0"/>
                </a:rPr>
                <a:t>〗^  )</a:t>
              </a:r>
              <a:endParaRPr lang="en-GB"/>
            </a:p>
          </xdr:txBody>
        </xdr:sp>
      </mc:Fallback>
    </mc:AlternateContent>
    <xdr:clientData/>
  </xdr:twoCellAnchor>
  <xdr:twoCellAnchor>
    <xdr:from>
      <xdr:col>0</xdr:col>
      <xdr:colOff>0</xdr:colOff>
      <xdr:row>19</xdr:row>
      <xdr:rowOff>63891</xdr:rowOff>
    </xdr:from>
    <xdr:to>
      <xdr:col>8</xdr:col>
      <xdr:colOff>371322</xdr:colOff>
      <xdr:row>37</xdr:row>
      <xdr:rowOff>84739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9FF4CC4-CFE3-4805-BB06-14F4B684D6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519235</xdr:colOff>
      <xdr:row>19</xdr:row>
      <xdr:rowOff>166539</xdr:rowOff>
    </xdr:from>
    <xdr:to>
      <xdr:col>16</xdr:col>
      <xdr:colOff>387409</xdr:colOff>
      <xdr:row>36</xdr:row>
      <xdr:rowOff>68750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6C52643-6FD3-439B-9425-E7F345D00B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234569</xdr:colOff>
      <xdr:row>10</xdr:row>
      <xdr:rowOff>85089</xdr:rowOff>
    </xdr:from>
    <xdr:to>
      <xdr:col>20</xdr:col>
      <xdr:colOff>70889</xdr:colOff>
      <xdr:row>28</xdr:row>
      <xdr:rowOff>148827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FC4911C-B631-475B-927F-EA50734EDF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20350</xdr:colOff>
      <xdr:row>29</xdr:row>
      <xdr:rowOff>151144</xdr:rowOff>
    </xdr:from>
    <xdr:to>
      <xdr:col>21</xdr:col>
      <xdr:colOff>116787</xdr:colOff>
      <xdr:row>48</xdr:row>
      <xdr:rowOff>144008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C05E69D4-1A2D-482F-A245-5A4A47AA79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43</xdr:col>
      <xdr:colOff>384331</xdr:colOff>
      <xdr:row>19</xdr:row>
      <xdr:rowOff>151121</xdr:rowOff>
    </xdr:from>
    <xdr:to>
      <xdr:col>53</xdr:col>
      <xdr:colOff>188446</xdr:colOff>
      <xdr:row>36</xdr:row>
      <xdr:rowOff>137959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B0EC256-EC24-448A-8A45-6D6220128C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39</xdr:col>
      <xdr:colOff>237627</xdr:colOff>
      <xdr:row>18</xdr:row>
      <xdr:rowOff>89583</xdr:rowOff>
    </xdr:from>
    <xdr:to>
      <xdr:col>48</xdr:col>
      <xdr:colOff>261826</xdr:colOff>
      <xdr:row>42</xdr:row>
      <xdr:rowOff>89582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96D7429-1081-4FED-A8EE-8E066E500B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25</xdr:col>
      <xdr:colOff>159741</xdr:colOff>
      <xdr:row>26</xdr:row>
      <xdr:rowOff>136524</xdr:rowOff>
    </xdr:from>
    <xdr:to>
      <xdr:col>32</xdr:col>
      <xdr:colOff>78382</xdr:colOff>
      <xdr:row>41</xdr:row>
      <xdr:rowOff>51990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8B50B9A0-6A9E-A557-FBE9-83E216EB0A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nl1d19_soton_ac_uk/Documents/Desktop/Testing%20at%20NGI/01_InProgress/Set_4_Episodic_0.55Su_tests/0.5Su_All_Epi_tes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 and strain"/>
      <sheetName val="Measured Strength"/>
      <sheetName val="cv change"/>
      <sheetName val="Gmax change"/>
      <sheetName val="e change"/>
      <sheetName val="kappa change"/>
      <sheetName val="Volumetric change"/>
      <sheetName val="Generated Pp comparison"/>
      <sheetName val="strength analysis"/>
      <sheetName val="strength analysis (2)"/>
    </sheetNames>
    <sheetDataSet>
      <sheetData sheetId="0" refreshError="1"/>
      <sheetData sheetId="1">
        <row r="4">
          <cell r="B4">
            <v>99.091669213400294</v>
          </cell>
        </row>
      </sheetData>
      <sheetData sheetId="2" refreshError="1"/>
      <sheetData sheetId="3" refreshError="1"/>
      <sheetData sheetId="4">
        <row r="6">
          <cell r="G6">
            <v>1.5569270619803333</v>
          </cell>
          <cell r="O6">
            <v>1.342177659782442</v>
          </cell>
        </row>
        <row r="7">
          <cell r="G7">
            <v>1.5415087666970417</v>
          </cell>
          <cell r="O7">
            <v>1.3272772576208234</v>
          </cell>
        </row>
        <row r="8">
          <cell r="G8">
            <v>1.5368474216113954</v>
          </cell>
          <cell r="O8">
            <v>1.3228071369723384</v>
          </cell>
        </row>
        <row r="9">
          <cell r="G9">
            <v>1.5346960315718658</v>
          </cell>
          <cell r="O9">
            <v>1.3194959364919785</v>
          </cell>
        </row>
        <row r="10">
          <cell r="G10">
            <v>1.5323653590290434</v>
          </cell>
          <cell r="O10">
            <v>1.3178403362517983</v>
          </cell>
        </row>
        <row r="11">
          <cell r="G11">
            <v>1.5316482290158668</v>
          </cell>
          <cell r="O11">
            <v>1.3171780961557267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7D60F-4D75-4A9D-BF19-61D11E9AD750}">
  <dimension ref="A1:BD27"/>
  <sheetViews>
    <sheetView tabSelected="1" topLeftCell="T3" zoomScale="75" zoomScaleNormal="86" workbookViewId="0">
      <selection activeCell="AB31" sqref="AB31"/>
    </sheetView>
  </sheetViews>
  <sheetFormatPr defaultRowHeight="15" x14ac:dyDescent="0.25"/>
  <cols>
    <col min="11" max="11" width="8.85546875" bestFit="1" customWidth="1"/>
    <col min="12" max="12" width="12" customWidth="1"/>
    <col min="13" max="13" width="12.85546875" customWidth="1"/>
    <col min="14" max="15" width="8.85546875" bestFit="1" customWidth="1"/>
    <col min="16" max="16" width="10" customWidth="1"/>
    <col min="17" max="24" width="8.85546875" bestFit="1" customWidth="1"/>
    <col min="25" max="25" width="12.42578125" bestFit="1" customWidth="1"/>
    <col min="26" max="26" width="8.85546875" bestFit="1" customWidth="1"/>
    <col min="27" max="27" width="10.5703125" customWidth="1"/>
    <col min="28" max="28" width="8.85546875" bestFit="1" customWidth="1"/>
    <col min="29" max="29" width="12.42578125" bestFit="1" customWidth="1"/>
    <col min="30" max="30" width="8.85546875" bestFit="1" customWidth="1"/>
    <col min="31" max="31" width="11.85546875" customWidth="1"/>
    <col min="32" max="32" width="11" customWidth="1"/>
    <col min="33" max="33" width="12.42578125" customWidth="1"/>
    <col min="50" max="50" width="11.85546875" customWidth="1"/>
  </cols>
  <sheetData>
    <row r="1" spans="1:56" x14ac:dyDescent="0.25">
      <c r="A1" s="1" t="s">
        <v>0</v>
      </c>
      <c r="B1" s="1">
        <v>2.34</v>
      </c>
      <c r="C1" s="2" t="s">
        <v>1</v>
      </c>
      <c r="D1">
        <f>B4/B2/(1-B4/B2)</f>
        <v>0.25</v>
      </c>
      <c r="P1" s="3"/>
      <c r="Q1" s="3"/>
      <c r="R1" s="3"/>
      <c r="S1" s="3"/>
      <c r="T1" s="3"/>
    </row>
    <row r="2" spans="1:56" x14ac:dyDescent="0.25">
      <c r="A2" s="1" t="s">
        <v>2</v>
      </c>
      <c r="B2" s="1">
        <v>0.17</v>
      </c>
      <c r="P2" s="3"/>
      <c r="Q2" s="3"/>
      <c r="R2" s="3"/>
      <c r="S2" s="3"/>
      <c r="T2" s="3"/>
    </row>
    <row r="3" spans="1:56" ht="15.75" thickBot="1" x14ac:dyDescent="0.3">
      <c r="A3" s="1" t="s">
        <v>3</v>
      </c>
      <c r="B3" s="1">
        <v>2.2200000000000002</v>
      </c>
    </row>
    <row r="4" spans="1:56" ht="15.75" thickBot="1" x14ac:dyDescent="0.3">
      <c r="A4" s="3" t="s">
        <v>4</v>
      </c>
      <c r="B4" s="4">
        <v>3.4000000000000002E-2</v>
      </c>
      <c r="D4" s="41" t="s">
        <v>5</v>
      </c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9"/>
      <c r="U4" s="35" t="s">
        <v>6</v>
      </c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7"/>
      <c r="AL4" s="5"/>
      <c r="AM4" s="5"/>
      <c r="AN4" s="35" t="s">
        <v>31</v>
      </c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7"/>
    </row>
    <row r="5" spans="1:56" s="14" customFormat="1" ht="45.75" customHeight="1" x14ac:dyDescent="0.25">
      <c r="A5" s="1" t="s">
        <v>7</v>
      </c>
      <c r="B5" s="1"/>
      <c r="C5"/>
      <c r="D5" s="6" t="s">
        <v>8</v>
      </c>
      <c r="E5" s="7" t="s">
        <v>9</v>
      </c>
      <c r="F5" s="8" t="s">
        <v>10</v>
      </c>
      <c r="G5" s="8" t="s">
        <v>11</v>
      </c>
      <c r="H5" s="7" t="s">
        <v>12</v>
      </c>
      <c r="I5" s="9" t="s">
        <v>13</v>
      </c>
      <c r="J5" s="7" t="s">
        <v>4</v>
      </c>
      <c r="K5" s="7" t="s">
        <v>14</v>
      </c>
      <c r="L5" s="11" t="s">
        <v>15</v>
      </c>
      <c r="M5" s="11" t="s">
        <v>16</v>
      </c>
      <c r="N5" s="7" t="s">
        <v>17</v>
      </c>
      <c r="O5" s="38" t="s">
        <v>24</v>
      </c>
      <c r="P5" s="38"/>
      <c r="Q5" s="32" t="s">
        <v>25</v>
      </c>
      <c r="R5" s="32"/>
      <c r="S5" s="38" t="s">
        <v>26</v>
      </c>
      <c r="T5" s="39"/>
      <c r="U5" s="10" t="s">
        <v>8</v>
      </c>
      <c r="V5" s="11" t="s">
        <v>9</v>
      </c>
      <c r="W5" s="11" t="s">
        <v>10</v>
      </c>
      <c r="X5" s="11" t="s">
        <v>11</v>
      </c>
      <c r="Y5" s="11" t="s">
        <v>12</v>
      </c>
      <c r="Z5" s="11" t="s">
        <v>29</v>
      </c>
      <c r="AA5" s="11" t="s">
        <v>16</v>
      </c>
      <c r="AB5" s="12" t="s">
        <v>18</v>
      </c>
      <c r="AC5" s="13" t="s">
        <v>4</v>
      </c>
      <c r="AD5" s="13" t="s">
        <v>14</v>
      </c>
      <c r="AE5" s="11" t="s">
        <v>19</v>
      </c>
      <c r="AF5" s="40" t="s">
        <v>27</v>
      </c>
      <c r="AG5" s="40"/>
      <c r="AH5" s="33" t="s">
        <v>35</v>
      </c>
      <c r="AI5" s="33"/>
      <c r="AJ5" s="33" t="s">
        <v>36</v>
      </c>
      <c r="AK5" s="34"/>
      <c r="AL5" s="33" t="s">
        <v>37</v>
      </c>
      <c r="AM5" s="34"/>
      <c r="AN5" s="10" t="s">
        <v>8</v>
      </c>
      <c r="AO5" s="11" t="s">
        <v>9</v>
      </c>
      <c r="AP5" s="11" t="s">
        <v>10</v>
      </c>
      <c r="AQ5" s="11" t="s">
        <v>11</v>
      </c>
      <c r="AR5" s="11" t="s">
        <v>12</v>
      </c>
      <c r="AS5" s="11" t="s">
        <v>32</v>
      </c>
      <c r="AT5" s="11" t="s">
        <v>29</v>
      </c>
      <c r="AU5" s="11" t="s">
        <v>16</v>
      </c>
      <c r="AV5" s="13" t="s">
        <v>4</v>
      </c>
      <c r="AW5" s="11" t="s">
        <v>14</v>
      </c>
      <c r="AX5" s="11" t="s">
        <v>17</v>
      </c>
      <c r="AY5" s="32" t="s">
        <v>27</v>
      </c>
      <c r="AZ5" s="32"/>
      <c r="BA5" s="32" t="s">
        <v>20</v>
      </c>
      <c r="BB5" s="32"/>
      <c r="BC5" s="33" t="s">
        <v>28</v>
      </c>
      <c r="BD5" s="34"/>
    </row>
    <row r="6" spans="1:56" x14ac:dyDescent="0.25">
      <c r="A6" s="15" t="s">
        <v>12</v>
      </c>
      <c r="B6" s="15" t="s">
        <v>10</v>
      </c>
      <c r="D6" s="16">
        <v>0</v>
      </c>
      <c r="E6" s="22">
        <v>0</v>
      </c>
      <c r="F6" s="22">
        <v>0</v>
      </c>
      <c r="G6" s="22"/>
      <c r="H6" s="22"/>
      <c r="I6" s="22">
        <v>0</v>
      </c>
      <c r="J6" s="22"/>
      <c r="K6" s="22"/>
      <c r="L6" s="22"/>
      <c r="M6" s="22"/>
      <c r="N6" s="22"/>
      <c r="O6" s="22"/>
      <c r="P6" s="22"/>
      <c r="Q6" s="22"/>
      <c r="R6" s="22"/>
      <c r="S6" s="22"/>
      <c r="T6" s="17"/>
      <c r="U6" s="16"/>
      <c r="V6" s="22">
        <v>0</v>
      </c>
      <c r="W6" s="22">
        <v>0</v>
      </c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17"/>
      <c r="AL6" s="22"/>
      <c r="AM6" s="22"/>
      <c r="AN6" s="16">
        <v>0</v>
      </c>
      <c r="AO6" s="22">
        <v>0</v>
      </c>
      <c r="AP6" s="22">
        <v>0</v>
      </c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17"/>
    </row>
    <row r="7" spans="1:56" x14ac:dyDescent="0.25">
      <c r="A7" s="1">
        <f>$B$1-($B$2*LN(B7))</f>
        <v>2.34</v>
      </c>
      <c r="B7" s="1">
        <v>1</v>
      </c>
      <c r="D7" s="16">
        <v>0</v>
      </c>
      <c r="E7" s="22"/>
      <c r="F7" s="22">
        <v>100</v>
      </c>
      <c r="G7" s="22">
        <f>LN(F7)</f>
        <v>4.6051701859880918</v>
      </c>
      <c r="H7" s="22">
        <f>'[1]e change'!$G$6</f>
        <v>1.5569270619803333</v>
      </c>
      <c r="I7" s="22">
        <v>0</v>
      </c>
      <c r="J7" s="22"/>
      <c r="K7" s="22"/>
      <c r="L7" s="22">
        <f>H7</f>
        <v>1.5569270619803333</v>
      </c>
      <c r="M7" s="22">
        <f>H7</f>
        <v>1.5569270619803333</v>
      </c>
      <c r="N7" s="22">
        <v>25</v>
      </c>
      <c r="O7" s="22">
        <f t="shared" ref="O7:O8" si="0">EXP(($G$19*I7)/($E$19*($B$2-K7)))</f>
        <v>1</v>
      </c>
      <c r="P7" s="22">
        <v>25</v>
      </c>
      <c r="Q7" s="22">
        <v>1</v>
      </c>
      <c r="R7" s="23">
        <v>25</v>
      </c>
      <c r="S7" s="23">
        <v>1</v>
      </c>
      <c r="T7" s="25">
        <v>25</v>
      </c>
      <c r="U7" s="16">
        <v>0</v>
      </c>
      <c r="V7" s="22"/>
      <c r="W7" s="22">
        <v>100</v>
      </c>
      <c r="X7" s="22">
        <f>LN(W7)</f>
        <v>4.6051701859880918</v>
      </c>
      <c r="Y7" s="22">
        <f>'[1]e change'!O6</f>
        <v>1.342177659782442</v>
      </c>
      <c r="Z7" s="22">
        <f>Y7</f>
        <v>1.342177659782442</v>
      </c>
      <c r="AA7" s="22">
        <f>Y7</f>
        <v>1.342177659782442</v>
      </c>
      <c r="AB7" s="22">
        <f>Y7-Y7</f>
        <v>0</v>
      </c>
      <c r="AC7" s="22"/>
      <c r="AD7" s="22"/>
      <c r="AE7" s="22">
        <v>25</v>
      </c>
      <c r="AF7" s="22">
        <f t="shared" ref="AF7:AF8" si="1">EXP(($X$19*AB7)/($V$19*($B$2-AD7)))</f>
        <v>1</v>
      </c>
      <c r="AG7" s="22">
        <f>AE7</f>
        <v>25</v>
      </c>
      <c r="AH7" s="22">
        <v>1</v>
      </c>
      <c r="AI7" s="22">
        <v>25</v>
      </c>
      <c r="AJ7" s="22">
        <v>1</v>
      </c>
      <c r="AK7" s="17">
        <v>25</v>
      </c>
      <c r="AL7" s="23">
        <v>1</v>
      </c>
      <c r="AM7" s="23">
        <v>25</v>
      </c>
      <c r="AN7" s="16">
        <v>0.5</v>
      </c>
      <c r="AO7" s="22"/>
      <c r="AP7" s="22">
        <v>100.2</v>
      </c>
      <c r="AQ7" s="22">
        <v>4.6071681886507641</v>
      </c>
      <c r="AR7" s="22">
        <v>1.4089993317418443</v>
      </c>
      <c r="AS7" s="22">
        <v>1</v>
      </c>
      <c r="AT7" s="22">
        <f>AR7</f>
        <v>1.4089993317418443</v>
      </c>
      <c r="AU7" s="22">
        <f>AT7</f>
        <v>1.4089993317418443</v>
      </c>
      <c r="AV7" s="22">
        <v>3.4000000000000002E-2</v>
      </c>
      <c r="AW7" s="22"/>
      <c r="AX7" s="23">
        <v>25</v>
      </c>
      <c r="AY7" s="22">
        <f>EXP(($X$19*(AR7-AR7))/($AO$19*($B$2-AW7)))</f>
        <v>1</v>
      </c>
      <c r="AZ7" s="23">
        <v>25</v>
      </c>
      <c r="BA7" s="23">
        <v>1</v>
      </c>
      <c r="BB7" s="23">
        <v>25</v>
      </c>
      <c r="BC7" s="23">
        <v>1</v>
      </c>
      <c r="BD7" s="25">
        <v>25</v>
      </c>
    </row>
    <row r="8" spans="1:56" x14ac:dyDescent="0.25">
      <c r="A8" s="1">
        <f>$B$1-($B$2*LN(B8))</f>
        <v>1.4881920000036364</v>
      </c>
      <c r="B8" s="1">
        <v>150</v>
      </c>
      <c r="D8" s="16">
        <v>0.5</v>
      </c>
      <c r="E8" s="22">
        <v>13.6</v>
      </c>
      <c r="F8" s="22">
        <f>F7-E8</f>
        <v>86.4</v>
      </c>
      <c r="G8" s="22">
        <f t="shared" ref="G8:G18" si="2">LN(F8)</f>
        <v>4.4589876758100102</v>
      </c>
      <c r="H8" s="22">
        <f>H7</f>
        <v>1.5569270619803333</v>
      </c>
      <c r="I8" s="22">
        <v>0</v>
      </c>
      <c r="J8" s="22"/>
      <c r="K8" s="22"/>
      <c r="L8" s="22">
        <f>H8</f>
        <v>1.5569270619803333</v>
      </c>
      <c r="M8" s="22">
        <f>H8</f>
        <v>1.5569270619803333</v>
      </c>
      <c r="N8" s="22">
        <v>25</v>
      </c>
      <c r="O8" s="22">
        <f t="shared" si="0"/>
        <v>1</v>
      </c>
      <c r="P8" s="22">
        <v>25</v>
      </c>
      <c r="Q8" s="22">
        <f>EXP((H7-H8)/$B$2)</f>
        <v>1</v>
      </c>
      <c r="R8" s="22">
        <f>R7*Q8</f>
        <v>25</v>
      </c>
      <c r="S8" s="22">
        <v>1</v>
      </c>
      <c r="T8" s="17">
        <v>25</v>
      </c>
      <c r="U8" s="16">
        <v>0.5</v>
      </c>
      <c r="V8" s="22">
        <v>22</v>
      </c>
      <c r="W8" s="22">
        <f>100-V8</f>
        <v>78</v>
      </c>
      <c r="X8" s="22">
        <f t="shared" ref="X8:X18" si="3">LN(W8)</f>
        <v>4.3567088266895917</v>
      </c>
      <c r="Y8" s="22">
        <f>Y7</f>
        <v>1.342177659782442</v>
      </c>
      <c r="Z8" s="22">
        <f>Y8</f>
        <v>1.342177659782442</v>
      </c>
      <c r="AA8" s="22">
        <f>Y8</f>
        <v>1.342177659782442</v>
      </c>
      <c r="AB8" s="22">
        <f t="shared" ref="AB8:AB18" si="4">Y7-Y8</f>
        <v>0</v>
      </c>
      <c r="AC8" s="22"/>
      <c r="AD8" s="22"/>
      <c r="AE8" s="22">
        <v>25</v>
      </c>
      <c r="AF8" s="22">
        <f t="shared" si="1"/>
        <v>1</v>
      </c>
      <c r="AG8" s="22">
        <f>AE8</f>
        <v>25</v>
      </c>
      <c r="AH8" s="22">
        <v>1</v>
      </c>
      <c r="AI8" s="22">
        <v>25</v>
      </c>
      <c r="AJ8" s="22">
        <v>1</v>
      </c>
      <c r="AK8" s="17">
        <v>25</v>
      </c>
      <c r="AL8" s="23">
        <v>1</v>
      </c>
      <c r="AM8" s="23">
        <v>25</v>
      </c>
      <c r="AN8" s="16">
        <v>1</v>
      </c>
      <c r="AO8" s="22">
        <v>58.7</v>
      </c>
      <c r="AP8" s="22">
        <v>41.5</v>
      </c>
      <c r="AQ8" s="22">
        <v>3.7256934272366524</v>
      </c>
      <c r="AR8" s="22">
        <v>1.4089993317418443</v>
      </c>
      <c r="AS8" s="22">
        <v>1</v>
      </c>
      <c r="AT8" s="22">
        <f>AR8</f>
        <v>1.4089993317418443</v>
      </c>
      <c r="AU8" s="22">
        <f>AT8</f>
        <v>1.4089993317418443</v>
      </c>
      <c r="AV8" s="22"/>
      <c r="AW8" s="22"/>
      <c r="AX8" s="23">
        <v>25</v>
      </c>
      <c r="AY8" s="22">
        <f>EXP(($X$19*(AR7-AR8))/($AO$19*($B$2-AW8)))</f>
        <v>1</v>
      </c>
      <c r="AZ8" s="22">
        <v>25</v>
      </c>
      <c r="BA8" s="22">
        <v>1</v>
      </c>
      <c r="BB8" s="22">
        <v>25</v>
      </c>
      <c r="BC8" s="22">
        <v>1</v>
      </c>
      <c r="BD8" s="17">
        <v>25</v>
      </c>
    </row>
    <row r="9" spans="1:56" x14ac:dyDescent="0.25">
      <c r="A9" s="1" t="s">
        <v>30</v>
      </c>
      <c r="B9" s="1"/>
      <c r="D9" s="16">
        <v>1</v>
      </c>
      <c r="E9" s="22"/>
      <c r="F9" s="22">
        <v>100</v>
      </c>
      <c r="G9" s="22">
        <f t="shared" si="2"/>
        <v>4.6051701859880918</v>
      </c>
      <c r="H9" s="22">
        <f>'[1]e change'!$G$7</f>
        <v>1.5415087666970417</v>
      </c>
      <c r="I9" s="22">
        <f>H8-H9</f>
        <v>1.5418295283291528E-2</v>
      </c>
      <c r="J9" s="22">
        <f>-SLOPE(H8:H9,G8:G9)</f>
        <v>0.10547291371935494</v>
      </c>
      <c r="K9" s="22">
        <v>3.4000000000000002E-2</v>
      </c>
      <c r="L9" s="22">
        <f>L8-$K$9*$E$19*LN(1/(1-(E8/100)))</f>
        <v>1.5415087666970417</v>
      </c>
      <c r="M9" s="22">
        <f>M8-($K$9*LN(1/(1-(E8/$F$7))))</f>
        <v>1.5519568566342785</v>
      </c>
      <c r="N9" s="22"/>
      <c r="O9" s="22">
        <f>EXP(($G$19*I9)/($E$19*($B$2-$K$9)))</f>
        <v>1.0719041993043019</v>
      </c>
      <c r="P9" s="22">
        <f>P8*O9</f>
        <v>26.797604982607549</v>
      </c>
      <c r="Q9" s="22">
        <f>EXP((H8-H9)/$B$2)</f>
        <v>1.094935934890551</v>
      </c>
      <c r="R9" s="22">
        <f t="shared" ref="R9:R18" si="5">R8*Q9</f>
        <v>27.373398372263775</v>
      </c>
      <c r="S9" s="22">
        <f>(1/(1-(E8/100)))^($G$19*(($K$9/$B$2)/(1-($K$9/$B$2))))</f>
        <v>1.0719041993043017</v>
      </c>
      <c r="T9" s="17">
        <f>T8*S9</f>
        <v>26.797604982607542</v>
      </c>
      <c r="U9" s="16">
        <v>1</v>
      </c>
      <c r="V9" s="22"/>
      <c r="W9" s="22">
        <v>101</v>
      </c>
      <c r="X9" s="22">
        <f t="shared" si="3"/>
        <v>4.6151205168412597</v>
      </c>
      <c r="Y9" s="22">
        <f>'[1]e change'!O7</f>
        <v>1.3272772576208234</v>
      </c>
      <c r="Z9" s="22">
        <f>Z8-($V$19*$AD$9*LN(1/(1-(V8/$W$7))))</f>
        <v>1.3278510084881558</v>
      </c>
      <c r="AA9" s="22">
        <f>AA8-($AD$9*LN(1/(1-(V8/$W$7))))</f>
        <v>1.3337299735662931</v>
      </c>
      <c r="AB9" s="22">
        <f t="shared" si="4"/>
        <v>1.4900402161618587E-2</v>
      </c>
      <c r="AC9" s="22">
        <f>-SLOPE(Y8:Y9,X8:X9)</f>
        <v>5.7661486416783952E-2</v>
      </c>
      <c r="AD9" s="22">
        <v>3.4000000000000002E-2</v>
      </c>
      <c r="AE9" s="22">
        <v>27.72</v>
      </c>
      <c r="AF9" s="22">
        <f>EXP(($X$19*AB9)/($V$19*($B$2-$AD$9)))</f>
        <v>1.1088957230736898</v>
      </c>
      <c r="AG9" s="22">
        <f>AG8*AF9</f>
        <v>27.722393076842245</v>
      </c>
      <c r="AH9" s="22">
        <f>EXP(AB9/($B$2))</f>
        <v>1.0916053648211765</v>
      </c>
      <c r="AI9" s="22">
        <f>AH9*AI8</f>
        <v>27.290134120529412</v>
      </c>
      <c r="AJ9" s="22">
        <f>(1/(1-V8/$W$7))^($X$19*($AD$9/$B$2)/(1-($AD$9/$B$2)))</f>
        <v>1.1044909429619223</v>
      </c>
      <c r="AK9" s="17">
        <f>AJ9*AK8</f>
        <v>27.612273574048057</v>
      </c>
      <c r="AL9" s="22">
        <f>(1/(1-V8/$W$7))^($AD$9/$B$2)</f>
        <v>1.0509476404473832</v>
      </c>
      <c r="AM9" s="22">
        <f>AM8*AL9</f>
        <v>26.273691011184582</v>
      </c>
      <c r="AN9" s="16">
        <v>1.5</v>
      </c>
      <c r="AO9" s="22"/>
      <c r="AP9" s="22">
        <v>99.5</v>
      </c>
      <c r="AQ9" s="22">
        <v>4.6001576441645469</v>
      </c>
      <c r="AR9" s="22">
        <v>1.3802558712931661</v>
      </c>
      <c r="AS9" s="22">
        <v>0.97960008936757637</v>
      </c>
      <c r="AT9" s="22">
        <f>AT8-($AV$7*$AO$19*LN(1/(1-(AO8/$AP$7))))</f>
        <v>1.3800254361258231</v>
      </c>
      <c r="AU9" s="22">
        <f>AU8-($AW$9*LN(1/(1-(AO8/$AP$7))))</f>
        <v>1.3790291898537645</v>
      </c>
      <c r="AV9" s="22">
        <v>3.286979603311585E-2</v>
      </c>
      <c r="AW9" s="22">
        <f>AV9/$AO$19</f>
        <v>3.4000000000000002E-2</v>
      </c>
      <c r="AX9" s="22"/>
      <c r="AY9" s="22">
        <f t="shared" ref="AY9:AY18" si="6">EXP(($X$19*(AR8-AR9))/($AO$19*($B$2-$AW$9)))</f>
        <v>1.4187634562316449</v>
      </c>
      <c r="AZ9" s="22">
        <f>AZ8*AY9</f>
        <v>35.469086405791124</v>
      </c>
      <c r="BA9" s="22">
        <f>EXP((AR8-AR9)/$B$2)</f>
        <v>1.1842139002144698</v>
      </c>
      <c r="BB9" s="22">
        <f>BB8*BA9</f>
        <v>29.605347505361745</v>
      </c>
      <c r="BC9" s="22">
        <f t="shared" ref="BC9:BC18" si="7">(1/(1-AO8/$AP$7))^($X$19*($AW$9/$B$2)/(1-($AW$9/$B$2)))</f>
        <v>1.4227475615004264</v>
      </c>
      <c r="BD9" s="17">
        <f>BD8*BC9</f>
        <v>35.568689037510659</v>
      </c>
    </row>
    <row r="10" spans="1:56" x14ac:dyDescent="0.25">
      <c r="A10" s="1" t="s">
        <v>12</v>
      </c>
      <c r="B10" s="1" t="s">
        <v>10</v>
      </c>
      <c r="D10" s="16">
        <v>1.5</v>
      </c>
      <c r="E10" s="22">
        <v>4.8</v>
      </c>
      <c r="F10" s="22">
        <f>F9-E10</f>
        <v>95.2</v>
      </c>
      <c r="G10" s="22">
        <f t="shared" si="2"/>
        <v>4.5559799417973199</v>
      </c>
      <c r="H10" s="22">
        <f>H9</f>
        <v>1.5415087666970417</v>
      </c>
      <c r="I10" s="22">
        <f t="shared" ref="I10:I18" si="8">H9-H10</f>
        <v>0</v>
      </c>
      <c r="J10" s="22"/>
      <c r="K10" s="22"/>
      <c r="L10" s="22">
        <f t="shared" ref="L10:L18" si="9">L9-$K$9*$E$19*LN(1/(1-(E9/100)))</f>
        <v>1.5415087666970417</v>
      </c>
      <c r="M10" s="22">
        <f t="shared" ref="M10:M17" si="10">M9-($K$9*LN(1/(1-(E9/$F$7))))</f>
        <v>1.5519568566342785</v>
      </c>
      <c r="N10" s="22"/>
      <c r="O10" s="22">
        <f t="shared" ref="O10:O18" si="11">EXP(($G$19*I10)/($E$19*($B$2-$K$9)))</f>
        <v>1</v>
      </c>
      <c r="P10" s="22">
        <f t="shared" ref="P10:P17" si="12">P9*O10</f>
        <v>26.797604982607549</v>
      </c>
      <c r="Q10" s="22">
        <f t="shared" ref="Q10:Q18" si="13">EXP((H9-H10)/$B$2)</f>
        <v>1</v>
      </c>
      <c r="R10" s="22">
        <f t="shared" si="5"/>
        <v>27.373398372263775</v>
      </c>
      <c r="S10" s="22">
        <f t="shared" ref="S10:S18" si="14">(1/(1-(E9/100)))^($G$19*(($K$9/$B$2)/(1-($K$9/$B$2))))</f>
        <v>1</v>
      </c>
      <c r="T10" s="17">
        <f t="shared" ref="T10:T18" si="15">T9*S10</f>
        <v>26.797604982607542</v>
      </c>
      <c r="U10" s="16">
        <v>1.5</v>
      </c>
      <c r="V10" s="22">
        <v>10.4</v>
      </c>
      <c r="W10" s="22">
        <f>W9-V10</f>
        <v>90.6</v>
      </c>
      <c r="X10" s="22">
        <f t="shared" si="3"/>
        <v>4.5064542130489338</v>
      </c>
      <c r="Y10" s="22">
        <f>Y9</f>
        <v>1.3272772576208234</v>
      </c>
      <c r="Z10" s="22">
        <f t="shared" ref="Z10:Z18" si="16">Z9-($V$19*$AD$9*LN(1/(1-(V9/$W$7))))</f>
        <v>1.3278510084881558</v>
      </c>
      <c r="AA10" s="22">
        <f t="shared" ref="AA10:AA18" si="17">AA9-($AD$9*LN(1/(1-(V9/$W$7))))</f>
        <v>1.3337299735662931</v>
      </c>
      <c r="AB10" s="22">
        <f t="shared" si="4"/>
        <v>0</v>
      </c>
      <c r="AC10" s="22"/>
      <c r="AD10" s="22"/>
      <c r="AE10" s="22">
        <v>27.72</v>
      </c>
      <c r="AF10" s="22">
        <f t="shared" ref="AF10:AF18" si="18">EXP(($X$19*AB10)/($V$19*($B$2-$AD$9)))</f>
        <v>1</v>
      </c>
      <c r="AG10" s="22">
        <f t="shared" ref="AG10:AG18" si="19">AG9*AF10</f>
        <v>27.722393076842245</v>
      </c>
      <c r="AH10" s="22">
        <f t="shared" ref="AH10:AH18" si="20">EXP(AB10/($B$2))</f>
        <v>1</v>
      </c>
      <c r="AI10" s="22">
        <f t="shared" ref="AI10:AI18" si="21">AH10*AI9</f>
        <v>27.290134120529412</v>
      </c>
      <c r="AJ10" s="22">
        <f t="shared" ref="AJ10:AJ18" si="22">(1/(1-V9/$W$7))^($X$19*($AD$9/$B$2)/(1-($AD$9/$B$2)))</f>
        <v>1</v>
      </c>
      <c r="AK10" s="17">
        <f t="shared" ref="AK10:AK18" si="23">AJ10*AK9</f>
        <v>27.612273574048057</v>
      </c>
      <c r="AL10" s="22">
        <f t="shared" ref="AL10:AL18" si="24">(1/(1-V9/$W$7))^($AD$9/$B$2)</f>
        <v>1</v>
      </c>
      <c r="AM10" s="22">
        <f t="shared" ref="AM10:AM18" si="25">AM9*AL10</f>
        <v>26.273691011184582</v>
      </c>
      <c r="AN10" s="16">
        <v>2</v>
      </c>
      <c r="AO10" s="22">
        <v>14.6</v>
      </c>
      <c r="AP10" s="22">
        <v>84.9</v>
      </c>
      <c r="AQ10" s="22">
        <v>4.4414740933173018</v>
      </c>
      <c r="AR10" s="22">
        <v>1.3802558712931661</v>
      </c>
      <c r="AS10" s="22">
        <v>0.97960008936757637</v>
      </c>
      <c r="AT10" s="22">
        <f t="shared" ref="AT10:AT18" si="26">AT9-($AV$7*$AO$19*LN(1/(1-(AO9/$AP$7))))</f>
        <v>1.3800254361258231</v>
      </c>
      <c r="AU10" s="22">
        <f t="shared" ref="AU10:AU18" si="27">AU9-($AW$9*LN(1/(1-(AO9/$AP$7))))</f>
        <v>1.3790291898537645</v>
      </c>
      <c r="AV10" s="22"/>
      <c r="AW10" s="22">
        <f t="shared" ref="AW10:AW18" si="28">AV10/$AO$19</f>
        <v>0</v>
      </c>
      <c r="AX10" s="22"/>
      <c r="AY10" s="22">
        <f t="shared" si="6"/>
        <v>1</v>
      </c>
      <c r="AZ10" s="22">
        <f t="shared" ref="AZ10:AZ18" si="29">AZ9*AY10</f>
        <v>35.469086405791124</v>
      </c>
      <c r="BA10" s="22">
        <f t="shared" ref="BA10:BA18" si="30">EXP((AR9-AR10)/$B$2)</f>
        <v>1</v>
      </c>
      <c r="BB10" s="22">
        <f t="shared" ref="BB10:BB18" si="31">BB9*BA10</f>
        <v>29.605347505361745</v>
      </c>
      <c r="BC10" s="22">
        <f t="shared" si="7"/>
        <v>1</v>
      </c>
      <c r="BD10" s="17">
        <f t="shared" ref="BD10:BD18" si="32">BD9*BC10</f>
        <v>35.568689037510659</v>
      </c>
    </row>
    <row r="11" spans="1:56" x14ac:dyDescent="0.25">
      <c r="A11" s="1">
        <v>2.21</v>
      </c>
      <c r="B11" s="1">
        <v>1</v>
      </c>
      <c r="D11" s="16">
        <v>2</v>
      </c>
      <c r="E11" s="22"/>
      <c r="F11" s="22">
        <v>100</v>
      </c>
      <c r="G11" s="22">
        <f t="shared" si="2"/>
        <v>4.6051701859880918</v>
      </c>
      <c r="H11" s="22">
        <f>'[1]e change'!$G$8</f>
        <v>1.5368474216113954</v>
      </c>
      <c r="I11" s="22">
        <f t="shared" si="8"/>
        <v>4.6613450856463068E-3</v>
      </c>
      <c r="J11" s="22">
        <f t="shared" ref="J11:J17" si="33">-SLOPE(H10:H11,G10:G11)</f>
        <v>9.4761576453421564E-2</v>
      </c>
      <c r="K11" s="22">
        <f>J11/$E$19</f>
        <v>3.0547118552060024E-2</v>
      </c>
      <c r="L11" s="22">
        <f t="shared" si="9"/>
        <v>1.5363205283156744</v>
      </c>
      <c r="M11" s="22">
        <f t="shared" si="10"/>
        <v>1.5502843883317923</v>
      </c>
      <c r="N11" s="22"/>
      <c r="O11" s="22">
        <f t="shared" si="11"/>
        <v>1.0212143806345815</v>
      </c>
      <c r="P11" s="22">
        <f t="shared" si="12"/>
        <v>27.366099574803741</v>
      </c>
      <c r="Q11" s="22">
        <f t="shared" si="13"/>
        <v>1.0277990558617069</v>
      </c>
      <c r="R11" s="22">
        <f t="shared" si="5"/>
        <v>28.134353002739093</v>
      </c>
      <c r="S11" s="22">
        <f t="shared" si="14"/>
        <v>1.0236404746475283</v>
      </c>
      <c r="T11" s="17">
        <f t="shared" si="15"/>
        <v>27.431113083813354</v>
      </c>
      <c r="U11" s="16">
        <v>2</v>
      </c>
      <c r="V11" s="22"/>
      <c r="W11" s="22">
        <v>99.4</v>
      </c>
      <c r="X11" s="22">
        <f t="shared" si="3"/>
        <v>4.5991521136625284</v>
      </c>
      <c r="Y11" s="22">
        <f>'[1]e change'!O8</f>
        <v>1.3228071369723384</v>
      </c>
      <c r="Z11" s="22">
        <f t="shared" si="16"/>
        <v>1.3215189200835205</v>
      </c>
      <c r="AA11" s="22">
        <f t="shared" si="17"/>
        <v>1.3299962681220481</v>
      </c>
      <c r="AB11" s="22">
        <f t="shared" si="4"/>
        <v>4.4701206484849543E-3</v>
      </c>
      <c r="AC11" s="22">
        <f>-SLOPE(Y10:Y11,X10:X11)</f>
        <v>4.822245831778188E-2</v>
      </c>
      <c r="AD11" s="22">
        <f>AC11/$V$19</f>
        <v>2.8434292708891116E-2</v>
      </c>
      <c r="AE11" s="22"/>
      <c r="AF11" s="22">
        <f t="shared" si="18"/>
        <v>1.0314952028027859</v>
      </c>
      <c r="AG11" s="22">
        <f t="shared" si="19"/>
        <v>28.59551546897594</v>
      </c>
      <c r="AH11" s="22">
        <f t="shared" si="20"/>
        <v>1.0266435864601335</v>
      </c>
      <c r="AI11" s="22">
        <f t="shared" si="21"/>
        <v>28.017241168478378</v>
      </c>
      <c r="AJ11" s="22">
        <f t="shared" si="22"/>
        <v>1.0449049730513771</v>
      </c>
      <c r="AK11" s="17">
        <f t="shared" si="23"/>
        <v>28.852201974777937</v>
      </c>
      <c r="AL11" s="22">
        <f t="shared" si="24"/>
        <v>1.022205934756484</v>
      </c>
      <c r="AM11" s="22">
        <f t="shared" si="25"/>
        <v>26.857122879590968</v>
      </c>
      <c r="AN11" s="16">
        <v>2.5</v>
      </c>
      <c r="AO11" s="22"/>
      <c r="AP11" s="22">
        <v>100.5</v>
      </c>
      <c r="AQ11" s="22">
        <v>4.6101577274991303</v>
      </c>
      <c r="AR11" s="22">
        <v>1.3762912560588654</v>
      </c>
      <c r="AS11" s="22">
        <v>0.97678630859069016</v>
      </c>
      <c r="AT11" s="22">
        <f t="shared" si="26"/>
        <v>1.3748490051432347</v>
      </c>
      <c r="AU11" s="22">
        <f t="shared" si="27"/>
        <v>1.3736747710666601</v>
      </c>
      <c r="AV11" s="22">
        <v>2.3503259539850389E-2</v>
      </c>
      <c r="AW11" s="22">
        <f t="shared" si="28"/>
        <v>2.4311401979793867E-2</v>
      </c>
      <c r="AX11" s="22"/>
      <c r="AY11" s="22">
        <f t="shared" si="6"/>
        <v>1.049429099586636</v>
      </c>
      <c r="AZ11" s="22">
        <f t="shared" si="29"/>
        <v>37.222291409989971</v>
      </c>
      <c r="BA11" s="22">
        <f t="shared" si="30"/>
        <v>1.0235953331936862</v>
      </c>
      <c r="BB11" s="22">
        <f t="shared" si="31"/>
        <v>30.303895544065622</v>
      </c>
      <c r="BC11" s="22">
        <f t="shared" si="7"/>
        <v>1.0650195568169891</v>
      </c>
      <c r="BD11" s="17">
        <f t="shared" si="32"/>
        <v>37.8813494352909</v>
      </c>
    </row>
    <row r="12" spans="1:56" x14ac:dyDescent="0.25">
      <c r="A12" s="1">
        <f>$A$11-($B$2*LN(B12))</f>
        <v>1.3581920000036365</v>
      </c>
      <c r="B12" s="1">
        <v>150</v>
      </c>
      <c r="D12" s="16">
        <v>2.5</v>
      </c>
      <c r="E12" s="22">
        <v>2.7</v>
      </c>
      <c r="F12" s="22">
        <f>F11-E12</f>
        <v>97.3</v>
      </c>
      <c r="G12" s="22">
        <f t="shared" si="2"/>
        <v>4.577798989191959</v>
      </c>
      <c r="H12" s="22">
        <f>H11</f>
        <v>1.5368474216113954</v>
      </c>
      <c r="I12" s="22">
        <f t="shared" si="8"/>
        <v>0</v>
      </c>
      <c r="J12" s="22"/>
      <c r="K12" s="22">
        <f t="shared" ref="K12:K17" si="34">J12/$E$19</f>
        <v>0</v>
      </c>
      <c r="L12" s="22">
        <f t="shared" si="9"/>
        <v>1.5363205283156744</v>
      </c>
      <c r="M12" s="22">
        <f t="shared" si="10"/>
        <v>1.5502843883317923</v>
      </c>
      <c r="N12" s="22"/>
      <c r="O12" s="22">
        <f t="shared" si="11"/>
        <v>1</v>
      </c>
      <c r="P12" s="22">
        <f t="shared" si="12"/>
        <v>27.366099574803741</v>
      </c>
      <c r="Q12" s="22">
        <f t="shared" si="13"/>
        <v>1</v>
      </c>
      <c r="R12" s="22">
        <f t="shared" si="5"/>
        <v>28.134353002739093</v>
      </c>
      <c r="S12" s="22">
        <f t="shared" si="14"/>
        <v>1</v>
      </c>
      <c r="T12" s="17">
        <f t="shared" si="15"/>
        <v>27.431113083813354</v>
      </c>
      <c r="U12" s="16">
        <v>2.5</v>
      </c>
      <c r="V12" s="22">
        <v>9.1999999999999993</v>
      </c>
      <c r="W12" s="22">
        <f>W11-V12</f>
        <v>90.2</v>
      </c>
      <c r="X12" s="22">
        <f t="shared" si="3"/>
        <v>4.5020294270685781</v>
      </c>
      <c r="Y12" s="22">
        <f>Y11</f>
        <v>1.3228071369723384</v>
      </c>
      <c r="Z12" s="22">
        <f t="shared" si="16"/>
        <v>1.3215189200835205</v>
      </c>
      <c r="AA12" s="22">
        <f t="shared" si="17"/>
        <v>1.3299962681220481</v>
      </c>
      <c r="AB12" s="22">
        <f t="shared" si="4"/>
        <v>0</v>
      </c>
      <c r="AC12" s="22"/>
      <c r="AD12" s="22"/>
      <c r="AE12" s="22"/>
      <c r="AF12" s="22">
        <f t="shared" si="18"/>
        <v>1</v>
      </c>
      <c r="AG12" s="22">
        <f t="shared" si="19"/>
        <v>28.59551546897594</v>
      </c>
      <c r="AH12" s="22">
        <f t="shared" si="20"/>
        <v>1</v>
      </c>
      <c r="AI12" s="22">
        <f t="shared" si="21"/>
        <v>28.017241168478378</v>
      </c>
      <c r="AJ12" s="22">
        <f t="shared" si="22"/>
        <v>1</v>
      </c>
      <c r="AK12" s="17">
        <f t="shared" si="23"/>
        <v>28.852201974777937</v>
      </c>
      <c r="AL12" s="22">
        <f t="shared" si="24"/>
        <v>1</v>
      </c>
      <c r="AM12" s="22">
        <f t="shared" si="25"/>
        <v>26.857122879590968</v>
      </c>
      <c r="AN12" s="16">
        <v>3</v>
      </c>
      <c r="AO12" s="22">
        <v>11.3</v>
      </c>
      <c r="AP12" s="22">
        <v>89.2</v>
      </c>
      <c r="AQ12" s="22">
        <v>4.4908810395859637</v>
      </c>
      <c r="AR12" s="22">
        <v>1.3762912560588654</v>
      </c>
      <c r="AS12" s="22">
        <v>0.97678630859069016</v>
      </c>
      <c r="AT12" s="22">
        <f t="shared" si="26"/>
        <v>1.3748490051432347</v>
      </c>
      <c r="AU12" s="22">
        <f t="shared" si="27"/>
        <v>1.3736747710666601</v>
      </c>
      <c r="AV12" s="22"/>
      <c r="AW12" s="22">
        <f t="shared" si="28"/>
        <v>0</v>
      </c>
      <c r="AX12" s="22"/>
      <c r="AY12" s="22">
        <f t="shared" si="6"/>
        <v>1</v>
      </c>
      <c r="AZ12" s="22">
        <f t="shared" si="29"/>
        <v>37.222291409989971</v>
      </c>
      <c r="BA12" s="22">
        <f t="shared" si="30"/>
        <v>1</v>
      </c>
      <c r="BB12" s="22">
        <f t="shared" si="31"/>
        <v>30.303895544065622</v>
      </c>
      <c r="BC12" s="22">
        <f t="shared" si="7"/>
        <v>1</v>
      </c>
      <c r="BD12" s="17">
        <f t="shared" si="32"/>
        <v>37.8813494352909</v>
      </c>
    </row>
    <row r="13" spans="1:56" x14ac:dyDescent="0.25">
      <c r="A13">
        <v>2.0099999999999998</v>
      </c>
      <c r="B13" s="4">
        <v>1</v>
      </c>
      <c r="D13" s="16">
        <v>3</v>
      </c>
      <c r="E13" s="22"/>
      <c r="F13" s="22">
        <v>100</v>
      </c>
      <c r="G13" s="22">
        <f t="shared" si="2"/>
        <v>4.6051701859880918</v>
      </c>
      <c r="H13" s="22">
        <f>'[1]e change'!$G$9</f>
        <v>1.5346960315718658</v>
      </c>
      <c r="I13" s="22">
        <f t="shared" si="8"/>
        <v>2.1513900395295771E-3</v>
      </c>
      <c r="J13" s="22">
        <f t="shared" si="33"/>
        <v>7.8600510439994525E-2</v>
      </c>
      <c r="K13" s="22">
        <f t="shared" si="34"/>
        <v>2.5337475383212141E-2</v>
      </c>
      <c r="L13" s="22">
        <f t="shared" si="9"/>
        <v>1.5334336084376006</v>
      </c>
      <c r="M13" s="22">
        <f t="shared" si="10"/>
        <v>1.5493537676407239</v>
      </c>
      <c r="N13" s="22"/>
      <c r="O13" s="22">
        <f t="shared" si="11"/>
        <v>1.0097359295644863</v>
      </c>
      <c r="P13" s="22">
        <f t="shared" si="12"/>
        <v>27.632533992718749</v>
      </c>
      <c r="Q13" s="22">
        <f t="shared" si="13"/>
        <v>1.0127356518910522</v>
      </c>
      <c r="R13" s="22">
        <f t="shared" si="5"/>
        <v>28.492662328761956</v>
      </c>
      <c r="S13" s="22">
        <f t="shared" si="14"/>
        <v>1.0130862030909642</v>
      </c>
      <c r="T13" s="17">
        <f t="shared" si="15"/>
        <v>27.79008220063934</v>
      </c>
      <c r="U13" s="16">
        <v>3</v>
      </c>
      <c r="V13" s="22"/>
      <c r="W13" s="22">
        <v>99.5</v>
      </c>
      <c r="X13" s="22">
        <f t="shared" si="3"/>
        <v>4.6001576441645469</v>
      </c>
      <c r="Y13" s="22">
        <f>'[1]e change'!O9</f>
        <v>1.3194959364919785</v>
      </c>
      <c r="Z13" s="22">
        <f t="shared" si="16"/>
        <v>1.3159539581121389</v>
      </c>
      <c r="AA13" s="22">
        <f t="shared" si="17"/>
        <v>1.3267148975090994</v>
      </c>
      <c r="AB13" s="22">
        <f t="shared" si="4"/>
        <v>3.3112004803599326E-3</v>
      </c>
      <c r="AC13" s="22">
        <f>-SLOPE(Y12:Y13,X12:X13)</f>
        <v>3.3743611963535425E-2</v>
      </c>
      <c r="AD13" s="22">
        <f t="shared" ref="AD13:AD17" si="35">AC13/$V$19</f>
        <v>1.9896864927614083E-2</v>
      </c>
      <c r="AE13" s="22">
        <v>29.2</v>
      </c>
      <c r="AF13" s="22">
        <f t="shared" si="18"/>
        <v>1.023235768352315</v>
      </c>
      <c r="AG13" s="22">
        <f t="shared" si="19"/>
        <v>29.259954242328106</v>
      </c>
      <c r="AH13" s="22">
        <f t="shared" si="20"/>
        <v>1.0196685768954845</v>
      </c>
      <c r="AI13" s="22">
        <f t="shared" si="21"/>
        <v>28.56830043079993</v>
      </c>
      <c r="AJ13" s="22">
        <f t="shared" si="22"/>
        <v>1.0393591903817705</v>
      </c>
      <c r="AK13" s="17">
        <f t="shared" si="23"/>
        <v>29.987801285236518</v>
      </c>
      <c r="AL13" s="22">
        <f t="shared" si="24"/>
        <v>1.0194896715424686</v>
      </c>
      <c r="AM13" s="22">
        <f t="shared" si="25"/>
        <v>27.380559383089913</v>
      </c>
      <c r="AN13" s="16">
        <v>3.5</v>
      </c>
      <c r="AO13" s="22"/>
      <c r="AP13" s="22">
        <v>100</v>
      </c>
      <c r="AQ13" s="22">
        <v>4.6051701859880918</v>
      </c>
      <c r="AR13" s="22">
        <v>1.374474140743144</v>
      </c>
      <c r="AS13" s="22">
        <v>0.97549665906795047</v>
      </c>
      <c r="AT13" s="22">
        <f t="shared" si="26"/>
        <v>1.3709159353127827</v>
      </c>
      <c r="AU13" s="22">
        <f t="shared" si="27"/>
        <v>1.3696064654982094</v>
      </c>
      <c r="AV13" s="22">
        <v>1.5899281540942011E-2</v>
      </c>
      <c r="AW13" s="22">
        <f t="shared" si="28"/>
        <v>1.644596674245883E-2</v>
      </c>
      <c r="AX13" s="22"/>
      <c r="AY13" s="22">
        <f t="shared" si="6"/>
        <v>1.0223591902902258</v>
      </c>
      <c r="AZ13" s="22">
        <f t="shared" si="29"/>
        <v>38.054551706664178</v>
      </c>
      <c r="BA13" s="22">
        <f t="shared" si="30"/>
        <v>1.0107462441440194</v>
      </c>
      <c r="BB13" s="22">
        <f t="shared" si="31"/>
        <v>30.62954860409701</v>
      </c>
      <c r="BC13" s="22">
        <f t="shared" si="7"/>
        <v>1.0490263187312285</v>
      </c>
      <c r="BD13" s="17">
        <f t="shared" si="32"/>
        <v>39.738532546674513</v>
      </c>
    </row>
    <row r="14" spans="1:56" x14ac:dyDescent="0.25">
      <c r="A14">
        <f>A13-0.17*LN(B14)</f>
        <v>1.1581920000036363</v>
      </c>
      <c r="B14" s="4">
        <v>150</v>
      </c>
      <c r="D14" s="16">
        <v>3.5</v>
      </c>
      <c r="E14" s="22">
        <v>1.5</v>
      </c>
      <c r="F14" s="22">
        <f>F13-E14</f>
        <v>98.5</v>
      </c>
      <c r="G14" s="22">
        <f t="shared" si="2"/>
        <v>4.5900565481780431</v>
      </c>
      <c r="H14" s="22">
        <f>H13</f>
        <v>1.5346960315718658</v>
      </c>
      <c r="I14" s="22">
        <f t="shared" si="8"/>
        <v>0</v>
      </c>
      <c r="J14" s="22"/>
      <c r="K14" s="22">
        <f t="shared" si="34"/>
        <v>0</v>
      </c>
      <c r="L14" s="22">
        <f t="shared" si="9"/>
        <v>1.5334336084376006</v>
      </c>
      <c r="M14" s="22">
        <f t="shared" si="10"/>
        <v>1.5493537676407239</v>
      </c>
      <c r="N14" s="22"/>
      <c r="O14" s="22">
        <f t="shared" si="11"/>
        <v>1</v>
      </c>
      <c r="P14" s="22">
        <f t="shared" si="12"/>
        <v>27.632533992718749</v>
      </c>
      <c r="Q14" s="22">
        <f t="shared" si="13"/>
        <v>1</v>
      </c>
      <c r="R14" s="22">
        <f t="shared" si="5"/>
        <v>28.492662328761956</v>
      </c>
      <c r="S14" s="22">
        <f t="shared" si="14"/>
        <v>1</v>
      </c>
      <c r="T14" s="17">
        <f t="shared" si="15"/>
        <v>27.79008220063934</v>
      </c>
      <c r="U14" s="16">
        <v>3.5</v>
      </c>
      <c r="V14" s="22">
        <v>6.2</v>
      </c>
      <c r="W14" s="22">
        <f>W13-V14</f>
        <v>93.3</v>
      </c>
      <c r="X14" s="22">
        <f t="shared" si="3"/>
        <v>4.535820107853298</v>
      </c>
      <c r="Y14" s="22">
        <f>Y13</f>
        <v>1.3194959364919785</v>
      </c>
      <c r="Z14" s="22">
        <f t="shared" si="16"/>
        <v>1.3159539581121389</v>
      </c>
      <c r="AA14" s="22">
        <f t="shared" si="17"/>
        <v>1.3267148975090994</v>
      </c>
      <c r="AB14" s="22">
        <f t="shared" si="4"/>
        <v>0</v>
      </c>
      <c r="AC14" s="22"/>
      <c r="AD14" s="22"/>
      <c r="AE14" s="22">
        <v>29.2</v>
      </c>
      <c r="AF14" s="22">
        <f t="shared" si="18"/>
        <v>1</v>
      </c>
      <c r="AG14" s="22">
        <f t="shared" si="19"/>
        <v>29.259954242328106</v>
      </c>
      <c r="AH14" s="22">
        <f t="shared" si="20"/>
        <v>1</v>
      </c>
      <c r="AI14" s="22">
        <f t="shared" si="21"/>
        <v>28.56830043079993</v>
      </c>
      <c r="AJ14" s="22">
        <f t="shared" si="22"/>
        <v>1</v>
      </c>
      <c r="AK14" s="17">
        <f t="shared" si="23"/>
        <v>29.987801285236518</v>
      </c>
      <c r="AL14" s="22">
        <f t="shared" si="24"/>
        <v>1</v>
      </c>
      <c r="AM14" s="22">
        <f t="shared" si="25"/>
        <v>27.380559383089913</v>
      </c>
      <c r="AN14" s="16">
        <v>4</v>
      </c>
      <c r="AO14" s="22">
        <v>6.9</v>
      </c>
      <c r="AP14" s="22">
        <v>93.1</v>
      </c>
      <c r="AQ14" s="22">
        <v>4.5336741842830213</v>
      </c>
      <c r="AR14" s="22">
        <v>1.374474140743144</v>
      </c>
      <c r="AS14" s="22">
        <v>0.97549665906795047</v>
      </c>
      <c r="AT14" s="22">
        <f t="shared" si="26"/>
        <v>1.3709159353127827</v>
      </c>
      <c r="AU14" s="22">
        <f t="shared" si="27"/>
        <v>1.3696064654982094</v>
      </c>
      <c r="AV14" s="22"/>
      <c r="AW14" s="22">
        <f t="shared" si="28"/>
        <v>0</v>
      </c>
      <c r="AX14" s="22"/>
      <c r="AY14" s="22">
        <f t="shared" si="6"/>
        <v>1</v>
      </c>
      <c r="AZ14" s="22">
        <f t="shared" si="29"/>
        <v>38.054551706664178</v>
      </c>
      <c r="BA14" s="22">
        <f t="shared" si="30"/>
        <v>1</v>
      </c>
      <c r="BB14" s="22">
        <f t="shared" si="31"/>
        <v>30.62954860409701</v>
      </c>
      <c r="BC14" s="22">
        <f t="shared" si="7"/>
        <v>1</v>
      </c>
      <c r="BD14" s="17">
        <f t="shared" si="32"/>
        <v>39.738532546674513</v>
      </c>
    </row>
    <row r="15" spans="1:56" x14ac:dyDescent="0.25">
      <c r="A15">
        <v>2.0299999999999998</v>
      </c>
      <c r="B15" s="4">
        <v>1</v>
      </c>
      <c r="D15" s="16">
        <v>4</v>
      </c>
      <c r="E15" s="22"/>
      <c r="F15" s="22">
        <v>100.5</v>
      </c>
      <c r="G15" s="22">
        <f t="shared" si="2"/>
        <v>4.6101577274991303</v>
      </c>
      <c r="H15" s="22">
        <f>'[1]e change'!$G$10</f>
        <v>1.5323653590290434</v>
      </c>
      <c r="I15" s="22">
        <f t="shared" si="8"/>
        <v>2.3306725428224873E-3</v>
      </c>
      <c r="J15" s="22">
        <f t="shared" si="33"/>
        <v>0.11594705492614972</v>
      </c>
      <c r="K15" s="22">
        <f t="shared" si="34"/>
        <v>3.7376419485087881E-2</v>
      </c>
      <c r="L15" s="22">
        <f t="shared" si="9"/>
        <v>1.5318395290208757</v>
      </c>
      <c r="M15" s="22">
        <f t="shared" si="10"/>
        <v>1.5488399039551821</v>
      </c>
      <c r="N15" s="22"/>
      <c r="O15" s="22">
        <f t="shared" si="11"/>
        <v>1.0105515229984938</v>
      </c>
      <c r="P15" s="22">
        <f t="shared" si="12"/>
        <v>27.924099310649584</v>
      </c>
      <c r="Q15" s="22">
        <f t="shared" si="13"/>
        <v>1.0138042492817334</v>
      </c>
      <c r="R15" s="22">
        <f t="shared" si="5"/>
        <v>28.885982142248441</v>
      </c>
      <c r="S15" s="22">
        <f t="shared" si="14"/>
        <v>1.0072048085975758</v>
      </c>
      <c r="T15" s="17">
        <f t="shared" si="15"/>
        <v>27.990304423805842</v>
      </c>
      <c r="U15" s="16">
        <v>4</v>
      </c>
      <c r="V15" s="22"/>
      <c r="W15" s="22">
        <v>99.4</v>
      </c>
      <c r="X15" s="22">
        <f t="shared" si="3"/>
        <v>4.5991521136625284</v>
      </c>
      <c r="Y15" s="22">
        <f>'[1]e change'!O10</f>
        <v>1.3178403362517983</v>
      </c>
      <c r="Z15" s="22">
        <f t="shared" si="16"/>
        <v>1.3122633156471311</v>
      </c>
      <c r="AA15" s="22">
        <f t="shared" si="17"/>
        <v>1.3245387162899185</v>
      </c>
      <c r="AB15" s="22">
        <f t="shared" si="4"/>
        <v>1.6556002401801884E-3</v>
      </c>
      <c r="AC15" s="22">
        <f>-SLOPE(Y14:Y15,X14:X15)</f>
        <v>2.6141604375632954E-2</v>
      </c>
      <c r="AD15" s="22">
        <f t="shared" si="35"/>
        <v>1.5414353739462511E-2</v>
      </c>
      <c r="AE15" s="22"/>
      <c r="AF15" s="22">
        <f t="shared" si="18"/>
        <v>1.0115511694186894</v>
      </c>
      <c r="AG15" s="22">
        <f t="shared" si="19"/>
        <v>29.597940930964338</v>
      </c>
      <c r="AH15" s="22">
        <f t="shared" si="20"/>
        <v>1.0097864016194154</v>
      </c>
      <c r="AI15" s="22">
        <f t="shared" si="21"/>
        <v>28.847881292399855</v>
      </c>
      <c r="AJ15" s="22">
        <f t="shared" si="22"/>
        <v>1.0259326814666425</v>
      </c>
      <c r="AK15" s="17">
        <f t="shared" si="23"/>
        <v>30.765465383851531</v>
      </c>
      <c r="AL15" s="22">
        <f t="shared" si="24"/>
        <v>1.0128833503748802</v>
      </c>
      <c r="AM15" s="22">
        <f t="shared" si="25"/>
        <v>27.733312723082474</v>
      </c>
      <c r="AN15" s="16">
        <v>4.5</v>
      </c>
      <c r="AO15" s="22"/>
      <c r="AP15" s="22">
        <v>100.5</v>
      </c>
      <c r="AQ15" s="22">
        <v>4.6101577274991303</v>
      </c>
      <c r="AR15" s="22">
        <v>1.3734829869345688</v>
      </c>
      <c r="AS15" s="22">
        <v>0.97479321387372897</v>
      </c>
      <c r="AT15" s="22">
        <f t="shared" si="26"/>
        <v>1.3685707384496157</v>
      </c>
      <c r="AU15" s="22">
        <f t="shared" si="27"/>
        <v>1.3671806307510956</v>
      </c>
      <c r="AV15" s="22">
        <v>1.2959046703349063E-2</v>
      </c>
      <c r="AW15" s="22">
        <f t="shared" si="28"/>
        <v>1.3404634074089244E-2</v>
      </c>
      <c r="AX15" s="22"/>
      <c r="AY15" s="22">
        <f t="shared" si="6"/>
        <v>1.0121346095467585</v>
      </c>
      <c r="AZ15" s="22">
        <f t="shared" si="29"/>
        <v>38.516328833101483</v>
      </c>
      <c r="BA15" s="22">
        <f t="shared" si="30"/>
        <v>1.0058473458958606</v>
      </c>
      <c r="BB15" s="22">
        <f t="shared" si="31"/>
        <v>30.808650169419238</v>
      </c>
      <c r="BC15" s="22">
        <f t="shared" si="7"/>
        <v>1.0289503781521241</v>
      </c>
      <c r="BD15" s="17">
        <f t="shared" si="32"/>
        <v>40.888978091111234</v>
      </c>
    </row>
    <row r="16" spans="1:56" x14ac:dyDescent="0.25">
      <c r="A16">
        <f>A15-0.17*LN(B16)</f>
        <v>1.1781920000036363</v>
      </c>
      <c r="B16" s="4">
        <v>150</v>
      </c>
      <c r="D16" s="16">
        <v>4.5</v>
      </c>
      <c r="E16" s="22">
        <v>1.3</v>
      </c>
      <c r="F16" s="22">
        <f>F15-E16</f>
        <v>99.2</v>
      </c>
      <c r="G16" s="22">
        <f t="shared" si="2"/>
        <v>4.5971380142908274</v>
      </c>
      <c r="H16" s="22">
        <f>H15</f>
        <v>1.5323653590290434</v>
      </c>
      <c r="I16" s="22">
        <f t="shared" si="8"/>
        <v>0</v>
      </c>
      <c r="J16" s="22"/>
      <c r="K16" s="22">
        <f t="shared" si="34"/>
        <v>0</v>
      </c>
      <c r="L16" s="22">
        <f t="shared" si="9"/>
        <v>1.5318395290208757</v>
      </c>
      <c r="M16" s="22">
        <f t="shared" si="10"/>
        <v>1.5488399039551821</v>
      </c>
      <c r="N16" s="22"/>
      <c r="O16" s="22">
        <f t="shared" si="11"/>
        <v>1</v>
      </c>
      <c r="P16" s="22">
        <f t="shared" si="12"/>
        <v>27.924099310649584</v>
      </c>
      <c r="Q16" s="22">
        <f t="shared" si="13"/>
        <v>1</v>
      </c>
      <c r="R16" s="22">
        <f t="shared" si="5"/>
        <v>28.885982142248441</v>
      </c>
      <c r="S16" s="22">
        <f t="shared" si="14"/>
        <v>1</v>
      </c>
      <c r="T16" s="17">
        <f t="shared" si="15"/>
        <v>27.990304423805842</v>
      </c>
      <c r="U16" s="16">
        <v>4.5</v>
      </c>
      <c r="V16" s="22">
        <v>3.5</v>
      </c>
      <c r="W16" s="22">
        <f>W15-V16</f>
        <v>95.9</v>
      </c>
      <c r="X16" s="22">
        <f t="shared" si="3"/>
        <v>4.5633059818893926</v>
      </c>
      <c r="Y16" s="22">
        <f>Y15</f>
        <v>1.3178403362517983</v>
      </c>
      <c r="Z16" s="22">
        <f t="shared" si="16"/>
        <v>1.3122633156471311</v>
      </c>
      <c r="AA16" s="22">
        <f t="shared" si="17"/>
        <v>1.3245387162899185</v>
      </c>
      <c r="AB16" s="22">
        <f t="shared" si="4"/>
        <v>0</v>
      </c>
      <c r="AC16" s="22"/>
      <c r="AD16" s="22"/>
      <c r="AE16" s="22"/>
      <c r="AF16" s="22">
        <f t="shared" si="18"/>
        <v>1</v>
      </c>
      <c r="AG16" s="22">
        <f t="shared" si="19"/>
        <v>29.597940930964338</v>
      </c>
      <c r="AH16" s="22">
        <f t="shared" si="20"/>
        <v>1</v>
      </c>
      <c r="AI16" s="22">
        <f t="shared" si="21"/>
        <v>28.847881292399855</v>
      </c>
      <c r="AJ16" s="22">
        <f t="shared" si="22"/>
        <v>1</v>
      </c>
      <c r="AK16" s="17">
        <f t="shared" si="23"/>
        <v>30.765465383851531</v>
      </c>
      <c r="AL16" s="22">
        <f t="shared" si="24"/>
        <v>1</v>
      </c>
      <c r="AM16" s="22">
        <f t="shared" si="25"/>
        <v>27.733312723082474</v>
      </c>
      <c r="AN16" s="16">
        <v>5</v>
      </c>
      <c r="AO16" s="22">
        <v>6.1</v>
      </c>
      <c r="AP16" s="22">
        <v>94.4</v>
      </c>
      <c r="AQ16" s="22">
        <v>4.5475410731514554</v>
      </c>
      <c r="AR16" s="22">
        <v>1.3734829869345688</v>
      </c>
      <c r="AS16" s="22">
        <v>0.97479321387372897</v>
      </c>
      <c r="AT16" s="22">
        <f t="shared" si="26"/>
        <v>1.3685707384496157</v>
      </c>
      <c r="AU16" s="22">
        <f t="shared" si="27"/>
        <v>1.3671806307510956</v>
      </c>
      <c r="AV16" s="22"/>
      <c r="AW16" s="22">
        <f t="shared" si="28"/>
        <v>0</v>
      </c>
      <c r="AX16" s="22">
        <v>41.9</v>
      </c>
      <c r="AY16" s="22">
        <f t="shared" si="6"/>
        <v>1</v>
      </c>
      <c r="AZ16" s="22">
        <f t="shared" si="29"/>
        <v>38.516328833101483</v>
      </c>
      <c r="BA16" s="22">
        <f t="shared" si="30"/>
        <v>1</v>
      </c>
      <c r="BB16" s="22">
        <f t="shared" si="31"/>
        <v>30.808650169419238</v>
      </c>
      <c r="BC16" s="22">
        <f t="shared" si="7"/>
        <v>1</v>
      </c>
      <c r="BD16" s="17">
        <f t="shared" si="32"/>
        <v>40.888978091111234</v>
      </c>
    </row>
    <row r="17" spans="1:56" x14ac:dyDescent="0.25">
      <c r="D17" s="16">
        <v>5</v>
      </c>
      <c r="E17" s="22"/>
      <c r="F17" s="22">
        <v>100.1</v>
      </c>
      <c r="G17" s="22">
        <f t="shared" si="2"/>
        <v>4.6061696863211745</v>
      </c>
      <c r="H17" s="22">
        <f>'[1]e change'!$G$11</f>
        <v>1.5316482290158668</v>
      </c>
      <c r="I17" s="22">
        <f t="shared" si="8"/>
        <v>7.1713001317652569E-4</v>
      </c>
      <c r="J17" s="22">
        <f t="shared" si="33"/>
        <v>7.9401688941638932E-2</v>
      </c>
      <c r="K17" s="22">
        <f t="shared" si="34"/>
        <v>2.5595741397635437E-2</v>
      </c>
      <c r="L17" s="22">
        <f t="shared" si="9"/>
        <v>1.5304593906789632</v>
      </c>
      <c r="M17" s="22">
        <f t="shared" si="10"/>
        <v>1.5483950058105278</v>
      </c>
      <c r="N17" s="22"/>
      <c r="O17" s="22">
        <f t="shared" si="11"/>
        <v>1.0032348344178497</v>
      </c>
      <c r="P17" s="22">
        <f t="shared" si="12"/>
        <v>28.014429148187126</v>
      </c>
      <c r="Q17" s="22">
        <f t="shared" si="13"/>
        <v>1.0042273218657609</v>
      </c>
      <c r="R17" s="22">
        <f t="shared" si="5"/>
        <v>29.008092486172348</v>
      </c>
      <c r="S17" s="22">
        <f t="shared" si="14"/>
        <v>1.0062348450180685</v>
      </c>
      <c r="T17" s="17">
        <f t="shared" si="15"/>
        <v>28.16481963389683</v>
      </c>
      <c r="U17" s="16">
        <v>5</v>
      </c>
      <c r="V17" s="22"/>
      <c r="W17" s="22">
        <v>99.4</v>
      </c>
      <c r="X17" s="22">
        <f t="shared" si="3"/>
        <v>4.5991521136625284</v>
      </c>
      <c r="Y17" s="22">
        <f>'[1]e change'!O11</f>
        <v>1.3171780961557267</v>
      </c>
      <c r="Z17" s="22">
        <f t="shared" si="16"/>
        <v>1.3102089996273922</v>
      </c>
      <c r="AA17" s="22">
        <f t="shared" si="17"/>
        <v>1.3233273922500512</v>
      </c>
      <c r="AB17" s="22">
        <f t="shared" si="4"/>
        <v>6.6224009607163126E-4</v>
      </c>
      <c r="AC17" s="22">
        <f>-SLOPE(Y16:Y17,X16:X17)</f>
        <v>1.8474520493950056E-2</v>
      </c>
      <c r="AD17" s="22">
        <f t="shared" si="35"/>
        <v>1.0893470422425087E-2</v>
      </c>
      <c r="AE17" s="22">
        <v>31.65</v>
      </c>
      <c r="AF17" s="22">
        <f t="shared" si="18"/>
        <v>1.0046045541322464</v>
      </c>
      <c r="AG17" s="22">
        <f t="shared" si="19"/>
        <v>29.734226252183994</v>
      </c>
      <c r="AH17" s="22">
        <f t="shared" si="20"/>
        <v>1.0039031274159396</v>
      </c>
      <c r="AI17" s="22">
        <f t="shared" si="21"/>
        <v>28.960478248763991</v>
      </c>
      <c r="AJ17" s="22">
        <f t="shared" si="22"/>
        <v>1.0143528988055173</v>
      </c>
      <c r="AK17" s="17">
        <f t="shared" si="23"/>
        <v>31.207038995210596</v>
      </c>
      <c r="AL17" s="22">
        <f t="shared" si="24"/>
        <v>1.0071508818471626</v>
      </c>
      <c r="AM17" s="22">
        <f t="shared" si="25"/>
        <v>27.931630365595648</v>
      </c>
      <c r="AN17" s="16">
        <v>5.5</v>
      </c>
      <c r="AO17" s="22"/>
      <c r="AP17" s="22">
        <v>101</v>
      </c>
      <c r="AQ17" s="22">
        <v>4.6151205168412597</v>
      </c>
      <c r="AR17" s="22">
        <v>1.3728222177288516</v>
      </c>
      <c r="AS17" s="22">
        <v>0.97432425041091431</v>
      </c>
      <c r="AT17" s="22">
        <f t="shared" si="26"/>
        <v>1.3665061818913111</v>
      </c>
      <c r="AU17" s="22">
        <f t="shared" si="27"/>
        <v>1.365045085921075</v>
      </c>
      <c r="AV17" s="22">
        <v>9.7776656574773933E-3</v>
      </c>
      <c r="AW17" s="22">
        <f t="shared" si="28"/>
        <v>1.0113863560920859E-2</v>
      </c>
      <c r="AX17" s="22">
        <v>41.9</v>
      </c>
      <c r="AY17" s="22">
        <f t="shared" si="6"/>
        <v>1.0080734663435056</v>
      </c>
      <c r="AZ17" s="22">
        <f t="shared" si="29"/>
        <v>38.827289117610924</v>
      </c>
      <c r="BA17" s="22">
        <f t="shared" si="30"/>
        <v>1.0038944413862998</v>
      </c>
      <c r="BB17" s="22">
        <f t="shared" si="31"/>
        <v>30.928632651695057</v>
      </c>
      <c r="BC17" s="22">
        <f t="shared" si="7"/>
        <v>1.0254423257518217</v>
      </c>
      <c r="BD17" s="17">
        <f t="shared" si="32"/>
        <v>41.929288791364385</v>
      </c>
    </row>
    <row r="18" spans="1:56" ht="15.75" thickBot="1" x14ac:dyDescent="0.3">
      <c r="A18" t="s">
        <v>21</v>
      </c>
      <c r="D18" s="18">
        <v>5.5</v>
      </c>
      <c r="E18" s="19">
        <v>48</v>
      </c>
      <c r="F18" s="19">
        <v>54.32</v>
      </c>
      <c r="G18" s="19">
        <f t="shared" si="2"/>
        <v>3.9948924832504407</v>
      </c>
      <c r="H18" s="19">
        <f>H17</f>
        <v>1.5316482290158668</v>
      </c>
      <c r="I18" s="19">
        <f t="shared" si="8"/>
        <v>0</v>
      </c>
      <c r="J18" s="19"/>
      <c r="K18" s="19"/>
      <c r="L18" s="22">
        <f t="shared" si="9"/>
        <v>1.5304593906789632</v>
      </c>
      <c r="M18" s="19">
        <f>M17-($K$9*LN(1/(1-(E17/$F$7))))</f>
        <v>1.5483950058105278</v>
      </c>
      <c r="N18" s="19">
        <v>28.1</v>
      </c>
      <c r="O18" s="22">
        <f t="shared" si="11"/>
        <v>1</v>
      </c>
      <c r="P18" s="19">
        <f>P17*O18</f>
        <v>28.014429148187126</v>
      </c>
      <c r="Q18" s="19">
        <f t="shared" si="13"/>
        <v>1</v>
      </c>
      <c r="R18" s="19">
        <f t="shared" si="5"/>
        <v>29.008092486172348</v>
      </c>
      <c r="S18" s="22">
        <f t="shared" si="14"/>
        <v>1</v>
      </c>
      <c r="T18" s="20">
        <f t="shared" si="15"/>
        <v>28.16481963389683</v>
      </c>
      <c r="U18" s="18">
        <v>5.5</v>
      </c>
      <c r="V18" s="19"/>
      <c r="W18" s="19">
        <v>61</v>
      </c>
      <c r="X18" s="19">
        <f t="shared" si="3"/>
        <v>4.1108738641733114</v>
      </c>
      <c r="Y18" s="19">
        <f>Y17</f>
        <v>1.3171780961557267</v>
      </c>
      <c r="Z18" s="22">
        <f t="shared" si="16"/>
        <v>1.3102089996273922</v>
      </c>
      <c r="AA18" s="19">
        <f t="shared" si="17"/>
        <v>1.3233273922500512</v>
      </c>
      <c r="AB18" s="19">
        <f t="shared" si="4"/>
        <v>0</v>
      </c>
      <c r="AC18" s="19"/>
      <c r="AD18" s="19"/>
      <c r="AE18" s="19">
        <v>31.65</v>
      </c>
      <c r="AF18" s="22">
        <f t="shared" si="18"/>
        <v>1</v>
      </c>
      <c r="AG18" s="19">
        <f t="shared" si="19"/>
        <v>29.734226252183994</v>
      </c>
      <c r="AH18" s="22">
        <f t="shared" si="20"/>
        <v>1</v>
      </c>
      <c r="AI18" s="19">
        <f t="shared" si="21"/>
        <v>28.960478248763991</v>
      </c>
      <c r="AJ18" s="22">
        <f t="shared" si="22"/>
        <v>1</v>
      </c>
      <c r="AK18" s="20">
        <f t="shared" si="23"/>
        <v>31.207038995210596</v>
      </c>
      <c r="AL18" s="22">
        <f t="shared" si="24"/>
        <v>1</v>
      </c>
      <c r="AM18" s="22">
        <f t="shared" si="25"/>
        <v>27.931630365595648</v>
      </c>
      <c r="AN18" s="18">
        <v>6</v>
      </c>
      <c r="AO18" s="19"/>
      <c r="AP18" s="19">
        <v>50</v>
      </c>
      <c r="AQ18" s="19">
        <v>4.1255201796905503</v>
      </c>
      <c r="AR18" s="19">
        <v>1.3728222177288516</v>
      </c>
      <c r="AS18" s="19">
        <v>0.97432425041091431</v>
      </c>
      <c r="AT18" s="22">
        <f t="shared" si="26"/>
        <v>1.3665061818913111</v>
      </c>
      <c r="AU18" s="22">
        <f t="shared" si="27"/>
        <v>1.365045085921075</v>
      </c>
      <c r="AV18" s="19"/>
      <c r="AW18" s="19">
        <f t="shared" si="28"/>
        <v>0</v>
      </c>
      <c r="AX18" s="19"/>
      <c r="AY18" s="22">
        <f t="shared" si="6"/>
        <v>1</v>
      </c>
      <c r="AZ18" s="19">
        <f t="shared" si="29"/>
        <v>38.827289117610924</v>
      </c>
      <c r="BA18" s="19">
        <f t="shared" si="30"/>
        <v>1</v>
      </c>
      <c r="BB18" s="19">
        <f t="shared" si="31"/>
        <v>30.928632651695057</v>
      </c>
      <c r="BC18" s="22">
        <f t="shared" si="7"/>
        <v>1</v>
      </c>
      <c r="BD18" s="20">
        <f t="shared" si="32"/>
        <v>41.929288791364385</v>
      </c>
    </row>
    <row r="19" spans="1:56" x14ac:dyDescent="0.25">
      <c r="A19" t="s">
        <v>12</v>
      </c>
      <c r="B19" t="s">
        <v>10</v>
      </c>
      <c r="D19" s="3" t="s">
        <v>22</v>
      </c>
      <c r="E19">
        <f>J9/K9</f>
        <v>3.1021445211574981</v>
      </c>
      <c r="F19" t="s">
        <v>23</v>
      </c>
      <c r="G19">
        <v>1.9</v>
      </c>
      <c r="U19" s="3" t="s">
        <v>22</v>
      </c>
      <c r="V19">
        <f>AC9/AD9</f>
        <v>1.6959260710818809</v>
      </c>
      <c r="W19" t="s">
        <v>23</v>
      </c>
      <c r="X19">
        <v>1.6</v>
      </c>
      <c r="AN19" t="s">
        <v>22</v>
      </c>
      <c r="AO19">
        <f>AV9/AV7</f>
        <v>0.96675870685634846</v>
      </c>
    </row>
    <row r="20" spans="1:56" x14ac:dyDescent="0.25">
      <c r="A20">
        <v>2.1</v>
      </c>
      <c r="B20">
        <v>1</v>
      </c>
      <c r="U20" s="31"/>
      <c r="V20" s="26" t="s">
        <v>38</v>
      </c>
      <c r="W20" s="26"/>
      <c r="X20" s="26" t="s">
        <v>39</v>
      </c>
      <c r="Y20" s="26"/>
      <c r="Z20" s="26" t="s">
        <v>40</v>
      </c>
      <c r="AA20" s="26"/>
      <c r="AB20" s="26" t="s">
        <v>41</v>
      </c>
      <c r="AC20" s="26"/>
      <c r="AD20" s="26" t="s">
        <v>42</v>
      </c>
      <c r="AE20" s="26"/>
      <c r="AF20" s="26"/>
      <c r="AG20" s="26"/>
      <c r="AH20" s="26"/>
    </row>
    <row r="21" spans="1:56" ht="21.6" customHeight="1" x14ac:dyDescent="0.25">
      <c r="A21" s="1">
        <f>$A$20-($B$2*LN(B21))</f>
        <v>1.1992860476868339</v>
      </c>
      <c r="B21">
        <v>200</v>
      </c>
      <c r="U21" s="14">
        <v>0</v>
      </c>
      <c r="V21" s="14">
        <v>25</v>
      </c>
      <c r="W21" s="14">
        <f>V21/$V$21</f>
        <v>1</v>
      </c>
      <c r="X21" s="24">
        <f>AG8</f>
        <v>25</v>
      </c>
      <c r="Y21" s="24">
        <f>X21/$X$21</f>
        <v>1</v>
      </c>
      <c r="Z21" s="24">
        <f>AI8</f>
        <v>25</v>
      </c>
      <c r="AA21" s="24">
        <f>Z21/$Z$21</f>
        <v>1</v>
      </c>
      <c r="AB21" s="24">
        <f>AK8</f>
        <v>25</v>
      </c>
      <c r="AC21" s="24">
        <f>AB21/$AB$21</f>
        <v>1</v>
      </c>
      <c r="AD21" s="27">
        <f>AM8</f>
        <v>25</v>
      </c>
      <c r="AE21" s="27">
        <f>AD21/$AD$21</f>
        <v>1</v>
      </c>
      <c r="AF21" s="27"/>
      <c r="AG21" s="28"/>
      <c r="AH21" s="28"/>
      <c r="AI21" s="28"/>
      <c r="AJ21" s="27"/>
      <c r="AK21" s="24"/>
      <c r="AL21" s="26"/>
    </row>
    <row r="22" spans="1:56" x14ac:dyDescent="0.25">
      <c r="A22">
        <v>1.89</v>
      </c>
      <c r="B22">
        <v>1</v>
      </c>
      <c r="U22" s="31">
        <v>1</v>
      </c>
      <c r="V22">
        <f>AE9</f>
        <v>27.72</v>
      </c>
      <c r="W22" s="14">
        <f t="shared" ref="W22:W26" si="36">V22/$V$21</f>
        <v>1.1088</v>
      </c>
      <c r="X22">
        <f>AG9</f>
        <v>27.722393076842245</v>
      </c>
      <c r="Y22" s="24">
        <f t="shared" ref="Y22:Y26" si="37">X22/$X$21</f>
        <v>1.1088957230736898</v>
      </c>
      <c r="Z22">
        <f>AI9</f>
        <v>27.290134120529412</v>
      </c>
      <c r="AA22" s="24">
        <f t="shared" ref="AA22:AA26" si="38">Z22/$Z$21</f>
        <v>1.0916053648211765</v>
      </c>
      <c r="AB22">
        <f>AK10</f>
        <v>27.612273574048057</v>
      </c>
      <c r="AC22" s="24">
        <f t="shared" ref="AC22:AC26" si="39">AB22/$AB$21</f>
        <v>1.1044909429619223</v>
      </c>
      <c r="AD22">
        <f>AM10</f>
        <v>26.273691011184582</v>
      </c>
      <c r="AE22" s="27">
        <f t="shared" ref="AE22:AE26" si="40">AD22/$AD$21</f>
        <v>1.0509476404473832</v>
      </c>
    </row>
    <row r="23" spans="1:56" x14ac:dyDescent="0.25">
      <c r="A23">
        <f>A22-B2*LN(B23)</f>
        <v>1.1071210683820243</v>
      </c>
      <c r="B23">
        <v>100</v>
      </c>
      <c r="U23" s="31">
        <v>2</v>
      </c>
      <c r="W23" s="14"/>
      <c r="X23">
        <f>AG11</f>
        <v>28.59551546897594</v>
      </c>
      <c r="Y23" s="24">
        <f t="shared" si="37"/>
        <v>1.1438206187590376</v>
      </c>
      <c r="Z23">
        <f>AI11</f>
        <v>28.017241168478378</v>
      </c>
      <c r="AA23" s="24">
        <f t="shared" si="38"/>
        <v>1.1206896467391352</v>
      </c>
      <c r="AB23">
        <f>AK12</f>
        <v>28.852201974777937</v>
      </c>
      <c r="AC23" s="24">
        <f t="shared" si="39"/>
        <v>1.1540880789911174</v>
      </c>
      <c r="AD23">
        <f>AM12</f>
        <v>26.857122879590968</v>
      </c>
      <c r="AE23" s="27">
        <f t="shared" si="40"/>
        <v>1.0742849151836387</v>
      </c>
    </row>
    <row r="24" spans="1:56" x14ac:dyDescent="0.25">
      <c r="A24">
        <v>1.9550000000000001</v>
      </c>
      <c r="B24">
        <v>1</v>
      </c>
      <c r="U24" s="21">
        <v>3</v>
      </c>
      <c r="V24">
        <f>AE13</f>
        <v>29.2</v>
      </c>
      <c r="W24" s="14">
        <f t="shared" si="36"/>
        <v>1.1679999999999999</v>
      </c>
      <c r="X24">
        <f>AG13</f>
        <v>29.259954242328106</v>
      </c>
      <c r="Y24" s="24">
        <f t="shared" si="37"/>
        <v>1.1703981696931243</v>
      </c>
      <c r="Z24">
        <f>AI13</f>
        <v>28.56830043079993</v>
      </c>
      <c r="AA24" s="24">
        <f t="shared" si="38"/>
        <v>1.1427320172319972</v>
      </c>
      <c r="AB24">
        <f>AK14</f>
        <v>29.987801285236518</v>
      </c>
      <c r="AC24" s="24">
        <f t="shared" si="39"/>
        <v>1.1995120514094608</v>
      </c>
      <c r="AD24">
        <f>AM14</f>
        <v>27.380559383089913</v>
      </c>
      <c r="AE24" s="27">
        <f t="shared" si="40"/>
        <v>1.0952223753235966</v>
      </c>
    </row>
    <row r="25" spans="1:56" x14ac:dyDescent="0.25">
      <c r="A25">
        <f>A24-0.17*LN(B25)</f>
        <v>1.1721210683820245</v>
      </c>
      <c r="B25">
        <v>100</v>
      </c>
      <c r="U25" s="21">
        <v>4</v>
      </c>
      <c r="W25" s="14"/>
      <c r="X25">
        <f>AG15</f>
        <v>29.597940930964338</v>
      </c>
      <c r="Y25" s="24">
        <f t="shared" si="37"/>
        <v>1.1839176372385736</v>
      </c>
      <c r="Z25">
        <f>AI15</f>
        <v>28.847881292399855</v>
      </c>
      <c r="AA25" s="24">
        <f t="shared" si="38"/>
        <v>1.1539152516959943</v>
      </c>
      <c r="AB25">
        <f>AK16</f>
        <v>30.765465383851531</v>
      </c>
      <c r="AC25" s="24">
        <f t="shared" si="39"/>
        <v>1.2306186153540613</v>
      </c>
      <c r="AD25">
        <f>AM16</f>
        <v>27.733312723082474</v>
      </c>
      <c r="AE25" s="27">
        <f t="shared" si="40"/>
        <v>1.109332508923299</v>
      </c>
    </row>
    <row r="26" spans="1:56" x14ac:dyDescent="0.25">
      <c r="U26" s="21">
        <v>5</v>
      </c>
      <c r="V26">
        <f>AE17</f>
        <v>31.65</v>
      </c>
      <c r="W26" s="14">
        <f t="shared" si="36"/>
        <v>1.266</v>
      </c>
      <c r="X26">
        <f>AG17</f>
        <v>29.734226252183994</v>
      </c>
      <c r="Y26" s="24">
        <f t="shared" si="37"/>
        <v>1.1893690500873597</v>
      </c>
      <c r="Z26">
        <f>AI17</f>
        <v>28.960478248763991</v>
      </c>
      <c r="AA26" s="24">
        <f t="shared" si="38"/>
        <v>1.1584191299505597</v>
      </c>
      <c r="AB26">
        <f>AK18</f>
        <v>31.207038995210596</v>
      </c>
      <c r="AC26" s="24">
        <f t="shared" si="39"/>
        <v>1.2482815598084238</v>
      </c>
      <c r="AD26">
        <f>AM18</f>
        <v>27.931630365595648</v>
      </c>
      <c r="AE26" s="27">
        <f t="shared" si="40"/>
        <v>1.117265214623826</v>
      </c>
    </row>
    <row r="27" spans="1:56" x14ac:dyDescent="0.25">
      <c r="U27" s="21"/>
    </row>
  </sheetData>
  <mergeCells count="13">
    <mergeCell ref="Q5:R5"/>
    <mergeCell ref="O5:P5"/>
    <mergeCell ref="D4:T4"/>
    <mergeCell ref="U4:AK4"/>
    <mergeCell ref="AL5:AM5"/>
    <mergeCell ref="AY5:AZ5"/>
    <mergeCell ref="BA5:BB5"/>
    <mergeCell ref="BC5:BD5"/>
    <mergeCell ref="AN4:BD4"/>
    <mergeCell ref="S5:T5"/>
    <mergeCell ref="AJ5:AK5"/>
    <mergeCell ref="AH5:AI5"/>
    <mergeCell ref="AF5:AG5"/>
  </mergeCells>
  <pageMargins left="0.7" right="0.7" top="0.75" bottom="0.75" header="0.3" footer="0.3"/>
  <pageSetup paperSize="9" orientation="portrait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BCDAB-A57E-4DFB-8EA7-0A4E70B1CAB8}">
  <dimension ref="A1:AJ25"/>
  <sheetViews>
    <sheetView zoomScale="82" zoomScaleNormal="82" workbookViewId="0">
      <selection activeCell="O40" sqref="O40"/>
    </sheetView>
  </sheetViews>
  <sheetFormatPr defaultRowHeight="15" x14ac:dyDescent="0.25"/>
  <cols>
    <col min="11" max="11" width="16.42578125" customWidth="1"/>
    <col min="12" max="12" width="17.5703125" customWidth="1"/>
    <col min="13" max="13" width="11.7109375" customWidth="1"/>
    <col min="28" max="28" width="13.85546875" customWidth="1"/>
    <col min="29" max="29" width="16.28515625" customWidth="1"/>
    <col min="30" max="30" width="12.42578125" customWidth="1"/>
  </cols>
  <sheetData>
    <row r="1" spans="1:36" ht="15.75" thickBot="1" x14ac:dyDescent="0.3">
      <c r="A1" s="1" t="s">
        <v>0</v>
      </c>
      <c r="B1" s="1">
        <v>2.34</v>
      </c>
    </row>
    <row r="2" spans="1:36" ht="15.75" thickBot="1" x14ac:dyDescent="0.3">
      <c r="A2" s="1" t="s">
        <v>2</v>
      </c>
      <c r="B2" s="1">
        <v>0.17</v>
      </c>
      <c r="D2" s="41" t="s">
        <v>5</v>
      </c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9"/>
      <c r="T2" s="41" t="s">
        <v>33</v>
      </c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9"/>
    </row>
    <row r="3" spans="1:36" ht="35.1" customHeight="1" x14ac:dyDescent="0.25">
      <c r="A3" s="1" t="s">
        <v>3</v>
      </c>
      <c r="B3" s="1">
        <v>2.2200000000000002</v>
      </c>
      <c r="D3" s="6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29" t="s">
        <v>4</v>
      </c>
      <c r="J3" s="30" t="s">
        <v>34</v>
      </c>
      <c r="K3" s="11" t="s">
        <v>29</v>
      </c>
      <c r="L3" s="11" t="s">
        <v>16</v>
      </c>
      <c r="M3" s="7" t="s">
        <v>17</v>
      </c>
      <c r="N3" s="38" t="s">
        <v>24</v>
      </c>
      <c r="O3" s="38"/>
      <c r="P3" s="38" t="s">
        <v>25</v>
      </c>
      <c r="Q3" s="38"/>
      <c r="R3" s="38" t="s">
        <v>26</v>
      </c>
      <c r="S3" s="39"/>
      <c r="T3" s="6" t="s">
        <v>8</v>
      </c>
      <c r="U3" s="7" t="s">
        <v>9</v>
      </c>
      <c r="V3" s="7" t="s">
        <v>10</v>
      </c>
      <c r="W3" s="7" t="s">
        <v>11</v>
      </c>
      <c r="X3" s="7" t="s">
        <v>12</v>
      </c>
      <c r="Y3" s="7" t="s">
        <v>32</v>
      </c>
      <c r="Z3" s="7" t="s">
        <v>4</v>
      </c>
      <c r="AA3" s="7" t="s">
        <v>14</v>
      </c>
      <c r="AB3" s="7" t="s">
        <v>29</v>
      </c>
      <c r="AC3" s="7" t="s">
        <v>16</v>
      </c>
      <c r="AD3" s="7" t="s">
        <v>17</v>
      </c>
      <c r="AE3" s="38" t="s">
        <v>24</v>
      </c>
      <c r="AF3" s="38"/>
      <c r="AG3" s="38" t="s">
        <v>25</v>
      </c>
      <c r="AH3" s="38"/>
      <c r="AI3" s="38" t="s">
        <v>26</v>
      </c>
      <c r="AJ3" s="39"/>
    </row>
    <row r="4" spans="1:36" x14ac:dyDescent="0.25">
      <c r="A4" s="3" t="s">
        <v>4</v>
      </c>
      <c r="B4" s="4">
        <v>3.4000000000000002E-2</v>
      </c>
      <c r="D4" s="16">
        <v>0</v>
      </c>
      <c r="E4" s="22">
        <v>0</v>
      </c>
      <c r="F4" s="22">
        <v>0</v>
      </c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17"/>
      <c r="T4" s="16">
        <v>0</v>
      </c>
      <c r="U4" s="22">
        <v>0</v>
      </c>
      <c r="V4" s="22">
        <v>0</v>
      </c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17"/>
    </row>
    <row r="5" spans="1:36" x14ac:dyDescent="0.25">
      <c r="A5" s="1" t="s">
        <v>7</v>
      </c>
      <c r="B5" s="1"/>
      <c r="D5" s="16">
        <v>0.5</v>
      </c>
      <c r="E5" s="22"/>
      <c r="F5" s="22">
        <v>100</v>
      </c>
      <c r="G5" s="22">
        <v>4.6051701859880918</v>
      </c>
      <c r="H5" s="22">
        <v>1.3956667116768253</v>
      </c>
      <c r="I5" s="22">
        <v>3.4000000000000002E-2</v>
      </c>
      <c r="J5" s="23">
        <v>3.4000000000000002E-2</v>
      </c>
      <c r="K5" s="22">
        <f>H5</f>
        <v>1.3956667116768253</v>
      </c>
      <c r="L5" s="22">
        <f>K5</f>
        <v>1.3956667116768253</v>
      </c>
      <c r="M5" s="22">
        <v>25</v>
      </c>
      <c r="N5" s="22">
        <v>1</v>
      </c>
      <c r="O5" s="22">
        <v>25</v>
      </c>
      <c r="P5" s="23">
        <v>1</v>
      </c>
      <c r="Q5" s="23">
        <v>25</v>
      </c>
      <c r="R5" s="23">
        <v>1</v>
      </c>
      <c r="S5" s="17">
        <v>25</v>
      </c>
      <c r="T5" s="16">
        <v>0.5</v>
      </c>
      <c r="U5" s="22"/>
      <c r="V5" s="22">
        <v>100</v>
      </c>
      <c r="W5" s="22">
        <v>4.6051701859880918</v>
      </c>
      <c r="X5" s="22">
        <v>1.3752951768545216</v>
      </c>
      <c r="Y5" s="22">
        <v>1</v>
      </c>
      <c r="Z5" s="22">
        <v>3.4000000000000002E-2</v>
      </c>
      <c r="AA5" s="22"/>
      <c r="AB5" s="22">
        <f>X5</f>
        <v>1.3752951768545216</v>
      </c>
      <c r="AC5" s="22">
        <f>AB5</f>
        <v>1.3752951768545216</v>
      </c>
      <c r="AD5" s="22">
        <v>25</v>
      </c>
      <c r="AE5" s="22">
        <v>1</v>
      </c>
      <c r="AF5" s="22">
        <v>25</v>
      </c>
      <c r="AG5" s="23">
        <v>1</v>
      </c>
      <c r="AH5" s="23">
        <v>25</v>
      </c>
      <c r="AI5" s="23">
        <v>1</v>
      </c>
      <c r="AJ5" s="17">
        <v>25</v>
      </c>
    </row>
    <row r="6" spans="1:36" x14ac:dyDescent="0.25">
      <c r="A6" s="15" t="s">
        <v>12</v>
      </c>
      <c r="B6" s="15" t="s">
        <v>10</v>
      </c>
      <c r="D6" s="16">
        <v>1</v>
      </c>
      <c r="E6" s="22">
        <v>23.698034304103</v>
      </c>
      <c r="F6" s="22">
        <v>76.301965695896996</v>
      </c>
      <c r="G6" s="22">
        <v>4.3346987006832896</v>
      </c>
      <c r="H6" s="22">
        <v>1.3956667116768253</v>
      </c>
      <c r="I6" s="22"/>
      <c r="J6" s="22"/>
      <c r="K6" s="22">
        <f>H6</f>
        <v>1.3956667116768253</v>
      </c>
      <c r="L6" s="22">
        <f>K6</f>
        <v>1.3956667116768253</v>
      </c>
      <c r="M6" s="22">
        <v>25</v>
      </c>
      <c r="N6" s="22">
        <v>1</v>
      </c>
      <c r="O6" s="22">
        <v>25</v>
      </c>
      <c r="P6" s="22">
        <f>EXP((H5-H6)/$B$2)</f>
        <v>1</v>
      </c>
      <c r="Q6" s="23">
        <v>25</v>
      </c>
      <c r="R6" s="22">
        <f>(1/(1-(E5/100)))^($G$17*((J5/$B$2)/(1-(J5/$B$2))))</f>
        <v>1</v>
      </c>
      <c r="S6" s="17">
        <v>25</v>
      </c>
      <c r="T6" s="16">
        <v>1</v>
      </c>
      <c r="U6" s="22">
        <v>66.099999999999994</v>
      </c>
      <c r="V6" s="22">
        <v>33.900000000000006</v>
      </c>
      <c r="W6" s="22">
        <v>3.5234150143864049</v>
      </c>
      <c r="X6" s="22">
        <v>1.3752951768545216</v>
      </c>
      <c r="Y6" s="22">
        <v>1</v>
      </c>
      <c r="Z6" s="22"/>
      <c r="AA6" s="22"/>
      <c r="AB6" s="22">
        <f>AB5</f>
        <v>1.3752951768545216</v>
      </c>
      <c r="AC6" s="22">
        <f>AB6</f>
        <v>1.3752951768545216</v>
      </c>
      <c r="AD6" s="22">
        <v>25</v>
      </c>
      <c r="AE6" s="22">
        <v>1</v>
      </c>
      <c r="AF6" s="22">
        <v>25</v>
      </c>
      <c r="AG6" s="23">
        <v>1</v>
      </c>
      <c r="AH6" s="23">
        <v>25</v>
      </c>
      <c r="AI6" s="23">
        <v>1</v>
      </c>
      <c r="AJ6" s="17">
        <v>25</v>
      </c>
    </row>
    <row r="7" spans="1:36" x14ac:dyDescent="0.25">
      <c r="A7" s="1">
        <f>$B$1-($B$2*LN(B7))</f>
        <v>2.34</v>
      </c>
      <c r="B7" s="1">
        <v>1</v>
      </c>
      <c r="D7" s="16">
        <v>1.5</v>
      </c>
      <c r="E7" s="22"/>
      <c r="F7" s="22">
        <v>100</v>
      </c>
      <c r="G7" s="22">
        <v>4.6051701859880918</v>
      </c>
      <c r="H7" s="22">
        <v>1.3811088571541403</v>
      </c>
      <c r="I7" s="22">
        <v>5.3823990008703915E-2</v>
      </c>
      <c r="J7" s="22">
        <f>I7/$E$17</f>
        <v>3.4000000000000002E-2</v>
      </c>
      <c r="K7" s="22">
        <f>K6-$J$7*$E$17*LN(1/(1-(E6/100)))</f>
        <v>1.3811088571541403</v>
      </c>
      <c r="L7" s="22">
        <f>L6-$J$7*LN(1/(1-(E6/100)))</f>
        <v>1.386470681176462</v>
      </c>
      <c r="M7" s="22"/>
      <c r="N7" s="22">
        <f>EXP(($G$17*(H6-H7))/($E$17*($B$2-$J$7)))</f>
        <v>1.0699563693416256</v>
      </c>
      <c r="O7" s="22">
        <f>O6*N7</f>
        <v>26.74890923354064</v>
      </c>
      <c r="P7" s="22">
        <f>EXP((H6-H7)/$B$2)</f>
        <v>1.0894080097354195</v>
      </c>
      <c r="Q7" s="22">
        <f>Q6*P7</f>
        <v>27.235200243385489</v>
      </c>
      <c r="R7" s="22">
        <f>(1/(1-(E6/100)))^($G$17*(($J$7/$B$2)/(1-($J$7/$B$2))))</f>
        <v>1.0699563693416256</v>
      </c>
      <c r="S7" s="17">
        <f>R7*S6</f>
        <v>26.74890923354064</v>
      </c>
      <c r="T7" s="16">
        <v>1.5</v>
      </c>
      <c r="U7" s="22"/>
      <c r="V7" s="22">
        <v>100</v>
      </c>
      <c r="W7" s="22">
        <v>4.6051701859880918</v>
      </c>
      <c r="X7" s="22">
        <v>1.3384589627977119</v>
      </c>
      <c r="Y7" s="22">
        <v>0.97321577601903697</v>
      </c>
      <c r="Z7" s="22">
        <v>3.4052265266519256E-2</v>
      </c>
      <c r="AA7" s="22">
        <f>Z7/$U$17</f>
        <v>3.4000000000000002E-2</v>
      </c>
      <c r="AB7" s="22">
        <f>AB6-$AA$7*$U$17*LN(1/(1-(U6/100)))</f>
        <v>1.3384589627977119</v>
      </c>
      <c r="AC7" s="22">
        <f>AC6-$AA$7*LN(1/(1-(U6/100)))</f>
        <v>1.3385155010200642</v>
      </c>
      <c r="AD7" s="22"/>
      <c r="AE7" s="22">
        <f>EXP(($G$17*(X6-X7))/($U$17*($B$2-$AA$7)))</f>
        <v>1.3105393799622411</v>
      </c>
      <c r="AF7" s="22">
        <f>AE7*AF6</f>
        <v>32.763484499056027</v>
      </c>
      <c r="AG7" s="22">
        <f>EXP((X6-X7)/$B$2)</f>
        <v>1.2419511016683957</v>
      </c>
      <c r="AH7" s="22">
        <f>AH6*AG7</f>
        <v>31.048777541709892</v>
      </c>
      <c r="AI7" s="22">
        <f>(1/(1-(U6/100)))^($G$17*(($AA$7/$B$2)/(1-($AA$7/$B$2))))</f>
        <v>1.3105393799622411</v>
      </c>
      <c r="AJ7" s="17">
        <f>AJ6*AI7</f>
        <v>32.763484499056027</v>
      </c>
    </row>
    <row r="8" spans="1:36" x14ac:dyDescent="0.25">
      <c r="A8" s="1">
        <f>$B$1-($B$2*LN(B8))</f>
        <v>1.4881920000036364</v>
      </c>
      <c r="B8" s="1">
        <v>150</v>
      </c>
      <c r="D8" s="16">
        <v>2</v>
      </c>
      <c r="E8" s="22">
        <v>12.4651884160136</v>
      </c>
      <c r="F8" s="22">
        <v>87.534811583986396</v>
      </c>
      <c r="G8" s="22">
        <v>4.4720365609176955</v>
      </c>
      <c r="H8" s="22">
        <v>1.3811088571541403</v>
      </c>
      <c r="I8" s="22"/>
      <c r="J8" s="22"/>
      <c r="K8" s="22">
        <f t="shared" ref="K8:K16" si="0">K7-$J$7*$E$17*LN(1/(1-(E7/100)))</f>
        <v>1.3811088571541403</v>
      </c>
      <c r="L8" s="22">
        <f t="shared" ref="L8:L16" si="1">L7-$J$7*LN(1/(1-(E7/100)))</f>
        <v>1.386470681176462</v>
      </c>
      <c r="M8" s="22"/>
      <c r="N8" s="22">
        <f t="shared" ref="N8:N16" si="2">EXP(($G$17*(H7-H8))/($E$17*($B$2-$J$7)))</f>
        <v>1</v>
      </c>
      <c r="O8" s="22">
        <f t="shared" ref="O8:O16" si="3">O7*N8</f>
        <v>26.74890923354064</v>
      </c>
      <c r="P8" s="22">
        <f t="shared" ref="P8:P16" si="4">EXP((H7-H8)/$B$2)</f>
        <v>1</v>
      </c>
      <c r="Q8" s="22">
        <f t="shared" ref="Q8:Q16" si="5">Q7*P8</f>
        <v>27.235200243385489</v>
      </c>
      <c r="R8" s="22">
        <f t="shared" ref="R8:R16" si="6">(1/(1-(E7/100)))^($G$17*(($J$7/$B$2)/(1-($J$7/$B$2))))</f>
        <v>1</v>
      </c>
      <c r="S8" s="17">
        <f t="shared" ref="S8:S16" si="7">R8*S7</f>
        <v>26.74890923354064</v>
      </c>
      <c r="T8" s="16">
        <v>2</v>
      </c>
      <c r="U8" s="22">
        <v>21.5</v>
      </c>
      <c r="V8" s="22">
        <v>78.5</v>
      </c>
      <c r="W8" s="22">
        <v>4.3630986247883632</v>
      </c>
      <c r="X8" s="22">
        <v>1.3384589627977119</v>
      </c>
      <c r="Y8" s="22">
        <v>0.97321577601903697</v>
      </c>
      <c r="Z8" s="22"/>
      <c r="AA8" s="22"/>
      <c r="AB8" s="22">
        <f t="shared" ref="AB8:AB16" si="8">AB7-$AA$7*$U$17*LN(1/(1-(U7/100)))</f>
        <v>1.3384589627977119</v>
      </c>
      <c r="AC8" s="22">
        <f t="shared" ref="AC8:AC16" si="9">AC7-$AA$7*LN(1/(1-(U7/100)))</f>
        <v>1.3385155010200642</v>
      </c>
      <c r="AD8" s="22"/>
      <c r="AE8" s="22">
        <f t="shared" ref="AE8:AE16" si="10">EXP(($G$17*(X7-X8))/($U$17*($B$2-$AA$7)))</f>
        <v>1</v>
      </c>
      <c r="AF8" s="22">
        <f>AE8*AF7</f>
        <v>32.763484499056027</v>
      </c>
      <c r="AG8" s="22">
        <f t="shared" ref="AG8:AG16" si="11">EXP((X7-X8)/$B$2)</f>
        <v>1</v>
      </c>
      <c r="AH8" s="22">
        <f t="shared" ref="AH8:AH16" si="12">AH7*AG8</f>
        <v>31.048777541709892</v>
      </c>
      <c r="AI8" s="22">
        <f t="shared" ref="AI8:AI16" si="13">(1/(1-(U7/100)))^($G$17*(($AA$7/$B$2)/(1-($AA$7/$B$2))))</f>
        <v>1</v>
      </c>
      <c r="AJ8" s="17">
        <f t="shared" ref="AJ8:AJ16" si="14">AJ7*AI8</f>
        <v>32.763484499056027</v>
      </c>
    </row>
    <row r="9" spans="1:36" x14ac:dyDescent="0.25">
      <c r="A9" s="1" t="s">
        <v>30</v>
      </c>
      <c r="B9" s="1"/>
      <c r="D9" s="16">
        <v>2.5</v>
      </c>
      <c r="E9" s="22"/>
      <c r="F9" s="22">
        <v>100</v>
      </c>
      <c r="G9" s="22">
        <v>4.6051701859880918</v>
      </c>
      <c r="H9" s="22">
        <v>1.3757110009828084</v>
      </c>
      <c r="I9" s="22">
        <v>4.0544649546481855E-2</v>
      </c>
      <c r="J9" s="22">
        <f>I9/$E$17</f>
        <v>2.5611592235311093E-2</v>
      </c>
      <c r="K9" s="22">
        <f t="shared" si="0"/>
        <v>1.3739430742485288</v>
      </c>
      <c r="L9" s="22">
        <f t="shared" si="1"/>
        <v>1.3819441379240684</v>
      </c>
      <c r="M9" s="22"/>
      <c r="N9" s="22">
        <f t="shared" si="2"/>
        <v>1.0253887356518383</v>
      </c>
      <c r="O9" s="22">
        <f t="shared" si="3"/>
        <v>27.428030219046022</v>
      </c>
      <c r="P9" s="22">
        <f t="shared" si="4"/>
        <v>1.0322615709075311</v>
      </c>
      <c r="Q9" s="22">
        <f t="shared" si="5"/>
        <v>28.113850587218277</v>
      </c>
      <c r="R9" s="22">
        <f t="shared" si="6"/>
        <v>1.0338434954528593</v>
      </c>
      <c r="S9" s="17">
        <f t="shared" si="7"/>
        <v>27.654185821554918</v>
      </c>
      <c r="T9" s="16">
        <v>2.5</v>
      </c>
      <c r="U9" s="22"/>
      <c r="V9" s="22">
        <v>100</v>
      </c>
      <c r="W9" s="22">
        <v>4.6051701859880918</v>
      </c>
      <c r="X9" s="22">
        <v>1.3341347115823474</v>
      </c>
      <c r="Y9" s="22">
        <v>0.9700715410299674</v>
      </c>
      <c r="Z9" s="22">
        <v>1.7863524298075844E-2</v>
      </c>
      <c r="AA9" s="22">
        <f t="shared" ref="AA9:AA15" si="15">Z9/$U$17</f>
        <v>1.7836106390600244E-2</v>
      </c>
      <c r="AB9" s="22">
        <f t="shared" si="8"/>
        <v>1.3302158777822584</v>
      </c>
      <c r="AC9" s="22">
        <f t="shared" si="9"/>
        <v>1.3302850679392735</v>
      </c>
      <c r="AD9" s="22"/>
      <c r="AE9" s="22">
        <f t="shared" si="10"/>
        <v>1.0322564793098634</v>
      </c>
      <c r="AF9" s="22">
        <f t="shared" ref="AF9:AF16" si="16">AE9*AF8</f>
        <v>33.820319158918856</v>
      </c>
      <c r="AG9" s="22">
        <f t="shared" si="11"/>
        <v>1.0257630471254127</v>
      </c>
      <c r="AH9" s="22">
        <f t="shared" si="12"/>
        <v>31.84868866070342</v>
      </c>
      <c r="AI9" s="22">
        <f t="shared" si="13"/>
        <v>1.0623866038152969</v>
      </c>
      <c r="AJ9" s="17">
        <f t="shared" si="14"/>
        <v>34.80748702610726</v>
      </c>
    </row>
    <row r="10" spans="1:36" x14ac:dyDescent="0.25">
      <c r="A10" s="1" t="s">
        <v>12</v>
      </c>
      <c r="B10" s="1" t="s">
        <v>10</v>
      </c>
      <c r="D10" s="16">
        <v>3</v>
      </c>
      <c r="E10" s="22">
        <v>9.84</v>
      </c>
      <c r="F10" s="22">
        <v>90.16</v>
      </c>
      <c r="G10" s="22">
        <v>4.501585869731521</v>
      </c>
      <c r="H10" s="22">
        <v>1.3757110009828084</v>
      </c>
      <c r="I10" s="22"/>
      <c r="J10" s="22"/>
      <c r="K10" s="22">
        <f t="shared" si="0"/>
        <v>1.3739430742485288</v>
      </c>
      <c r="L10" s="22">
        <f t="shared" si="1"/>
        <v>1.3819441379240684</v>
      </c>
      <c r="M10" s="22"/>
      <c r="N10" s="22">
        <f t="shared" si="2"/>
        <v>1</v>
      </c>
      <c r="O10" s="22">
        <f t="shared" si="3"/>
        <v>27.428030219046022</v>
      </c>
      <c r="P10" s="22">
        <f t="shared" si="4"/>
        <v>1</v>
      </c>
      <c r="Q10" s="22">
        <f t="shared" si="5"/>
        <v>28.113850587218277</v>
      </c>
      <c r="R10" s="22">
        <f t="shared" si="6"/>
        <v>1</v>
      </c>
      <c r="S10" s="17">
        <f t="shared" si="7"/>
        <v>27.654185821554918</v>
      </c>
      <c r="T10" s="16">
        <v>3</v>
      </c>
      <c r="U10" s="22">
        <v>8.5</v>
      </c>
      <c r="V10" s="22">
        <v>91.5</v>
      </c>
      <c r="W10" s="22">
        <v>4.516338972281476</v>
      </c>
      <c r="X10" s="22">
        <v>1.3341347115823474</v>
      </c>
      <c r="Y10" s="22">
        <v>0.9700715410299674</v>
      </c>
      <c r="Z10" s="22"/>
      <c r="AA10" s="22"/>
      <c r="AB10" s="22">
        <f t="shared" si="8"/>
        <v>1.3302158777822584</v>
      </c>
      <c r="AC10" s="22">
        <f t="shared" si="9"/>
        <v>1.3302850679392735</v>
      </c>
      <c r="AD10" s="22"/>
      <c r="AE10" s="22">
        <f t="shared" si="10"/>
        <v>1</v>
      </c>
      <c r="AF10" s="22">
        <f t="shared" si="16"/>
        <v>33.820319158918856</v>
      </c>
      <c r="AG10" s="22">
        <f t="shared" si="11"/>
        <v>1</v>
      </c>
      <c r="AH10" s="22">
        <f t="shared" si="12"/>
        <v>31.84868866070342</v>
      </c>
      <c r="AI10" s="22">
        <f t="shared" si="13"/>
        <v>1</v>
      </c>
      <c r="AJ10" s="17">
        <f t="shared" si="14"/>
        <v>34.80748702610726</v>
      </c>
    </row>
    <row r="11" spans="1:36" x14ac:dyDescent="0.25">
      <c r="A11" s="1">
        <v>1.95</v>
      </c>
      <c r="B11" s="1">
        <v>1</v>
      </c>
      <c r="D11" s="16">
        <v>3.5</v>
      </c>
      <c r="E11" s="22"/>
      <c r="F11" s="22">
        <v>100</v>
      </c>
      <c r="G11" s="22">
        <v>4.6051701859880918</v>
      </c>
      <c r="H11" s="22">
        <v>1.3716217160045261</v>
      </c>
      <c r="I11" s="22">
        <v>3.9477839175512369E-2</v>
      </c>
      <c r="J11" s="22">
        <f>I11/$E$17</f>
        <v>2.4937700303347354E-2</v>
      </c>
      <c r="K11" s="22">
        <f t="shared" si="0"/>
        <v>1.3683677530452767</v>
      </c>
      <c r="L11" s="22">
        <f t="shared" si="1"/>
        <v>1.378422271171345</v>
      </c>
      <c r="M11" s="22"/>
      <c r="N11" s="22">
        <f t="shared" si="2"/>
        <v>1.0191753134859052</v>
      </c>
      <c r="O11" s="22">
        <f t="shared" si="3"/>
        <v>27.953971296797111</v>
      </c>
      <c r="P11" s="22">
        <f t="shared" si="4"/>
        <v>1.0243462636146301</v>
      </c>
      <c r="Q11" s="22">
        <f t="shared" si="5"/>
        <v>28.798317804837016</v>
      </c>
      <c r="R11" s="22">
        <f t="shared" si="6"/>
        <v>1.0262342957033919</v>
      </c>
      <c r="S11" s="17">
        <f t="shared" si="7"/>
        <v>28.379673909834136</v>
      </c>
      <c r="T11" s="16">
        <v>3.5</v>
      </c>
      <c r="U11" s="22"/>
      <c r="V11" s="22">
        <v>100</v>
      </c>
      <c r="W11" s="22">
        <v>4.6051701859880918</v>
      </c>
      <c r="X11" s="22">
        <v>1.3323729796057178</v>
      </c>
      <c r="Y11" s="22">
        <v>0.96879055640479128</v>
      </c>
      <c r="Z11" s="22">
        <v>1.983235287596264E-2</v>
      </c>
      <c r="AA11" s="22">
        <f t="shared" si="15"/>
        <v>1.9801913103434932E-2</v>
      </c>
      <c r="AB11" s="22">
        <f t="shared" si="8"/>
        <v>1.3271909737291738</v>
      </c>
      <c r="AC11" s="22">
        <f t="shared" si="9"/>
        <v>1.3272648066732486</v>
      </c>
      <c r="AD11" s="22"/>
      <c r="AE11" s="22">
        <f t="shared" si="10"/>
        <v>1.0130180355711438</v>
      </c>
      <c r="AF11" s="22">
        <f t="shared" si="16"/>
        <v>34.260593276757099</v>
      </c>
      <c r="AG11" s="22">
        <f t="shared" si="11"/>
        <v>1.0104170124704583</v>
      </c>
      <c r="AH11" s="22">
        <f t="shared" si="12"/>
        <v>32.180456847649715</v>
      </c>
      <c r="AI11" s="22">
        <f t="shared" si="13"/>
        <v>1.0224562323046564</v>
      </c>
      <c r="AJ11" s="17">
        <f t="shared" si="14"/>
        <v>35.589132040706843</v>
      </c>
    </row>
    <row r="12" spans="1:36" x14ac:dyDescent="0.25">
      <c r="A12" s="1">
        <f>$A$11-($B$2*LN(B12))</f>
        <v>1.0981920000036365</v>
      </c>
      <c r="B12" s="1">
        <v>150</v>
      </c>
      <c r="D12" s="16">
        <v>4</v>
      </c>
      <c r="E12" s="22">
        <v>5.4</v>
      </c>
      <c r="F12" s="22">
        <v>94.6</v>
      </c>
      <c r="G12" s="22">
        <v>4.5496574760578321</v>
      </c>
      <c r="H12" s="22">
        <v>1.3716217160045261</v>
      </c>
      <c r="I12" s="22"/>
      <c r="J12" s="22"/>
      <c r="K12" s="22">
        <f t="shared" si="0"/>
        <v>1.3683677530452767</v>
      </c>
      <c r="L12" s="22">
        <f t="shared" si="1"/>
        <v>1.378422271171345</v>
      </c>
      <c r="M12" s="22"/>
      <c r="N12" s="22">
        <f t="shared" si="2"/>
        <v>1</v>
      </c>
      <c r="O12" s="22">
        <f t="shared" si="3"/>
        <v>27.953971296797111</v>
      </c>
      <c r="P12" s="22">
        <f t="shared" si="4"/>
        <v>1</v>
      </c>
      <c r="Q12" s="22">
        <f t="shared" si="5"/>
        <v>28.798317804837016</v>
      </c>
      <c r="R12" s="22">
        <f t="shared" si="6"/>
        <v>1</v>
      </c>
      <c r="S12" s="17">
        <f t="shared" si="7"/>
        <v>28.379673909834136</v>
      </c>
      <c r="T12" s="16">
        <v>4</v>
      </c>
      <c r="U12" s="22">
        <v>7</v>
      </c>
      <c r="V12" s="22">
        <v>93</v>
      </c>
      <c r="W12" s="22">
        <v>4.5325994931532563</v>
      </c>
      <c r="X12" s="22">
        <v>1.3323729796057178</v>
      </c>
      <c r="Y12" s="22">
        <v>0.96879055640479128</v>
      </c>
      <c r="Z12" s="22"/>
      <c r="AA12" s="22"/>
      <c r="AB12" s="22">
        <f t="shared" si="8"/>
        <v>1.3271909737291738</v>
      </c>
      <c r="AC12" s="22">
        <f t="shared" si="9"/>
        <v>1.3272648066732486</v>
      </c>
      <c r="AD12" s="22"/>
      <c r="AE12" s="22">
        <f t="shared" si="10"/>
        <v>1</v>
      </c>
      <c r="AF12" s="22">
        <f t="shared" si="16"/>
        <v>34.260593276757099</v>
      </c>
      <c r="AG12" s="22">
        <f t="shared" si="11"/>
        <v>1</v>
      </c>
      <c r="AH12" s="22">
        <f t="shared" si="12"/>
        <v>32.180456847649715</v>
      </c>
      <c r="AI12" s="22">
        <f t="shared" si="13"/>
        <v>1</v>
      </c>
      <c r="AJ12" s="17">
        <f t="shared" si="14"/>
        <v>35.589132040706843</v>
      </c>
    </row>
    <row r="13" spans="1:36" x14ac:dyDescent="0.25">
      <c r="A13">
        <v>2.0099999999999998</v>
      </c>
      <c r="B13" s="4">
        <v>1</v>
      </c>
      <c r="D13" s="16">
        <v>4.5</v>
      </c>
      <c r="E13" s="22"/>
      <c r="F13" s="22">
        <v>99.5</v>
      </c>
      <c r="G13" s="22">
        <v>4.6001576441645469</v>
      </c>
      <c r="H13" s="22">
        <v>1.3699860020132135</v>
      </c>
      <c r="I13" s="22">
        <v>3.239026824338586E-2</v>
      </c>
      <c r="J13" s="22">
        <f>I13/$E$17</f>
        <v>2.0460562661687332E-2</v>
      </c>
      <c r="K13" s="22">
        <f t="shared" si="0"/>
        <v>1.3653798375006343</v>
      </c>
      <c r="L13" s="22">
        <f t="shared" si="1"/>
        <v>1.3765348390337162</v>
      </c>
      <c r="M13" s="22"/>
      <c r="N13" s="22">
        <f t="shared" si="2"/>
        <v>1.0076264479687735</v>
      </c>
      <c r="O13" s="22">
        <f t="shared" si="3"/>
        <v>28.167160804412724</v>
      </c>
      <c r="P13" s="22">
        <f t="shared" si="4"/>
        <v>1.0096682858004591</v>
      </c>
      <c r="Q13" s="22">
        <f t="shared" si="5"/>
        <v>29.07674817194663</v>
      </c>
      <c r="R13" s="22">
        <f t="shared" si="6"/>
        <v>1.0139749264359701</v>
      </c>
      <c r="S13" s="17">
        <f t="shared" si="7"/>
        <v>28.776277765000888</v>
      </c>
      <c r="T13" s="16">
        <v>4.5</v>
      </c>
      <c r="U13" s="22"/>
      <c r="V13" s="22">
        <v>100</v>
      </c>
      <c r="W13" s="22">
        <v>4.6051701859880918</v>
      </c>
      <c r="X13" s="22">
        <v>1.3312518774387709</v>
      </c>
      <c r="Y13" s="22">
        <v>0.96797538437058772</v>
      </c>
      <c r="Z13" s="22">
        <v>1.5448414823575677E-2</v>
      </c>
      <c r="AA13" s="22">
        <f t="shared" si="15"/>
        <v>1.5424703757315189E-2</v>
      </c>
      <c r="AB13" s="22">
        <f t="shared" si="8"/>
        <v>1.3247197772461869</v>
      </c>
      <c r="AC13" s="22">
        <f t="shared" si="9"/>
        <v>1.3247974031168643</v>
      </c>
      <c r="AD13" s="22"/>
      <c r="AE13" s="22">
        <f t="shared" si="10"/>
        <v>1.0082647115834453</v>
      </c>
      <c r="AF13" s="22">
        <f t="shared" si="16"/>
        <v>34.543747198867223</v>
      </c>
      <c r="AG13" s="22">
        <f t="shared" si="11"/>
        <v>1.006616511665974</v>
      </c>
      <c r="AH13" s="22">
        <f t="shared" si="12"/>
        <v>32.393379215798561</v>
      </c>
      <c r="AI13" s="22">
        <f t="shared" si="13"/>
        <v>1.0183082513317985</v>
      </c>
      <c r="AJ13" s="17">
        <f t="shared" si="14"/>
        <v>36.240706814788666</v>
      </c>
    </row>
    <row r="14" spans="1:36" x14ac:dyDescent="0.25">
      <c r="A14">
        <f>A13-0.17*LN(B14)</f>
        <v>1.1581920000036363</v>
      </c>
      <c r="B14" s="4">
        <v>150</v>
      </c>
      <c r="D14" s="16">
        <v>5</v>
      </c>
      <c r="E14" s="22">
        <v>2.5</v>
      </c>
      <c r="F14" s="22">
        <v>97</v>
      </c>
      <c r="G14" s="22">
        <v>4.5747109785033828</v>
      </c>
      <c r="H14" s="22">
        <v>1.3699860020132135</v>
      </c>
      <c r="I14" s="22"/>
      <c r="J14" s="22"/>
      <c r="K14" s="22">
        <f t="shared" si="0"/>
        <v>1.3653798375006343</v>
      </c>
      <c r="L14" s="22">
        <f t="shared" si="1"/>
        <v>1.3765348390337162</v>
      </c>
      <c r="M14" s="22"/>
      <c r="N14" s="22">
        <f t="shared" si="2"/>
        <v>1</v>
      </c>
      <c r="O14" s="22">
        <f t="shared" si="3"/>
        <v>28.167160804412724</v>
      </c>
      <c r="P14" s="22">
        <f t="shared" si="4"/>
        <v>1</v>
      </c>
      <c r="Q14" s="22">
        <f t="shared" si="5"/>
        <v>29.07674817194663</v>
      </c>
      <c r="R14" s="22">
        <f t="shared" si="6"/>
        <v>1</v>
      </c>
      <c r="S14" s="17">
        <f t="shared" si="7"/>
        <v>28.776277765000888</v>
      </c>
      <c r="T14" s="16">
        <v>5</v>
      </c>
      <c r="U14" s="22">
        <v>5</v>
      </c>
      <c r="V14" s="22">
        <v>95</v>
      </c>
      <c r="W14" s="22">
        <v>4.5538768916005408</v>
      </c>
      <c r="X14" s="22">
        <v>1.3312518774387709</v>
      </c>
      <c r="Y14" s="22">
        <v>0.96797538437058772</v>
      </c>
      <c r="Z14" s="22"/>
      <c r="AA14" s="22"/>
      <c r="AB14" s="22">
        <f t="shared" si="8"/>
        <v>1.3247197772461869</v>
      </c>
      <c r="AC14" s="22">
        <f t="shared" si="9"/>
        <v>1.3247974031168643</v>
      </c>
      <c r="AD14" s="22"/>
      <c r="AE14" s="22">
        <f t="shared" si="10"/>
        <v>1</v>
      </c>
      <c r="AF14" s="22">
        <f t="shared" si="16"/>
        <v>34.543747198867223</v>
      </c>
      <c r="AG14" s="22">
        <f t="shared" si="11"/>
        <v>1</v>
      </c>
      <c r="AH14" s="22">
        <f t="shared" si="12"/>
        <v>32.393379215798561</v>
      </c>
      <c r="AI14" s="22">
        <f t="shared" si="13"/>
        <v>1</v>
      </c>
      <c r="AJ14" s="17">
        <f t="shared" si="14"/>
        <v>36.240706814788666</v>
      </c>
    </row>
    <row r="15" spans="1:36" x14ac:dyDescent="0.25">
      <c r="A15">
        <v>2.0299999999999998</v>
      </c>
      <c r="B15" s="4">
        <v>1</v>
      </c>
      <c r="D15" s="16">
        <v>5.5</v>
      </c>
      <c r="E15" s="22"/>
      <c r="F15" s="22">
        <v>100</v>
      </c>
      <c r="G15" s="22">
        <v>4.6051701859880918</v>
      </c>
      <c r="H15" s="22">
        <v>1.369004573618426</v>
      </c>
      <c r="I15" s="22">
        <v>3.2221074539783595E-2</v>
      </c>
      <c r="J15" s="22">
        <f>I15/$E$17</f>
        <v>2.0353684930743438E-2</v>
      </c>
      <c r="K15" s="22">
        <f t="shared" si="0"/>
        <v>1.3640171320566457</v>
      </c>
      <c r="L15" s="22">
        <f t="shared" si="1"/>
        <v>1.3756740335622504</v>
      </c>
      <c r="M15" s="22">
        <v>28.4</v>
      </c>
      <c r="N15" s="22">
        <f t="shared" si="2"/>
        <v>1.0045689139833431</v>
      </c>
      <c r="O15" s="22">
        <f t="shared" si="3"/>
        <v>28.29585413928308</v>
      </c>
      <c r="P15" s="22">
        <f t="shared" si="4"/>
        <v>1.0057898047085816</v>
      </c>
      <c r="Q15" s="22">
        <f t="shared" si="5"/>
        <v>29.245096865422809</v>
      </c>
      <c r="R15" s="22">
        <f t="shared" si="6"/>
        <v>1.0063495253060275</v>
      </c>
      <c r="S15" s="17">
        <f t="shared" si="7"/>
        <v>28.958993468883037</v>
      </c>
      <c r="T15" s="16">
        <v>5.5</v>
      </c>
      <c r="U15" s="22"/>
      <c r="V15" s="22">
        <v>100</v>
      </c>
      <c r="W15" s="22">
        <v>4.6051701859880918</v>
      </c>
      <c r="X15" s="22">
        <v>1.3306112476290872</v>
      </c>
      <c r="Y15" s="22">
        <v>0.96750957177961439</v>
      </c>
      <c r="Z15" s="22">
        <v>1.2489543074449015E-2</v>
      </c>
      <c r="AA15" s="22">
        <f t="shared" si="15"/>
        <v>1.247037344528101E-2</v>
      </c>
      <c r="AB15" s="22">
        <f t="shared" si="8"/>
        <v>1.3229731243793084</v>
      </c>
      <c r="AC15" s="22">
        <f t="shared" si="9"/>
        <v>1.3230534311076876</v>
      </c>
      <c r="AD15" s="22">
        <v>34.649048901650303</v>
      </c>
      <c r="AE15" s="22">
        <f t="shared" si="10"/>
        <v>1.0047143611524796</v>
      </c>
      <c r="AF15" s="22">
        <f t="shared" si="16"/>
        <v>34.706598898722639</v>
      </c>
      <c r="AG15" s="22">
        <f t="shared" si="11"/>
        <v>1.0037755200321516</v>
      </c>
      <c r="AH15" s="22">
        <f t="shared" si="12"/>
        <v>32.515681067936896</v>
      </c>
      <c r="AI15" s="22">
        <f t="shared" si="13"/>
        <v>1.0129058949799601</v>
      </c>
      <c r="AJ15" s="17">
        <f t="shared" si="14"/>
        <v>36.708425570939852</v>
      </c>
    </row>
    <row r="16" spans="1:36" ht="15.75" thickBot="1" x14ac:dyDescent="0.3">
      <c r="A16">
        <f>A15-0.17*LN(B16)</f>
        <v>1.1781920000036363</v>
      </c>
      <c r="B16" s="4">
        <v>150</v>
      </c>
      <c r="D16" s="18">
        <v>6</v>
      </c>
      <c r="E16" s="19"/>
      <c r="F16" s="19">
        <v>32</v>
      </c>
      <c r="G16" s="19">
        <v>3.4657359027997265</v>
      </c>
      <c r="H16" s="19">
        <v>1.369004573618426</v>
      </c>
      <c r="I16" s="19"/>
      <c r="J16" s="19"/>
      <c r="K16" s="19">
        <f t="shared" si="0"/>
        <v>1.3640171320566457</v>
      </c>
      <c r="L16" s="19">
        <f t="shared" si="1"/>
        <v>1.3756740335622504</v>
      </c>
      <c r="M16" s="19">
        <v>28.4</v>
      </c>
      <c r="N16" s="19">
        <f t="shared" si="2"/>
        <v>1</v>
      </c>
      <c r="O16" s="19">
        <f t="shared" si="3"/>
        <v>28.29585413928308</v>
      </c>
      <c r="P16" s="19">
        <f t="shared" si="4"/>
        <v>1</v>
      </c>
      <c r="Q16" s="19">
        <f t="shared" si="5"/>
        <v>29.245096865422809</v>
      </c>
      <c r="R16" s="19">
        <f t="shared" si="6"/>
        <v>1</v>
      </c>
      <c r="S16" s="20">
        <f t="shared" si="7"/>
        <v>28.958993468883037</v>
      </c>
      <c r="T16" s="18">
        <v>6</v>
      </c>
      <c r="U16" s="19"/>
      <c r="V16" s="19">
        <v>40</v>
      </c>
      <c r="W16" s="19">
        <v>3.8918202981106265</v>
      </c>
      <c r="X16" s="19">
        <v>1.3306112476290872</v>
      </c>
      <c r="Y16" s="19">
        <v>0.96750957177961439</v>
      </c>
      <c r="Z16" s="19"/>
      <c r="AA16" s="19"/>
      <c r="AB16" s="19">
        <f t="shared" si="8"/>
        <v>1.3229731243793084</v>
      </c>
      <c r="AC16" s="19">
        <f t="shared" si="9"/>
        <v>1.3230534311076876</v>
      </c>
      <c r="AD16" s="19">
        <v>34.649048901650303</v>
      </c>
      <c r="AE16" s="19">
        <f t="shared" si="10"/>
        <v>1</v>
      </c>
      <c r="AF16" s="19">
        <f t="shared" si="16"/>
        <v>34.706598898722639</v>
      </c>
      <c r="AG16" s="19">
        <f t="shared" si="11"/>
        <v>1</v>
      </c>
      <c r="AH16" s="19">
        <f t="shared" si="12"/>
        <v>32.515681067936896</v>
      </c>
      <c r="AI16" s="19">
        <f t="shared" si="13"/>
        <v>1</v>
      </c>
      <c r="AJ16" s="20">
        <f t="shared" si="14"/>
        <v>36.708425570939852</v>
      </c>
    </row>
    <row r="17" spans="1:21" x14ac:dyDescent="0.25">
      <c r="D17" s="3" t="s">
        <v>22</v>
      </c>
      <c r="E17">
        <f>I7/I5</f>
        <v>1.5830585296677622</v>
      </c>
      <c r="F17" t="s">
        <v>23</v>
      </c>
      <c r="G17" s="23">
        <v>1</v>
      </c>
      <c r="T17" s="3" t="s">
        <v>22</v>
      </c>
      <c r="U17">
        <f>Z7/Z5</f>
        <v>1.0015372137211545</v>
      </c>
    </row>
    <row r="18" spans="1:21" x14ac:dyDescent="0.25">
      <c r="A18" t="s">
        <v>21</v>
      </c>
    </row>
    <row r="19" spans="1:21" x14ac:dyDescent="0.25">
      <c r="A19" t="s">
        <v>12</v>
      </c>
      <c r="B19" t="s">
        <v>10</v>
      </c>
    </row>
    <row r="20" spans="1:21" x14ac:dyDescent="0.25">
      <c r="A20">
        <v>1.9450000000000001</v>
      </c>
      <c r="B20">
        <v>1</v>
      </c>
    </row>
    <row r="21" spans="1:21" x14ac:dyDescent="0.25">
      <c r="A21" s="1">
        <f>$A$20-($B$2*LN(B21))</f>
        <v>1.0442860476868339</v>
      </c>
      <c r="B21">
        <v>200</v>
      </c>
    </row>
    <row r="22" spans="1:21" x14ac:dyDescent="0.25">
      <c r="A22">
        <v>1.92</v>
      </c>
      <c r="B22">
        <v>1</v>
      </c>
    </row>
    <row r="23" spans="1:21" x14ac:dyDescent="0.25">
      <c r="A23">
        <f>A22-B2*LN(B23)</f>
        <v>1.1371210683820243</v>
      </c>
      <c r="B23">
        <v>100</v>
      </c>
    </row>
    <row r="24" spans="1:21" x14ac:dyDescent="0.25">
      <c r="A24">
        <v>1.9550000000000001</v>
      </c>
      <c r="B24">
        <v>1</v>
      </c>
    </row>
    <row r="25" spans="1:21" x14ac:dyDescent="0.25">
      <c r="A25">
        <f>A24-0.17*LN(B25)</f>
        <v>1.1721210683820245</v>
      </c>
      <c r="B25">
        <v>100</v>
      </c>
    </row>
  </sheetData>
  <mergeCells count="8">
    <mergeCell ref="T2:AJ2"/>
    <mergeCell ref="D2:S2"/>
    <mergeCell ref="N3:O3"/>
    <mergeCell ref="P3:Q3"/>
    <mergeCell ref="R3:S3"/>
    <mergeCell ref="AE3:AF3"/>
    <mergeCell ref="AG3:AH3"/>
    <mergeCell ref="AI3:AJ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0E08B-4892-4F7F-83BE-AB4FDEE0EB08}">
  <dimension ref="A1:BD27"/>
  <sheetViews>
    <sheetView topLeftCell="I10" zoomScale="70" zoomScaleNormal="70" workbookViewId="0">
      <selection activeCell="AE46" sqref="AE46"/>
    </sheetView>
  </sheetViews>
  <sheetFormatPr defaultRowHeight="15" x14ac:dyDescent="0.25"/>
  <cols>
    <col min="12" max="12" width="12" customWidth="1"/>
    <col min="13" max="13" width="12.85546875" customWidth="1"/>
    <col min="16" max="16" width="10" customWidth="1"/>
    <col min="27" max="27" width="10.5703125" customWidth="1"/>
    <col min="31" max="31" width="11.85546875" customWidth="1"/>
    <col min="32" max="32" width="11" customWidth="1"/>
    <col min="33" max="33" width="12.42578125" customWidth="1"/>
    <col min="50" max="50" width="11.85546875" customWidth="1"/>
  </cols>
  <sheetData>
    <row r="1" spans="1:56" x14ac:dyDescent="0.25">
      <c r="A1" s="1" t="s">
        <v>0</v>
      </c>
      <c r="B1" s="1">
        <v>2.34</v>
      </c>
      <c r="C1" s="2" t="s">
        <v>1</v>
      </c>
      <c r="D1">
        <f>B4/B2/(1-B4/B2)</f>
        <v>0.25</v>
      </c>
      <c r="P1" s="3"/>
      <c r="Q1" s="3"/>
      <c r="R1" s="3"/>
      <c r="S1" s="3"/>
      <c r="T1" s="3"/>
    </row>
    <row r="2" spans="1:56" x14ac:dyDescent="0.25">
      <c r="A2" s="1" t="s">
        <v>2</v>
      </c>
      <c r="B2" s="1">
        <v>0.17</v>
      </c>
      <c r="P2" s="3"/>
      <c r="Q2" s="3"/>
      <c r="R2" s="3"/>
      <c r="S2" s="3"/>
      <c r="T2" s="3"/>
    </row>
    <row r="3" spans="1:56" ht="15.75" thickBot="1" x14ac:dyDescent="0.3">
      <c r="A3" s="1" t="s">
        <v>3</v>
      </c>
      <c r="B3" s="1">
        <v>2.2200000000000002</v>
      </c>
    </row>
    <row r="4" spans="1:56" ht="15.75" thickBot="1" x14ac:dyDescent="0.3">
      <c r="A4" s="3" t="s">
        <v>4</v>
      </c>
      <c r="B4" s="4">
        <v>3.4000000000000002E-2</v>
      </c>
      <c r="D4" s="41" t="s">
        <v>5</v>
      </c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9"/>
      <c r="U4" s="35" t="s">
        <v>6</v>
      </c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7"/>
      <c r="AL4" s="5"/>
      <c r="AM4" s="5"/>
      <c r="AN4" s="35" t="s">
        <v>31</v>
      </c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7"/>
    </row>
    <row r="5" spans="1:56" s="14" customFormat="1" ht="45.75" customHeight="1" x14ac:dyDescent="0.25">
      <c r="A5" s="1" t="s">
        <v>7</v>
      </c>
      <c r="B5" s="1"/>
      <c r="C5"/>
      <c r="D5" s="6" t="s">
        <v>8</v>
      </c>
      <c r="E5" s="7" t="s">
        <v>9</v>
      </c>
      <c r="F5" s="8" t="s">
        <v>10</v>
      </c>
      <c r="G5" s="8" t="s">
        <v>11</v>
      </c>
      <c r="H5" s="7" t="s">
        <v>12</v>
      </c>
      <c r="I5" s="9" t="s">
        <v>13</v>
      </c>
      <c r="J5" s="7" t="s">
        <v>4</v>
      </c>
      <c r="K5" s="7" t="s">
        <v>14</v>
      </c>
      <c r="L5" s="11" t="s">
        <v>15</v>
      </c>
      <c r="M5" s="11" t="s">
        <v>16</v>
      </c>
      <c r="N5" s="7" t="s">
        <v>17</v>
      </c>
      <c r="O5" s="38" t="s">
        <v>24</v>
      </c>
      <c r="P5" s="38"/>
      <c r="Q5" s="32" t="s">
        <v>25</v>
      </c>
      <c r="R5" s="32"/>
      <c r="S5" s="38" t="s">
        <v>26</v>
      </c>
      <c r="T5" s="39"/>
      <c r="U5" s="10" t="s">
        <v>8</v>
      </c>
      <c r="V5" s="11" t="s">
        <v>9</v>
      </c>
      <c r="W5" s="11" t="s">
        <v>10</v>
      </c>
      <c r="X5" s="11" t="s">
        <v>11</v>
      </c>
      <c r="Y5" s="11" t="s">
        <v>12</v>
      </c>
      <c r="Z5" s="11" t="s">
        <v>29</v>
      </c>
      <c r="AA5" s="11" t="s">
        <v>16</v>
      </c>
      <c r="AB5" s="12" t="s">
        <v>18</v>
      </c>
      <c r="AC5" s="13" t="s">
        <v>4</v>
      </c>
      <c r="AD5" s="13" t="s">
        <v>14</v>
      </c>
      <c r="AE5" s="11" t="s">
        <v>19</v>
      </c>
      <c r="AF5" s="40" t="s">
        <v>27</v>
      </c>
      <c r="AG5" s="40"/>
      <c r="AH5" s="33" t="s">
        <v>35</v>
      </c>
      <c r="AI5" s="33"/>
      <c r="AJ5" s="33" t="s">
        <v>36</v>
      </c>
      <c r="AK5" s="34"/>
      <c r="AL5" s="33" t="s">
        <v>37</v>
      </c>
      <c r="AM5" s="34"/>
      <c r="AN5" s="10" t="s">
        <v>8</v>
      </c>
      <c r="AO5" s="11" t="s">
        <v>9</v>
      </c>
      <c r="AP5" s="11" t="s">
        <v>10</v>
      </c>
      <c r="AQ5" s="11" t="s">
        <v>11</v>
      </c>
      <c r="AR5" s="11" t="s">
        <v>12</v>
      </c>
      <c r="AS5" s="11" t="s">
        <v>32</v>
      </c>
      <c r="AT5" s="11" t="s">
        <v>29</v>
      </c>
      <c r="AU5" s="11" t="s">
        <v>16</v>
      </c>
      <c r="AV5" s="13" t="s">
        <v>4</v>
      </c>
      <c r="AW5" s="11" t="s">
        <v>14</v>
      </c>
      <c r="AX5" s="11" t="s">
        <v>17</v>
      </c>
      <c r="AY5" s="32" t="s">
        <v>27</v>
      </c>
      <c r="AZ5" s="32"/>
      <c r="BA5" s="32" t="s">
        <v>20</v>
      </c>
      <c r="BB5" s="32"/>
      <c r="BC5" s="33" t="s">
        <v>28</v>
      </c>
      <c r="BD5" s="34"/>
    </row>
    <row r="6" spans="1:56" x14ac:dyDescent="0.25">
      <c r="A6" s="15" t="s">
        <v>12</v>
      </c>
      <c r="B6" s="15" t="s">
        <v>10</v>
      </c>
      <c r="D6" s="16">
        <v>0</v>
      </c>
      <c r="E6" s="22">
        <v>0</v>
      </c>
      <c r="F6" s="22">
        <v>0</v>
      </c>
      <c r="G6" s="22"/>
      <c r="H6" s="22"/>
      <c r="I6" s="22">
        <v>0</v>
      </c>
      <c r="J6" s="22"/>
      <c r="K6" s="22"/>
      <c r="L6" s="22"/>
      <c r="M6" s="22"/>
      <c r="N6" s="22"/>
      <c r="O6" s="22"/>
      <c r="P6" s="22"/>
      <c r="Q6" s="22"/>
      <c r="R6" s="22"/>
      <c r="S6" s="22"/>
      <c r="T6" s="17"/>
      <c r="U6" s="16"/>
      <c r="V6" s="22">
        <v>0</v>
      </c>
      <c r="W6" s="22">
        <v>0</v>
      </c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17"/>
      <c r="AL6" s="22"/>
      <c r="AM6" s="22"/>
      <c r="AN6" s="16">
        <v>0</v>
      </c>
      <c r="AO6" s="22">
        <v>0</v>
      </c>
      <c r="AP6" s="22">
        <v>0</v>
      </c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17"/>
    </row>
    <row r="7" spans="1:56" x14ac:dyDescent="0.25">
      <c r="A7" s="1">
        <f>$B$1-($B$2*LN(B7))</f>
        <v>2.34</v>
      </c>
      <c r="B7" s="1">
        <v>1</v>
      </c>
      <c r="D7" s="16">
        <v>0</v>
      </c>
      <c r="E7" s="22"/>
      <c r="F7" s="22">
        <v>100</v>
      </c>
      <c r="G7" s="22">
        <f>LN(F7)</f>
        <v>4.6051701859880918</v>
      </c>
      <c r="H7" s="22">
        <f>'[1]e change'!$G$6</f>
        <v>1.5569270619803333</v>
      </c>
      <c r="I7" s="22">
        <v>0</v>
      </c>
      <c r="J7" s="22"/>
      <c r="K7" s="22"/>
      <c r="L7" s="22">
        <f>H7</f>
        <v>1.5569270619803333</v>
      </c>
      <c r="M7" s="22">
        <f>H7</f>
        <v>1.5569270619803333</v>
      </c>
      <c r="N7" s="22">
        <v>25</v>
      </c>
      <c r="O7" s="22">
        <f t="shared" ref="O7:O8" si="0">EXP(($G$19*I7)/($E$19*($B$2-K7)))</f>
        <v>1</v>
      </c>
      <c r="P7" s="22">
        <v>25</v>
      </c>
      <c r="Q7" s="22">
        <v>1</v>
      </c>
      <c r="R7" s="23">
        <v>25</v>
      </c>
      <c r="S7" s="23">
        <v>1</v>
      </c>
      <c r="T7" s="25">
        <v>25</v>
      </c>
      <c r="U7" s="16">
        <v>0</v>
      </c>
      <c r="V7" s="22"/>
      <c r="W7" s="22">
        <v>100</v>
      </c>
      <c r="X7" s="22">
        <f>LN(W7)</f>
        <v>4.6051701859880918</v>
      </c>
      <c r="Y7" s="22">
        <f>'[1]e change'!O6</f>
        <v>1.342177659782442</v>
      </c>
      <c r="Z7" s="22">
        <f>Y7</f>
        <v>1.342177659782442</v>
      </c>
      <c r="AA7" s="22">
        <f>Y7</f>
        <v>1.342177659782442</v>
      </c>
      <c r="AB7" s="22">
        <f>Y7-Y7</f>
        <v>0</v>
      </c>
      <c r="AC7" s="22"/>
      <c r="AD7" s="22"/>
      <c r="AE7" s="22">
        <v>25</v>
      </c>
      <c r="AF7" s="22">
        <f t="shared" ref="AF7:AF8" si="1">EXP(($X$19*AB7)/($V$19*($B$2-AD7)))</f>
        <v>1</v>
      </c>
      <c r="AG7" s="22">
        <f>AE7</f>
        <v>25</v>
      </c>
      <c r="AH7" s="22">
        <v>1</v>
      </c>
      <c r="AI7" s="22">
        <v>25</v>
      </c>
      <c r="AJ7" s="22">
        <v>1</v>
      </c>
      <c r="AK7" s="17">
        <v>25</v>
      </c>
      <c r="AL7" s="23">
        <v>1</v>
      </c>
      <c r="AM7" s="23">
        <v>25</v>
      </c>
      <c r="AN7" s="16">
        <v>0.5</v>
      </c>
      <c r="AO7" s="22"/>
      <c r="AP7" s="22">
        <v>100.2</v>
      </c>
      <c r="AQ7" s="22">
        <v>4.6071681886507641</v>
      </c>
      <c r="AR7" s="22">
        <v>1.4089993317418443</v>
      </c>
      <c r="AS7" s="22">
        <v>1</v>
      </c>
      <c r="AT7" s="22">
        <f>AR7</f>
        <v>1.4089993317418443</v>
      </c>
      <c r="AU7" s="22">
        <f>AT7</f>
        <v>1.4089993317418443</v>
      </c>
      <c r="AV7" s="22">
        <v>3.4000000000000002E-2</v>
      </c>
      <c r="AW7" s="22"/>
      <c r="AX7" s="23">
        <v>25</v>
      </c>
      <c r="AY7" s="22">
        <f>EXP(($X$19*(AR7-AR7))/($AO$19*($B$2-AW7)))</f>
        <v>1</v>
      </c>
      <c r="AZ7" s="23">
        <v>25</v>
      </c>
      <c r="BA7" s="23">
        <v>1</v>
      </c>
      <c r="BB7" s="23">
        <v>25</v>
      </c>
      <c r="BC7" s="23">
        <v>1</v>
      </c>
      <c r="BD7" s="25">
        <v>25</v>
      </c>
    </row>
    <row r="8" spans="1:56" x14ac:dyDescent="0.25">
      <c r="A8" s="1">
        <f>$B$1-($B$2*LN(B8))</f>
        <v>1.4881920000036364</v>
      </c>
      <c r="B8" s="1">
        <v>150</v>
      </c>
      <c r="D8" s="16">
        <v>0.5</v>
      </c>
      <c r="E8" s="22">
        <v>13.6</v>
      </c>
      <c r="F8" s="22">
        <f>F7-E8</f>
        <v>86.4</v>
      </c>
      <c r="G8" s="22">
        <f t="shared" ref="G8:G18" si="2">LN(F8)</f>
        <v>4.4589876758100102</v>
      </c>
      <c r="H8" s="22">
        <f>H7</f>
        <v>1.5569270619803333</v>
      </c>
      <c r="I8" s="22">
        <v>0</v>
      </c>
      <c r="J8" s="22"/>
      <c r="K8" s="22"/>
      <c r="L8" s="22">
        <f>H8</f>
        <v>1.5569270619803333</v>
      </c>
      <c r="M8" s="22">
        <f>H8</f>
        <v>1.5569270619803333</v>
      </c>
      <c r="N8" s="22">
        <v>25</v>
      </c>
      <c r="O8" s="22">
        <f t="shared" si="0"/>
        <v>1</v>
      </c>
      <c r="P8" s="22">
        <v>25</v>
      </c>
      <c r="Q8" s="22">
        <f>EXP((H7-H8)/$B$2)</f>
        <v>1</v>
      </c>
      <c r="R8" s="22">
        <f>R7*Q8</f>
        <v>25</v>
      </c>
      <c r="S8" s="22">
        <v>1</v>
      </c>
      <c r="T8" s="17">
        <v>25</v>
      </c>
      <c r="U8" s="16">
        <v>0.5</v>
      </c>
      <c r="V8" s="22">
        <v>22</v>
      </c>
      <c r="W8" s="22">
        <f>100-V8</f>
        <v>78</v>
      </c>
      <c r="X8" s="22">
        <f t="shared" ref="X8:X18" si="3">LN(W8)</f>
        <v>4.3567088266895917</v>
      </c>
      <c r="Y8" s="22">
        <f>Y7</f>
        <v>1.342177659782442</v>
      </c>
      <c r="Z8" s="22">
        <f>Y8</f>
        <v>1.342177659782442</v>
      </c>
      <c r="AA8" s="22">
        <f>Y8</f>
        <v>1.342177659782442</v>
      </c>
      <c r="AB8" s="22">
        <f t="shared" ref="AB8:AB18" si="4">Y7-Y8</f>
        <v>0</v>
      </c>
      <c r="AC8" s="22"/>
      <c r="AD8" s="22"/>
      <c r="AE8" s="22">
        <v>25</v>
      </c>
      <c r="AF8" s="22">
        <f t="shared" si="1"/>
        <v>1</v>
      </c>
      <c r="AG8" s="22">
        <f>AE8</f>
        <v>25</v>
      </c>
      <c r="AH8" s="22">
        <v>1</v>
      </c>
      <c r="AI8" s="22">
        <v>25</v>
      </c>
      <c r="AJ8" s="22">
        <v>1</v>
      </c>
      <c r="AK8" s="17">
        <v>25</v>
      </c>
      <c r="AL8" s="23">
        <v>1</v>
      </c>
      <c r="AM8" s="23">
        <v>25</v>
      </c>
      <c r="AN8" s="16">
        <v>1</v>
      </c>
      <c r="AO8" s="22">
        <v>58.7</v>
      </c>
      <c r="AP8" s="22">
        <v>41.5</v>
      </c>
      <c r="AQ8" s="22">
        <v>3.7256934272366524</v>
      </c>
      <c r="AR8" s="22">
        <v>1.4089993317418443</v>
      </c>
      <c r="AS8" s="22">
        <v>1</v>
      </c>
      <c r="AT8" s="22">
        <f>AR8</f>
        <v>1.4089993317418443</v>
      </c>
      <c r="AU8" s="22">
        <f>AT8</f>
        <v>1.4089993317418443</v>
      </c>
      <c r="AV8" s="22"/>
      <c r="AW8" s="22"/>
      <c r="AX8" s="23">
        <v>25</v>
      </c>
      <c r="AY8" s="22">
        <f>EXP(($X$19*(AR7-AR8))/($AO$19*($B$2-AW8)))</f>
        <v>1</v>
      </c>
      <c r="AZ8" s="22">
        <v>25</v>
      </c>
      <c r="BA8" s="22">
        <v>1</v>
      </c>
      <c r="BB8" s="22">
        <v>25</v>
      </c>
      <c r="BC8" s="22">
        <v>1</v>
      </c>
      <c r="BD8" s="17">
        <v>25</v>
      </c>
    </row>
    <row r="9" spans="1:56" x14ac:dyDescent="0.25">
      <c r="A9" s="1" t="s">
        <v>30</v>
      </c>
      <c r="B9" s="1"/>
      <c r="D9" s="16">
        <v>1</v>
      </c>
      <c r="E9" s="22"/>
      <c r="F9" s="22">
        <v>100</v>
      </c>
      <c r="G9" s="22">
        <f t="shared" si="2"/>
        <v>4.6051701859880918</v>
      </c>
      <c r="H9" s="22">
        <f>'[1]e change'!$G$7</f>
        <v>1.5415087666970417</v>
      </c>
      <c r="I9" s="22">
        <f>H8-H9</f>
        <v>1.5418295283291528E-2</v>
      </c>
      <c r="J9" s="22">
        <f>-SLOPE(H8:H9,G8:G9)</f>
        <v>0.10547291371935494</v>
      </c>
      <c r="K9" s="22">
        <v>3.4000000000000002E-2</v>
      </c>
      <c r="L9" s="22">
        <f>L8-$K$9*$E$19*LN(1/(1-(E8/100)))</f>
        <v>1.5415087666970417</v>
      </c>
      <c r="M9" s="22">
        <f>M8-($K$9*LN(1/(1-(E8/$F$7))))</f>
        <v>1.5519568566342785</v>
      </c>
      <c r="N9" s="22"/>
      <c r="O9" s="22">
        <f>EXP(($G$19*I9)/($E$19*($B$2-$K$9)))</f>
        <v>1.0719041993043019</v>
      </c>
      <c r="P9" s="22">
        <f>P8*O9</f>
        <v>26.797604982607549</v>
      </c>
      <c r="Q9" s="22">
        <f>EXP((H8-H9)/$B$2)</f>
        <v>1.094935934890551</v>
      </c>
      <c r="R9" s="22">
        <f t="shared" ref="R9:R18" si="5">R8*Q9</f>
        <v>27.373398372263775</v>
      </c>
      <c r="S9" s="22">
        <f>(1/(1-(E8/100)))^($G$19*(($K$9/$B$2)/(1-($K$9/$B$2))))</f>
        <v>1.0719041993043017</v>
      </c>
      <c r="T9" s="17">
        <f>T8*S9</f>
        <v>26.797604982607542</v>
      </c>
      <c r="U9" s="16">
        <v>1</v>
      </c>
      <c r="V9" s="22"/>
      <c r="W9" s="22">
        <v>101</v>
      </c>
      <c r="X9" s="22">
        <f t="shared" si="3"/>
        <v>4.6151205168412597</v>
      </c>
      <c r="Y9" s="22">
        <f>'[1]e change'!O7</f>
        <v>1.3272772576208234</v>
      </c>
      <c r="Z9" s="22">
        <f>Z8-($V$19*AD9*LN(1/(1-(V8/$W$7))))</f>
        <v>1.3278510084881558</v>
      </c>
      <c r="AA9" s="22">
        <f>AA8-($AD$9*LN(1/(1-(V8/$W$7))))</f>
        <v>1.3337299735662931</v>
      </c>
      <c r="AB9" s="22">
        <f t="shared" si="4"/>
        <v>1.4900402161618587E-2</v>
      </c>
      <c r="AC9" s="22">
        <f>-SLOPE(Y8:Y9,X8:X9)</f>
        <v>5.7661486416783952E-2</v>
      </c>
      <c r="AD9" s="22">
        <v>3.4000000000000002E-2</v>
      </c>
      <c r="AE9" s="22">
        <v>27.72</v>
      </c>
      <c r="AF9" s="22">
        <f>EXP(($X$19*AB9)/($V$19*($B$2-AD9)))</f>
        <v>1.1379243361804841</v>
      </c>
      <c r="AG9" s="22">
        <f>AG8*AF9</f>
        <v>28.448108404512102</v>
      </c>
      <c r="AH9" s="22">
        <f>EXP(AB9/($B$2))</f>
        <v>1.0916053648211765</v>
      </c>
      <c r="AI9" s="22">
        <f>AH9*AI8</f>
        <v>27.290134120529412</v>
      </c>
      <c r="AJ9" s="22">
        <f>(1/(1-V8/$W$7))^($X$19*(AD9/$B$2)/(1-(AD9/$B$2)))</f>
        <v>1.1322770341445958</v>
      </c>
      <c r="AK9" s="17">
        <f>AJ9*AK8</f>
        <v>28.306925853614896</v>
      </c>
      <c r="AL9" s="22">
        <f>(1/(1-V8/$W$7))^($AD$9/$B$2)</f>
        <v>1.0509476404473832</v>
      </c>
      <c r="AM9" s="22">
        <f>AM8*AL9</f>
        <v>26.273691011184582</v>
      </c>
      <c r="AN9" s="16">
        <v>1.5</v>
      </c>
      <c r="AO9" s="22"/>
      <c r="AP9" s="22">
        <v>99.5</v>
      </c>
      <c r="AQ9" s="22">
        <v>4.6001576441645469</v>
      </c>
      <c r="AR9" s="22">
        <v>1.3802558712931661</v>
      </c>
      <c r="AS9" s="22">
        <v>0.97960008936757637</v>
      </c>
      <c r="AT9" s="22">
        <f>AT8-($AV$7*$AO$19*LN(1/(1-(AO8/$AP$7))))</f>
        <v>1.3800254361258231</v>
      </c>
      <c r="AU9" s="22">
        <f>AU8-($AW$9*LN(1/(1-(AO8/$AP$7))))</f>
        <v>1.3790291898537645</v>
      </c>
      <c r="AV9" s="22">
        <v>3.286979603311585E-2</v>
      </c>
      <c r="AW9" s="22">
        <f>AV9/$AO$19</f>
        <v>3.4000000000000002E-2</v>
      </c>
      <c r="AX9" s="22"/>
      <c r="AY9" s="22">
        <f t="shared" ref="AY9:AY18" si="6">EXP(($X$19*(AR8-AR9))/($AO$19*($B$2-$AW$9)))</f>
        <v>1.5484154356779651</v>
      </c>
      <c r="AZ9" s="22">
        <f>AZ8*AY9</f>
        <v>38.71038589194913</v>
      </c>
      <c r="BA9" s="22">
        <f>EXP((AR8-AR9)/$B$2)</f>
        <v>1.1842139002144698</v>
      </c>
      <c r="BB9" s="22">
        <f>BB8*BA9</f>
        <v>29.605347505361745</v>
      </c>
      <c r="BC9" s="22">
        <f t="shared" ref="BC9:BC18" si="7">(1/(1-AO8/$AP$7))^($X$19*($AW$9/$B$2)/(1-($AW$9/$B$2)))</f>
        <v>1.5538525770887346</v>
      </c>
      <c r="BD9" s="17">
        <f>BD8*BC9</f>
        <v>38.846314427218367</v>
      </c>
    </row>
    <row r="10" spans="1:56" x14ac:dyDescent="0.25">
      <c r="A10" s="1" t="s">
        <v>12</v>
      </c>
      <c r="B10" s="1" t="s">
        <v>10</v>
      </c>
      <c r="D10" s="16">
        <v>1.5</v>
      </c>
      <c r="E10" s="22">
        <v>4.8</v>
      </c>
      <c r="F10" s="22">
        <f>F9-E10</f>
        <v>95.2</v>
      </c>
      <c r="G10" s="22">
        <f t="shared" si="2"/>
        <v>4.5559799417973199</v>
      </c>
      <c r="H10" s="22">
        <f>H9</f>
        <v>1.5415087666970417</v>
      </c>
      <c r="I10" s="22">
        <f t="shared" ref="I10:I18" si="8">H9-H10</f>
        <v>0</v>
      </c>
      <c r="J10" s="22"/>
      <c r="K10" s="22"/>
      <c r="L10" s="22">
        <f t="shared" ref="L10:L18" si="9">L9-$K$9*$E$19*LN(1/(1-(E9/100)))</f>
        <v>1.5415087666970417</v>
      </c>
      <c r="M10" s="22">
        <f t="shared" ref="M10:M17" si="10">M9-($K$9*LN(1/(1-(E9/$F$7))))</f>
        <v>1.5519568566342785</v>
      </c>
      <c r="N10" s="22"/>
      <c r="O10" s="22">
        <f t="shared" ref="O10:O18" si="11">EXP(($G$19*I10)/($E$19*($B$2-$K$9)))</f>
        <v>1</v>
      </c>
      <c r="P10" s="22">
        <f t="shared" ref="P10:P17" si="12">P9*O10</f>
        <v>26.797604982607549</v>
      </c>
      <c r="Q10" s="22">
        <f t="shared" ref="Q10:Q18" si="13">EXP((H9-H10)/$B$2)</f>
        <v>1</v>
      </c>
      <c r="R10" s="22">
        <f t="shared" si="5"/>
        <v>27.373398372263775</v>
      </c>
      <c r="S10" s="22">
        <f t="shared" ref="S10:S18" si="14">(1/(1-(E9/100)))^($G$19*(($K$9/$B$2)/(1-($K$9/$B$2))))</f>
        <v>1</v>
      </c>
      <c r="T10" s="17">
        <f t="shared" ref="T10:T18" si="15">T9*S10</f>
        <v>26.797604982607542</v>
      </c>
      <c r="U10" s="16">
        <v>1.5</v>
      </c>
      <c r="V10" s="22">
        <v>10.4</v>
      </c>
      <c r="W10" s="22">
        <f>W9-V10</f>
        <v>90.6</v>
      </c>
      <c r="X10" s="22">
        <f t="shared" si="3"/>
        <v>4.5064542130489338</v>
      </c>
      <c r="Y10" s="22">
        <f>Y9</f>
        <v>1.3272772576208234</v>
      </c>
      <c r="Z10" s="22">
        <f t="shared" ref="Z10:Z18" si="16">Z9-($V$19*AD10*LN(1/(1-(V9/$W$7))))</f>
        <v>1.3278510084881558</v>
      </c>
      <c r="AA10" s="22">
        <f t="shared" ref="AA10:AA18" si="17">AA9-($AD$9*LN(1/(1-(V9/$W$7))))</f>
        <v>1.3337299735662931</v>
      </c>
      <c r="AB10" s="22">
        <f t="shared" si="4"/>
        <v>0</v>
      </c>
      <c r="AC10" s="22"/>
      <c r="AD10" s="22"/>
      <c r="AE10" s="22">
        <v>27.72</v>
      </c>
      <c r="AF10" s="22">
        <f t="shared" ref="AF10:AF18" si="18">EXP(($X$19*AB10)/($V$19*($B$2-AD10)))</f>
        <v>1</v>
      </c>
      <c r="AG10" s="22">
        <f t="shared" ref="AG10:AG17" si="19">AG9*AF10</f>
        <v>28.448108404512102</v>
      </c>
      <c r="AH10" s="22">
        <f t="shared" ref="AH10:AH18" si="20">EXP(AB10/($B$2))</f>
        <v>1</v>
      </c>
      <c r="AI10" s="22">
        <f t="shared" ref="AI10:AI18" si="21">AH10*AI9</f>
        <v>27.290134120529412</v>
      </c>
      <c r="AJ10" s="22">
        <f t="shared" ref="AJ10:AJ18" si="22">(1/(1-V9/$W$7))^($X$19*(AD10/$B$2)/(1-(AD10/$B$2)))</f>
        <v>1</v>
      </c>
      <c r="AK10" s="17">
        <f t="shared" ref="AK10:AK18" si="23">AJ10*AK9</f>
        <v>28.306925853614896</v>
      </c>
      <c r="AL10" s="22">
        <f t="shared" ref="AL10:AL18" si="24">(1/(1-V9/$W$7))^($AD$9/$B$2)</f>
        <v>1</v>
      </c>
      <c r="AM10" s="22">
        <f t="shared" ref="AM10:AM18" si="25">AM9*AL10</f>
        <v>26.273691011184582</v>
      </c>
      <c r="AN10" s="16">
        <v>2</v>
      </c>
      <c r="AO10" s="22">
        <v>14.6</v>
      </c>
      <c r="AP10" s="22">
        <v>84.9</v>
      </c>
      <c r="AQ10" s="22">
        <v>4.4414740933173018</v>
      </c>
      <c r="AR10" s="22">
        <v>1.3802558712931661</v>
      </c>
      <c r="AS10" s="22">
        <v>0.97960008936757637</v>
      </c>
      <c r="AT10" s="22">
        <f t="shared" ref="AT10:AT18" si="26">AT9-($AV$7*$AO$19*LN(1/(1-(AO9/$AP$7))))</f>
        <v>1.3800254361258231</v>
      </c>
      <c r="AU10" s="22">
        <f t="shared" ref="AU10:AU18" si="27">AU9-($AW$9*LN(1/(1-(AO9/$AP$7))))</f>
        <v>1.3790291898537645</v>
      </c>
      <c r="AV10" s="22"/>
      <c r="AW10" s="22">
        <f t="shared" ref="AW10:AW18" si="28">AV10/$AO$19</f>
        <v>0</v>
      </c>
      <c r="AX10" s="22"/>
      <c r="AY10" s="22">
        <f t="shared" si="6"/>
        <v>1</v>
      </c>
      <c r="AZ10" s="22">
        <f t="shared" ref="AZ10:AZ18" si="29">AZ9*AY10</f>
        <v>38.71038589194913</v>
      </c>
      <c r="BA10" s="22">
        <f t="shared" ref="BA10:BA18" si="30">EXP((AR9-AR10)/$B$2)</f>
        <v>1</v>
      </c>
      <c r="BB10" s="22">
        <f t="shared" ref="BB10:BB18" si="31">BB9*BA10</f>
        <v>29.605347505361745</v>
      </c>
      <c r="BC10" s="22">
        <f t="shared" si="7"/>
        <v>1</v>
      </c>
      <c r="BD10" s="17">
        <f t="shared" ref="BD10:BD18" si="32">BD9*BC10</f>
        <v>38.846314427218367</v>
      </c>
    </row>
    <row r="11" spans="1:56" x14ac:dyDescent="0.25">
      <c r="A11" s="1">
        <v>2.21</v>
      </c>
      <c r="B11" s="1">
        <v>1</v>
      </c>
      <c r="D11" s="16">
        <v>2</v>
      </c>
      <c r="E11" s="22"/>
      <c r="F11" s="22">
        <v>100</v>
      </c>
      <c r="G11" s="22">
        <f t="shared" si="2"/>
        <v>4.6051701859880918</v>
      </c>
      <c r="H11" s="22">
        <f>'[1]e change'!$G$8</f>
        <v>1.5368474216113954</v>
      </c>
      <c r="I11" s="22">
        <f t="shared" si="8"/>
        <v>4.6613450856463068E-3</v>
      </c>
      <c r="J11" s="22">
        <f t="shared" ref="J11:J17" si="33">-SLOPE(H10:H11,G10:G11)</f>
        <v>9.4761576453421564E-2</v>
      </c>
      <c r="K11" s="22">
        <f>J11/$E$19</f>
        <v>3.0547118552060024E-2</v>
      </c>
      <c r="L11" s="22">
        <f t="shared" si="9"/>
        <v>1.5363205283156744</v>
      </c>
      <c r="M11" s="22">
        <f t="shared" si="10"/>
        <v>1.5502843883317923</v>
      </c>
      <c r="N11" s="22"/>
      <c r="O11" s="22">
        <f t="shared" si="11"/>
        <v>1.0212143806345815</v>
      </c>
      <c r="P11" s="22">
        <f t="shared" si="12"/>
        <v>27.366099574803741</v>
      </c>
      <c r="Q11" s="22">
        <f t="shared" si="13"/>
        <v>1.0277990558617069</v>
      </c>
      <c r="R11" s="22">
        <f t="shared" si="5"/>
        <v>28.134353002739093</v>
      </c>
      <c r="S11" s="22">
        <f t="shared" si="14"/>
        <v>1.0236404746475283</v>
      </c>
      <c r="T11" s="17">
        <f t="shared" si="15"/>
        <v>27.431113083813354</v>
      </c>
      <c r="U11" s="16">
        <v>2</v>
      </c>
      <c r="V11" s="22"/>
      <c r="W11" s="22">
        <v>99.4</v>
      </c>
      <c r="X11" s="22">
        <f t="shared" si="3"/>
        <v>4.5991521136625284</v>
      </c>
      <c r="Y11" s="22">
        <f>'[1]e change'!O8</f>
        <v>1.3228071369723384</v>
      </c>
      <c r="Z11" s="22">
        <f t="shared" si="16"/>
        <v>1.3225554656894505</v>
      </c>
      <c r="AA11" s="22">
        <f t="shared" si="17"/>
        <v>1.3299962681220481</v>
      </c>
      <c r="AB11" s="22">
        <f t="shared" si="4"/>
        <v>4.4701206484849543E-3</v>
      </c>
      <c r="AC11" s="22">
        <f>-SLOPE(Y10:Y11,X10:X11)</f>
        <v>4.822245831778188E-2</v>
      </c>
      <c r="AD11" s="22">
        <f>AC11/$V$19</f>
        <v>2.8434292708891116E-2</v>
      </c>
      <c r="AE11" s="22"/>
      <c r="AF11" s="22">
        <f t="shared" si="18"/>
        <v>1.0379398354602158</v>
      </c>
      <c r="AG11" s="22">
        <f t="shared" si="19"/>
        <v>29.527424956533675</v>
      </c>
      <c r="AH11" s="22">
        <f t="shared" si="20"/>
        <v>1.0266435864601335</v>
      </c>
      <c r="AI11" s="22">
        <f t="shared" si="21"/>
        <v>28.017241168478378</v>
      </c>
      <c r="AJ11" s="22">
        <f t="shared" si="22"/>
        <v>1.0451013898289521</v>
      </c>
      <c r="AK11" s="17">
        <f t="shared" si="23"/>
        <v>29.583607551398021</v>
      </c>
      <c r="AL11" s="22">
        <f t="shared" si="24"/>
        <v>1.022205934756484</v>
      </c>
      <c r="AM11" s="22">
        <f t="shared" si="25"/>
        <v>26.857122879590968</v>
      </c>
      <c r="AN11" s="16">
        <v>2.5</v>
      </c>
      <c r="AO11" s="22"/>
      <c r="AP11" s="22">
        <v>100.5</v>
      </c>
      <c r="AQ11" s="22">
        <v>4.6101577274991303</v>
      </c>
      <c r="AR11" s="22">
        <v>1.3762912560588654</v>
      </c>
      <c r="AS11" s="22">
        <v>0.97678630859069016</v>
      </c>
      <c r="AT11" s="22">
        <f t="shared" si="26"/>
        <v>1.3748490051432347</v>
      </c>
      <c r="AU11" s="22">
        <f t="shared" si="27"/>
        <v>1.3736747710666601</v>
      </c>
      <c r="AV11" s="22">
        <v>2.3503259539850389E-2</v>
      </c>
      <c r="AW11" s="22">
        <f t="shared" si="28"/>
        <v>2.4311401979793867E-2</v>
      </c>
      <c r="AX11" s="22"/>
      <c r="AY11" s="22">
        <f t="shared" si="6"/>
        <v>1.0621635119571262</v>
      </c>
      <c r="AZ11" s="22">
        <f t="shared" si="29"/>
        <v>41.116759428208283</v>
      </c>
      <c r="BA11" s="22">
        <f t="shared" si="30"/>
        <v>1.0235953331936862</v>
      </c>
      <c r="BB11" s="22">
        <f t="shared" si="31"/>
        <v>30.303895544065622</v>
      </c>
      <c r="BC11" s="22">
        <f t="shared" si="7"/>
        <v>1.0819245572883311</v>
      </c>
      <c r="BD11" s="17">
        <f t="shared" si="32"/>
        <v>42.028781538951542</v>
      </c>
    </row>
    <row r="12" spans="1:56" x14ac:dyDescent="0.25">
      <c r="A12" s="1">
        <f>$A$11-($B$2*LN(B12))</f>
        <v>1.3581920000036365</v>
      </c>
      <c r="B12" s="1">
        <v>150</v>
      </c>
      <c r="D12" s="16">
        <v>2.5</v>
      </c>
      <c r="E12" s="22">
        <v>2.7</v>
      </c>
      <c r="F12" s="22">
        <f>F11-E12</f>
        <v>97.3</v>
      </c>
      <c r="G12" s="22">
        <f t="shared" si="2"/>
        <v>4.577798989191959</v>
      </c>
      <c r="H12" s="22">
        <f>H11</f>
        <v>1.5368474216113954</v>
      </c>
      <c r="I12" s="22">
        <f t="shared" si="8"/>
        <v>0</v>
      </c>
      <c r="J12" s="22"/>
      <c r="K12" s="22">
        <f t="shared" ref="K12:K17" si="34">J12/$E$19</f>
        <v>0</v>
      </c>
      <c r="L12" s="22">
        <f t="shared" si="9"/>
        <v>1.5363205283156744</v>
      </c>
      <c r="M12" s="22">
        <f t="shared" si="10"/>
        <v>1.5502843883317923</v>
      </c>
      <c r="N12" s="22"/>
      <c r="O12" s="22">
        <f t="shared" si="11"/>
        <v>1</v>
      </c>
      <c r="P12" s="22">
        <f t="shared" si="12"/>
        <v>27.366099574803741</v>
      </c>
      <c r="Q12" s="22">
        <f t="shared" si="13"/>
        <v>1</v>
      </c>
      <c r="R12" s="22">
        <f t="shared" si="5"/>
        <v>28.134353002739093</v>
      </c>
      <c r="S12" s="22">
        <f t="shared" si="14"/>
        <v>1</v>
      </c>
      <c r="T12" s="17">
        <f t="shared" si="15"/>
        <v>27.431113083813354</v>
      </c>
      <c r="U12" s="16">
        <v>2.5</v>
      </c>
      <c r="V12" s="22">
        <v>9.1999999999999993</v>
      </c>
      <c r="W12" s="22">
        <f>W11-V12</f>
        <v>90.2</v>
      </c>
      <c r="X12" s="22">
        <f t="shared" si="3"/>
        <v>4.5020294270685781</v>
      </c>
      <c r="Y12" s="22">
        <f>Y11</f>
        <v>1.3228071369723384</v>
      </c>
      <c r="Z12" s="22">
        <f t="shared" si="16"/>
        <v>1.3225554656894505</v>
      </c>
      <c r="AA12" s="22">
        <f t="shared" si="17"/>
        <v>1.3299962681220481</v>
      </c>
      <c r="AB12" s="22">
        <f t="shared" si="4"/>
        <v>0</v>
      </c>
      <c r="AC12" s="22"/>
      <c r="AD12" s="22"/>
      <c r="AE12" s="22"/>
      <c r="AF12" s="22">
        <f t="shared" si="18"/>
        <v>1</v>
      </c>
      <c r="AG12" s="22">
        <f t="shared" si="19"/>
        <v>29.527424956533675</v>
      </c>
      <c r="AH12" s="22">
        <f t="shared" si="20"/>
        <v>1</v>
      </c>
      <c r="AI12" s="22">
        <f t="shared" si="21"/>
        <v>28.017241168478378</v>
      </c>
      <c r="AJ12" s="22">
        <f t="shared" si="22"/>
        <v>1</v>
      </c>
      <c r="AK12" s="17">
        <f t="shared" si="23"/>
        <v>29.583607551398021</v>
      </c>
      <c r="AL12" s="22">
        <f t="shared" si="24"/>
        <v>1</v>
      </c>
      <c r="AM12" s="22">
        <f t="shared" si="25"/>
        <v>26.857122879590968</v>
      </c>
      <c r="AN12" s="16">
        <v>3</v>
      </c>
      <c r="AO12" s="22">
        <v>11.3</v>
      </c>
      <c r="AP12" s="22">
        <v>89.2</v>
      </c>
      <c r="AQ12" s="22">
        <v>4.4908810395859637</v>
      </c>
      <c r="AR12" s="22">
        <v>1.3762912560588654</v>
      </c>
      <c r="AS12" s="22">
        <v>0.97678630859069016</v>
      </c>
      <c r="AT12" s="22">
        <f t="shared" si="26"/>
        <v>1.3748490051432347</v>
      </c>
      <c r="AU12" s="22">
        <f t="shared" si="27"/>
        <v>1.3736747710666601</v>
      </c>
      <c r="AV12" s="22"/>
      <c r="AW12" s="22">
        <f t="shared" si="28"/>
        <v>0</v>
      </c>
      <c r="AX12" s="22"/>
      <c r="AY12" s="22">
        <f t="shared" si="6"/>
        <v>1</v>
      </c>
      <c r="AZ12" s="22">
        <f t="shared" si="29"/>
        <v>41.116759428208283</v>
      </c>
      <c r="BA12" s="22">
        <f t="shared" si="30"/>
        <v>1</v>
      </c>
      <c r="BB12" s="22">
        <f t="shared" si="31"/>
        <v>30.303895544065622</v>
      </c>
      <c r="BC12" s="22">
        <f t="shared" si="7"/>
        <v>1</v>
      </c>
      <c r="BD12" s="17">
        <f t="shared" si="32"/>
        <v>42.028781538951542</v>
      </c>
    </row>
    <row r="13" spans="1:56" x14ac:dyDescent="0.25">
      <c r="A13">
        <v>2.0099999999999998</v>
      </c>
      <c r="B13" s="4">
        <v>1</v>
      </c>
      <c r="D13" s="16">
        <v>3</v>
      </c>
      <c r="E13" s="22"/>
      <c r="F13" s="22">
        <v>100</v>
      </c>
      <c r="G13" s="22">
        <f t="shared" si="2"/>
        <v>4.6051701859880918</v>
      </c>
      <c r="H13" s="22">
        <f>'[1]e change'!$G$9</f>
        <v>1.5346960315718658</v>
      </c>
      <c r="I13" s="22">
        <f t="shared" si="8"/>
        <v>2.1513900395295771E-3</v>
      </c>
      <c r="J13" s="22">
        <f t="shared" si="33"/>
        <v>7.8600510439994525E-2</v>
      </c>
      <c r="K13" s="22">
        <f t="shared" si="34"/>
        <v>2.5337475383212141E-2</v>
      </c>
      <c r="L13" s="22">
        <f t="shared" si="9"/>
        <v>1.5334336084376006</v>
      </c>
      <c r="M13" s="22">
        <f t="shared" si="10"/>
        <v>1.5493537676407239</v>
      </c>
      <c r="N13" s="22"/>
      <c r="O13" s="22">
        <f t="shared" si="11"/>
        <v>1.0097359295644863</v>
      </c>
      <c r="P13" s="22">
        <f t="shared" si="12"/>
        <v>27.632533992718749</v>
      </c>
      <c r="Q13" s="22">
        <f t="shared" si="13"/>
        <v>1.0127356518910522</v>
      </c>
      <c r="R13" s="22">
        <f t="shared" si="5"/>
        <v>28.492662328761956</v>
      </c>
      <c r="S13" s="22">
        <f t="shared" si="14"/>
        <v>1.0130862030909642</v>
      </c>
      <c r="T13" s="17">
        <f t="shared" si="15"/>
        <v>27.79008220063934</v>
      </c>
      <c r="U13" s="16">
        <v>3</v>
      </c>
      <c r="V13" s="22"/>
      <c r="W13" s="22">
        <v>99.5</v>
      </c>
      <c r="X13" s="22">
        <f t="shared" si="3"/>
        <v>4.6001576441645469</v>
      </c>
      <c r="Y13" s="22">
        <f>'[1]e change'!O9</f>
        <v>1.3194959364919785</v>
      </c>
      <c r="Z13" s="22">
        <f t="shared" si="16"/>
        <v>1.319298839316748</v>
      </c>
      <c r="AA13" s="22">
        <f t="shared" si="17"/>
        <v>1.3267148975090994</v>
      </c>
      <c r="AB13" s="22">
        <f t="shared" si="4"/>
        <v>3.3112004803599326E-3</v>
      </c>
      <c r="AC13" s="22">
        <f>-SLOPE(Y12:Y13,X12:X13)</f>
        <v>3.3743611963535425E-2</v>
      </c>
      <c r="AD13" s="22">
        <f t="shared" ref="AD13:AD17" si="35">AC13/$V$19</f>
        <v>1.9896864927614083E-2</v>
      </c>
      <c r="AE13" s="22">
        <v>29.2</v>
      </c>
      <c r="AF13" s="22">
        <f t="shared" si="18"/>
        <v>1.0263560339796747</v>
      </c>
      <c r="AG13" s="22">
        <f t="shared" si="19"/>
        <v>30.305650772020371</v>
      </c>
      <c r="AH13" s="22">
        <f t="shared" si="20"/>
        <v>1.0196685768954845</v>
      </c>
      <c r="AI13" s="22">
        <f t="shared" si="21"/>
        <v>28.56830043079993</v>
      </c>
      <c r="AJ13" s="22">
        <f t="shared" si="22"/>
        <v>1.0259160621229277</v>
      </c>
      <c r="AK13" s="17">
        <f t="shared" si="23"/>
        <v>30.350298162520367</v>
      </c>
      <c r="AL13" s="22">
        <f t="shared" si="24"/>
        <v>1.0194896715424686</v>
      </c>
      <c r="AM13" s="22">
        <f t="shared" si="25"/>
        <v>27.380559383089913</v>
      </c>
      <c r="AN13" s="16">
        <v>3.5</v>
      </c>
      <c r="AO13" s="22"/>
      <c r="AP13" s="22">
        <v>100</v>
      </c>
      <c r="AQ13" s="22">
        <v>4.6051701859880918</v>
      </c>
      <c r="AR13" s="22">
        <v>1.374474140743144</v>
      </c>
      <c r="AS13" s="22">
        <v>0.97549665906795047</v>
      </c>
      <c r="AT13" s="22">
        <f t="shared" si="26"/>
        <v>1.3709159353127827</v>
      </c>
      <c r="AU13" s="22">
        <f t="shared" si="27"/>
        <v>1.3696064654982094</v>
      </c>
      <c r="AV13" s="22">
        <v>1.5899281540942011E-2</v>
      </c>
      <c r="AW13" s="22">
        <f t="shared" si="28"/>
        <v>1.644596674245883E-2</v>
      </c>
      <c r="AX13" s="22"/>
      <c r="AY13" s="22">
        <f t="shared" si="6"/>
        <v>1.0280266700297984</v>
      </c>
      <c r="AZ13" s="22">
        <f t="shared" si="29"/>
        <v>42.269125277397279</v>
      </c>
      <c r="BA13" s="22">
        <f t="shared" si="30"/>
        <v>1.0107462441440194</v>
      </c>
      <c r="BB13" s="22">
        <f t="shared" si="31"/>
        <v>30.62954860409701</v>
      </c>
      <c r="BC13" s="22">
        <f t="shared" si="7"/>
        <v>1.0616539508526683</v>
      </c>
      <c r="BD13" s="17">
        <f t="shared" si="32"/>
        <v>44.620021970351594</v>
      </c>
    </row>
    <row r="14" spans="1:56" x14ac:dyDescent="0.25">
      <c r="A14">
        <f>A13-0.17*LN(B14)</f>
        <v>1.1581920000036363</v>
      </c>
      <c r="B14" s="4">
        <v>150</v>
      </c>
      <c r="D14" s="16">
        <v>3.5</v>
      </c>
      <c r="E14" s="22">
        <v>1.5</v>
      </c>
      <c r="F14" s="22">
        <f>F13-E14</f>
        <v>98.5</v>
      </c>
      <c r="G14" s="22">
        <f t="shared" si="2"/>
        <v>4.5900565481780431</v>
      </c>
      <c r="H14" s="22">
        <f>H13</f>
        <v>1.5346960315718658</v>
      </c>
      <c r="I14" s="22">
        <f t="shared" si="8"/>
        <v>0</v>
      </c>
      <c r="J14" s="22"/>
      <c r="K14" s="22">
        <f t="shared" si="34"/>
        <v>0</v>
      </c>
      <c r="L14" s="22">
        <f t="shared" si="9"/>
        <v>1.5334336084376006</v>
      </c>
      <c r="M14" s="22">
        <f t="shared" si="10"/>
        <v>1.5493537676407239</v>
      </c>
      <c r="N14" s="22"/>
      <c r="O14" s="22">
        <f t="shared" si="11"/>
        <v>1</v>
      </c>
      <c r="P14" s="22">
        <f t="shared" si="12"/>
        <v>27.632533992718749</v>
      </c>
      <c r="Q14" s="22">
        <f t="shared" si="13"/>
        <v>1</v>
      </c>
      <c r="R14" s="22">
        <f t="shared" si="5"/>
        <v>28.492662328761956</v>
      </c>
      <c r="S14" s="22">
        <f t="shared" si="14"/>
        <v>1</v>
      </c>
      <c r="T14" s="17">
        <f t="shared" si="15"/>
        <v>27.79008220063934</v>
      </c>
      <c r="U14" s="16">
        <v>3.5</v>
      </c>
      <c r="V14" s="22">
        <v>6.2</v>
      </c>
      <c r="W14" s="22">
        <f>W13-V14</f>
        <v>93.3</v>
      </c>
      <c r="X14" s="22">
        <f t="shared" si="3"/>
        <v>4.535820107853298</v>
      </c>
      <c r="Y14" s="22">
        <f>Y13</f>
        <v>1.3194959364919785</v>
      </c>
      <c r="Z14" s="22">
        <f t="shared" si="16"/>
        <v>1.319298839316748</v>
      </c>
      <c r="AA14" s="22">
        <f t="shared" si="17"/>
        <v>1.3267148975090994</v>
      </c>
      <c r="AB14" s="22">
        <f t="shared" si="4"/>
        <v>0</v>
      </c>
      <c r="AC14" s="22"/>
      <c r="AD14" s="22"/>
      <c r="AE14" s="22">
        <v>29.2</v>
      </c>
      <c r="AF14" s="22">
        <f t="shared" si="18"/>
        <v>1</v>
      </c>
      <c r="AG14" s="22">
        <f t="shared" si="19"/>
        <v>30.305650772020371</v>
      </c>
      <c r="AH14" s="22">
        <f t="shared" si="20"/>
        <v>1</v>
      </c>
      <c r="AI14" s="22">
        <f t="shared" si="21"/>
        <v>28.56830043079993</v>
      </c>
      <c r="AJ14" s="22">
        <f t="shared" si="22"/>
        <v>1</v>
      </c>
      <c r="AK14" s="17">
        <f t="shared" si="23"/>
        <v>30.350298162520367</v>
      </c>
      <c r="AL14" s="22">
        <f t="shared" si="24"/>
        <v>1</v>
      </c>
      <c r="AM14" s="22">
        <f t="shared" si="25"/>
        <v>27.380559383089913</v>
      </c>
      <c r="AN14" s="16">
        <v>4</v>
      </c>
      <c r="AO14" s="22">
        <v>6.9</v>
      </c>
      <c r="AP14" s="22">
        <v>93.1</v>
      </c>
      <c r="AQ14" s="22">
        <v>4.5336741842830213</v>
      </c>
      <c r="AR14" s="22">
        <v>1.374474140743144</v>
      </c>
      <c r="AS14" s="22">
        <v>0.97549665906795047</v>
      </c>
      <c r="AT14" s="22">
        <f t="shared" si="26"/>
        <v>1.3709159353127827</v>
      </c>
      <c r="AU14" s="22">
        <f t="shared" si="27"/>
        <v>1.3696064654982094</v>
      </c>
      <c r="AV14" s="22"/>
      <c r="AW14" s="22">
        <f t="shared" si="28"/>
        <v>0</v>
      </c>
      <c r="AX14" s="22"/>
      <c r="AY14" s="22">
        <f t="shared" si="6"/>
        <v>1</v>
      </c>
      <c r="AZ14" s="22">
        <f t="shared" si="29"/>
        <v>42.269125277397279</v>
      </c>
      <c r="BA14" s="22">
        <f t="shared" si="30"/>
        <v>1</v>
      </c>
      <c r="BB14" s="22">
        <f t="shared" si="31"/>
        <v>30.62954860409701</v>
      </c>
      <c r="BC14" s="22">
        <f t="shared" si="7"/>
        <v>1</v>
      </c>
      <c r="BD14" s="17">
        <f t="shared" si="32"/>
        <v>44.620021970351594</v>
      </c>
    </row>
    <row r="15" spans="1:56" x14ac:dyDescent="0.25">
      <c r="A15">
        <v>2.0299999999999998</v>
      </c>
      <c r="B15" s="4">
        <v>1</v>
      </c>
      <c r="D15" s="16">
        <v>4</v>
      </c>
      <c r="E15" s="22"/>
      <c r="F15" s="22">
        <v>100.5</v>
      </c>
      <c r="G15" s="22">
        <f t="shared" si="2"/>
        <v>4.6101577274991303</v>
      </c>
      <c r="H15" s="22">
        <f>'[1]e change'!$G$10</f>
        <v>1.5323653590290434</v>
      </c>
      <c r="I15" s="22">
        <f t="shared" si="8"/>
        <v>2.3306725428224873E-3</v>
      </c>
      <c r="J15" s="22">
        <f t="shared" si="33"/>
        <v>0.11594705492614972</v>
      </c>
      <c r="K15" s="22">
        <f t="shared" si="34"/>
        <v>3.7376419485087881E-2</v>
      </c>
      <c r="L15" s="22">
        <f t="shared" si="9"/>
        <v>1.5318395290208757</v>
      </c>
      <c r="M15" s="22">
        <f t="shared" si="10"/>
        <v>1.5488399039551821</v>
      </c>
      <c r="N15" s="22"/>
      <c r="O15" s="22">
        <f t="shared" si="11"/>
        <v>1.0105515229984938</v>
      </c>
      <c r="P15" s="22">
        <f t="shared" si="12"/>
        <v>27.924099310649584</v>
      </c>
      <c r="Q15" s="22">
        <f t="shared" si="13"/>
        <v>1.0138042492817334</v>
      </c>
      <c r="R15" s="22">
        <f t="shared" si="5"/>
        <v>28.885982142248441</v>
      </c>
      <c r="S15" s="22">
        <f t="shared" si="14"/>
        <v>1.0072048085975758</v>
      </c>
      <c r="T15" s="17">
        <f t="shared" si="15"/>
        <v>27.990304423805842</v>
      </c>
      <c r="U15" s="16">
        <v>4</v>
      </c>
      <c r="V15" s="22"/>
      <c r="W15" s="22">
        <v>99.4</v>
      </c>
      <c r="X15" s="22">
        <f t="shared" si="3"/>
        <v>4.5991521136625284</v>
      </c>
      <c r="Y15" s="22">
        <f>'[1]e change'!O10</f>
        <v>1.3178403362517983</v>
      </c>
      <c r="Z15" s="22">
        <f t="shared" si="16"/>
        <v>1.3176256373025859</v>
      </c>
      <c r="AA15" s="22">
        <f t="shared" si="17"/>
        <v>1.3245387162899185</v>
      </c>
      <c r="AB15" s="22">
        <f t="shared" si="4"/>
        <v>1.6556002401801884E-3</v>
      </c>
      <c r="AC15" s="22">
        <f>-SLOPE(Y14:Y15,X14:X15)</f>
        <v>2.6141604375632954E-2</v>
      </c>
      <c r="AD15" s="22">
        <f t="shared" si="35"/>
        <v>1.5414353739462511E-2</v>
      </c>
      <c r="AE15" s="22"/>
      <c r="AF15" s="22">
        <f t="shared" si="18"/>
        <v>1.012710273282746</v>
      </c>
      <c r="AG15" s="22">
        <f t="shared" si="19"/>
        <v>30.690843875344211</v>
      </c>
      <c r="AH15" s="22">
        <f t="shared" si="20"/>
        <v>1.0097864016194154</v>
      </c>
      <c r="AI15" s="22">
        <f t="shared" si="21"/>
        <v>28.847881292399855</v>
      </c>
      <c r="AJ15" s="22">
        <f t="shared" si="22"/>
        <v>1.0128462688421225</v>
      </c>
      <c r="AK15" s="17">
        <f t="shared" si="23"/>
        <v>30.740186252154679</v>
      </c>
      <c r="AL15" s="22">
        <f t="shared" si="24"/>
        <v>1.0128833503748802</v>
      </c>
      <c r="AM15" s="22">
        <f t="shared" si="25"/>
        <v>27.733312723082474</v>
      </c>
      <c r="AN15" s="16">
        <v>4.5</v>
      </c>
      <c r="AO15" s="22"/>
      <c r="AP15" s="22">
        <v>100.5</v>
      </c>
      <c r="AQ15" s="22">
        <v>4.6101577274991303</v>
      </c>
      <c r="AR15" s="22">
        <v>1.3734829869345688</v>
      </c>
      <c r="AS15" s="22">
        <v>0.97479321387372897</v>
      </c>
      <c r="AT15" s="22">
        <f t="shared" si="26"/>
        <v>1.3685707384496157</v>
      </c>
      <c r="AU15" s="22">
        <f t="shared" si="27"/>
        <v>1.3671806307510956</v>
      </c>
      <c r="AV15" s="22">
        <v>1.2959046703349063E-2</v>
      </c>
      <c r="AW15" s="22">
        <f t="shared" si="28"/>
        <v>1.3404634074089244E-2</v>
      </c>
      <c r="AX15" s="22"/>
      <c r="AY15" s="22">
        <f t="shared" si="6"/>
        <v>1.0151912001214349</v>
      </c>
      <c r="AZ15" s="22">
        <f t="shared" si="29"/>
        <v>42.911244018444222</v>
      </c>
      <c r="BA15" s="22">
        <f t="shared" si="30"/>
        <v>1.0058473458958606</v>
      </c>
      <c r="BB15" s="22">
        <f t="shared" si="31"/>
        <v>30.808650169419238</v>
      </c>
      <c r="BC15" s="22">
        <f t="shared" si="7"/>
        <v>1.0363179936307338</v>
      </c>
      <c r="BD15" s="17">
        <f t="shared" si="32"/>
        <v>46.240531644074025</v>
      </c>
    </row>
    <row r="16" spans="1:56" x14ac:dyDescent="0.25">
      <c r="A16">
        <f>A15-0.17*LN(B16)</f>
        <v>1.1781920000036363</v>
      </c>
      <c r="B16" s="4">
        <v>150</v>
      </c>
      <c r="D16" s="16">
        <v>4.5</v>
      </c>
      <c r="E16" s="22">
        <v>1.3</v>
      </c>
      <c r="F16" s="22">
        <f>F15-E16</f>
        <v>99.2</v>
      </c>
      <c r="G16" s="22">
        <f t="shared" si="2"/>
        <v>4.5971380142908274</v>
      </c>
      <c r="H16" s="22">
        <f>H15</f>
        <v>1.5323653590290434</v>
      </c>
      <c r="I16" s="22">
        <f t="shared" si="8"/>
        <v>0</v>
      </c>
      <c r="J16" s="22"/>
      <c r="K16" s="22">
        <f t="shared" si="34"/>
        <v>0</v>
      </c>
      <c r="L16" s="22">
        <f t="shared" si="9"/>
        <v>1.5318395290208757</v>
      </c>
      <c r="M16" s="22">
        <f t="shared" si="10"/>
        <v>1.5488399039551821</v>
      </c>
      <c r="N16" s="22"/>
      <c r="O16" s="22">
        <f t="shared" si="11"/>
        <v>1</v>
      </c>
      <c r="P16" s="22">
        <f t="shared" si="12"/>
        <v>27.924099310649584</v>
      </c>
      <c r="Q16" s="22">
        <f t="shared" si="13"/>
        <v>1</v>
      </c>
      <c r="R16" s="22">
        <f t="shared" si="5"/>
        <v>28.885982142248441</v>
      </c>
      <c r="S16" s="22">
        <f t="shared" si="14"/>
        <v>1</v>
      </c>
      <c r="T16" s="17">
        <f t="shared" si="15"/>
        <v>27.990304423805842</v>
      </c>
      <c r="U16" s="16">
        <v>4.5</v>
      </c>
      <c r="V16" s="22">
        <v>3.5</v>
      </c>
      <c r="W16" s="22">
        <f>W15-V16</f>
        <v>95.9</v>
      </c>
      <c r="X16" s="22">
        <f t="shared" si="3"/>
        <v>4.5633059818893926</v>
      </c>
      <c r="Y16" s="22">
        <f>Y15</f>
        <v>1.3178403362517983</v>
      </c>
      <c r="Z16" s="22">
        <f t="shared" si="16"/>
        <v>1.3176256373025859</v>
      </c>
      <c r="AA16" s="22">
        <f t="shared" si="17"/>
        <v>1.3245387162899185</v>
      </c>
      <c r="AB16" s="22">
        <f t="shared" si="4"/>
        <v>0</v>
      </c>
      <c r="AC16" s="22"/>
      <c r="AD16" s="22"/>
      <c r="AE16" s="22"/>
      <c r="AF16" s="22">
        <f t="shared" si="18"/>
        <v>1</v>
      </c>
      <c r="AG16" s="22">
        <f t="shared" si="19"/>
        <v>30.690843875344211</v>
      </c>
      <c r="AH16" s="22">
        <f t="shared" si="20"/>
        <v>1</v>
      </c>
      <c r="AI16" s="22">
        <f t="shared" si="21"/>
        <v>28.847881292399855</v>
      </c>
      <c r="AJ16" s="22">
        <f t="shared" si="22"/>
        <v>1</v>
      </c>
      <c r="AK16" s="17">
        <f t="shared" si="23"/>
        <v>30.740186252154679</v>
      </c>
      <c r="AL16" s="22">
        <f t="shared" si="24"/>
        <v>1</v>
      </c>
      <c r="AM16" s="22">
        <f t="shared" si="25"/>
        <v>27.733312723082474</v>
      </c>
      <c r="AN16" s="16">
        <v>5</v>
      </c>
      <c r="AO16" s="22">
        <v>6.1</v>
      </c>
      <c r="AP16" s="22">
        <v>94.4</v>
      </c>
      <c r="AQ16" s="22">
        <v>4.5475410731514554</v>
      </c>
      <c r="AR16" s="22">
        <v>1.3734829869345688</v>
      </c>
      <c r="AS16" s="22">
        <v>0.97479321387372897</v>
      </c>
      <c r="AT16" s="22">
        <f t="shared" si="26"/>
        <v>1.3685707384496157</v>
      </c>
      <c r="AU16" s="22">
        <f t="shared" si="27"/>
        <v>1.3671806307510956</v>
      </c>
      <c r="AV16" s="22"/>
      <c r="AW16" s="22">
        <f t="shared" si="28"/>
        <v>0</v>
      </c>
      <c r="AX16" s="22">
        <v>41.9</v>
      </c>
      <c r="AY16" s="22">
        <f t="shared" si="6"/>
        <v>1</v>
      </c>
      <c r="AZ16" s="22">
        <f t="shared" si="29"/>
        <v>42.911244018444222</v>
      </c>
      <c r="BA16" s="22">
        <f t="shared" si="30"/>
        <v>1</v>
      </c>
      <c r="BB16" s="22">
        <f t="shared" si="31"/>
        <v>30.808650169419238</v>
      </c>
      <c r="BC16" s="22">
        <f t="shared" si="7"/>
        <v>1</v>
      </c>
      <c r="BD16" s="17">
        <f t="shared" si="32"/>
        <v>46.240531644074025</v>
      </c>
    </row>
    <row r="17" spans="1:56" x14ac:dyDescent="0.25">
      <c r="D17" s="16">
        <v>5</v>
      </c>
      <c r="E17" s="22"/>
      <c r="F17" s="22">
        <v>100.1</v>
      </c>
      <c r="G17" s="22">
        <f t="shared" si="2"/>
        <v>4.6061696863211745</v>
      </c>
      <c r="H17" s="22">
        <f>'[1]e change'!$G$11</f>
        <v>1.5316482290158668</v>
      </c>
      <c r="I17" s="22">
        <f t="shared" si="8"/>
        <v>7.1713001317652569E-4</v>
      </c>
      <c r="J17" s="22">
        <f t="shared" si="33"/>
        <v>7.9401688941638932E-2</v>
      </c>
      <c r="K17" s="22">
        <f t="shared" si="34"/>
        <v>2.5595741397635437E-2</v>
      </c>
      <c r="L17" s="22">
        <f t="shared" si="9"/>
        <v>1.5304593906789632</v>
      </c>
      <c r="M17" s="22">
        <f t="shared" si="10"/>
        <v>1.5483950058105278</v>
      </c>
      <c r="N17" s="22"/>
      <c r="O17" s="22">
        <f t="shared" si="11"/>
        <v>1.0032348344178497</v>
      </c>
      <c r="P17" s="22">
        <f t="shared" si="12"/>
        <v>28.014429148187126</v>
      </c>
      <c r="Q17" s="22">
        <f t="shared" si="13"/>
        <v>1.0042273218657609</v>
      </c>
      <c r="R17" s="22">
        <f t="shared" si="5"/>
        <v>29.008092486172348</v>
      </c>
      <c r="S17" s="22">
        <f t="shared" si="14"/>
        <v>1.0062348450180685</v>
      </c>
      <c r="T17" s="17">
        <f t="shared" si="15"/>
        <v>28.16481963389683</v>
      </c>
      <c r="U17" s="16">
        <v>5</v>
      </c>
      <c r="V17" s="22"/>
      <c r="W17" s="22">
        <v>99.4</v>
      </c>
      <c r="X17" s="22">
        <f t="shared" si="3"/>
        <v>4.5991521136625284</v>
      </c>
      <c r="Y17" s="22">
        <f>'[1]e change'!O11</f>
        <v>1.3171780961557267</v>
      </c>
      <c r="Z17" s="22">
        <f t="shared" si="16"/>
        <v>1.3169674422790758</v>
      </c>
      <c r="AA17" s="22">
        <f t="shared" si="17"/>
        <v>1.3233273922500512</v>
      </c>
      <c r="AB17" s="22">
        <f t="shared" si="4"/>
        <v>6.6224009607163126E-4</v>
      </c>
      <c r="AC17" s="22">
        <f>-SLOPE(Y16:Y17,X16:X17)</f>
        <v>1.8474520493950056E-2</v>
      </c>
      <c r="AD17" s="22">
        <f t="shared" si="35"/>
        <v>1.0893470422425087E-2</v>
      </c>
      <c r="AE17" s="22">
        <v>31.65</v>
      </c>
      <c r="AF17" s="22">
        <f t="shared" si="18"/>
        <v>1.0049205863289954</v>
      </c>
      <c r="AG17" s="22">
        <f t="shared" si="19"/>
        <v>30.841860822142561</v>
      </c>
      <c r="AH17" s="22">
        <f t="shared" si="20"/>
        <v>1.0039031274159396</v>
      </c>
      <c r="AI17" s="22">
        <f t="shared" si="21"/>
        <v>28.960478248763991</v>
      </c>
      <c r="AJ17" s="22">
        <f t="shared" si="22"/>
        <v>1.0048904571966457</v>
      </c>
      <c r="AK17" s="17">
        <f t="shared" si="23"/>
        <v>30.89051981723776</v>
      </c>
      <c r="AL17" s="22">
        <f t="shared" si="24"/>
        <v>1.0071508818471626</v>
      </c>
      <c r="AM17" s="22">
        <f t="shared" si="25"/>
        <v>27.931630365595648</v>
      </c>
      <c r="AN17" s="16">
        <v>5.5</v>
      </c>
      <c r="AO17" s="22"/>
      <c r="AP17" s="22">
        <v>101</v>
      </c>
      <c r="AQ17" s="22">
        <v>4.6151205168412597</v>
      </c>
      <c r="AR17" s="22">
        <v>1.3728222177288516</v>
      </c>
      <c r="AS17" s="22">
        <v>0.97432425041091431</v>
      </c>
      <c r="AT17" s="22">
        <f t="shared" si="26"/>
        <v>1.3665061818913111</v>
      </c>
      <c r="AU17" s="22">
        <f t="shared" si="27"/>
        <v>1.365045085921075</v>
      </c>
      <c r="AV17" s="22">
        <v>9.7776656574773933E-3</v>
      </c>
      <c r="AW17" s="22">
        <f t="shared" si="28"/>
        <v>1.0113863560920859E-2</v>
      </c>
      <c r="AX17" s="22">
        <v>41.9</v>
      </c>
      <c r="AY17" s="22">
        <f t="shared" si="6"/>
        <v>1.0101019969547826</v>
      </c>
      <c r="AZ17" s="22">
        <f t="shared" si="29"/>
        <v>43.344733274844479</v>
      </c>
      <c r="BA17" s="22">
        <f t="shared" si="30"/>
        <v>1.0038944413862998</v>
      </c>
      <c r="BB17" s="22">
        <f t="shared" si="31"/>
        <v>30.928632651695057</v>
      </c>
      <c r="BC17" s="22">
        <f t="shared" si="7"/>
        <v>1.031903413417526</v>
      </c>
      <c r="BD17" s="17">
        <f t="shared" si="32"/>
        <v>47.715762441761115</v>
      </c>
    </row>
    <row r="18" spans="1:56" ht="15.75" thickBot="1" x14ac:dyDescent="0.3">
      <c r="A18" t="s">
        <v>21</v>
      </c>
      <c r="D18" s="18">
        <v>5.5</v>
      </c>
      <c r="E18" s="19">
        <v>48</v>
      </c>
      <c r="F18" s="19">
        <v>54.32</v>
      </c>
      <c r="G18" s="19">
        <f t="shared" si="2"/>
        <v>3.9948924832504407</v>
      </c>
      <c r="H18" s="19">
        <f>H17</f>
        <v>1.5316482290158668</v>
      </c>
      <c r="I18" s="19">
        <f t="shared" si="8"/>
        <v>0</v>
      </c>
      <c r="J18" s="19"/>
      <c r="K18" s="19"/>
      <c r="L18" s="22">
        <f t="shared" si="9"/>
        <v>1.5304593906789632</v>
      </c>
      <c r="M18" s="19">
        <f>M17-($K$9*LN(1/(1-(E17/$F$7))))</f>
        <v>1.5483950058105278</v>
      </c>
      <c r="N18" s="19">
        <v>28.1</v>
      </c>
      <c r="O18" s="22">
        <f t="shared" si="11"/>
        <v>1</v>
      </c>
      <c r="P18" s="19">
        <f>P17*O18</f>
        <v>28.014429148187126</v>
      </c>
      <c r="Q18" s="19">
        <f t="shared" si="13"/>
        <v>1</v>
      </c>
      <c r="R18" s="19">
        <f t="shared" si="5"/>
        <v>29.008092486172348</v>
      </c>
      <c r="S18" s="22">
        <f t="shared" si="14"/>
        <v>1</v>
      </c>
      <c r="T18" s="20">
        <f t="shared" si="15"/>
        <v>28.16481963389683</v>
      </c>
      <c r="U18" s="18">
        <v>5.5</v>
      </c>
      <c r="V18" s="19"/>
      <c r="W18" s="19">
        <v>61</v>
      </c>
      <c r="X18" s="19">
        <f t="shared" si="3"/>
        <v>4.1108738641733114</v>
      </c>
      <c r="Y18" s="19">
        <f>Y17</f>
        <v>1.3171780961557267</v>
      </c>
      <c r="Z18" s="22">
        <f t="shared" si="16"/>
        <v>1.3169674422790758</v>
      </c>
      <c r="AA18" s="19">
        <f t="shared" si="17"/>
        <v>1.3233273922500512</v>
      </c>
      <c r="AB18" s="19">
        <f t="shared" si="4"/>
        <v>0</v>
      </c>
      <c r="AC18" s="19"/>
      <c r="AD18" s="19"/>
      <c r="AE18" s="19">
        <v>31.65</v>
      </c>
      <c r="AF18" s="22">
        <f t="shared" si="18"/>
        <v>1</v>
      </c>
      <c r="AG18" s="19">
        <f>AG17*AF18</f>
        <v>30.841860822142561</v>
      </c>
      <c r="AH18" s="22">
        <f t="shared" si="20"/>
        <v>1</v>
      </c>
      <c r="AI18" s="19">
        <f t="shared" si="21"/>
        <v>28.960478248763991</v>
      </c>
      <c r="AJ18" s="22">
        <f t="shared" si="22"/>
        <v>1</v>
      </c>
      <c r="AK18" s="20">
        <f t="shared" si="23"/>
        <v>30.89051981723776</v>
      </c>
      <c r="AL18" s="22">
        <f t="shared" si="24"/>
        <v>1</v>
      </c>
      <c r="AM18" s="22">
        <f t="shared" si="25"/>
        <v>27.931630365595648</v>
      </c>
      <c r="AN18" s="18">
        <v>6</v>
      </c>
      <c r="AO18" s="19"/>
      <c r="AP18" s="19">
        <v>50</v>
      </c>
      <c r="AQ18" s="19">
        <v>4.1255201796905503</v>
      </c>
      <c r="AR18" s="19">
        <v>1.3728222177288516</v>
      </c>
      <c r="AS18" s="19">
        <v>0.97432425041091431</v>
      </c>
      <c r="AT18" s="22">
        <f t="shared" si="26"/>
        <v>1.3665061818913111</v>
      </c>
      <c r="AU18" s="22">
        <f t="shared" si="27"/>
        <v>1.365045085921075</v>
      </c>
      <c r="AV18" s="19"/>
      <c r="AW18" s="19">
        <f t="shared" si="28"/>
        <v>0</v>
      </c>
      <c r="AX18" s="19"/>
      <c r="AY18" s="22">
        <f t="shared" si="6"/>
        <v>1</v>
      </c>
      <c r="AZ18" s="19">
        <f t="shared" si="29"/>
        <v>43.344733274844479</v>
      </c>
      <c r="BA18" s="19">
        <f t="shared" si="30"/>
        <v>1</v>
      </c>
      <c r="BB18" s="19">
        <f t="shared" si="31"/>
        <v>30.928632651695057</v>
      </c>
      <c r="BC18" s="22">
        <f t="shared" si="7"/>
        <v>1</v>
      </c>
      <c r="BD18" s="20">
        <f t="shared" si="32"/>
        <v>47.715762441761115</v>
      </c>
    </row>
    <row r="19" spans="1:56" x14ac:dyDescent="0.25">
      <c r="A19" t="s">
        <v>12</v>
      </c>
      <c r="B19" t="s">
        <v>10</v>
      </c>
      <c r="D19" s="3" t="s">
        <v>22</v>
      </c>
      <c r="E19">
        <f>J9/K9</f>
        <v>3.1021445211574981</v>
      </c>
      <c r="F19" t="s">
        <v>23</v>
      </c>
      <c r="G19">
        <v>1.9</v>
      </c>
      <c r="U19" s="3" t="s">
        <v>22</v>
      </c>
      <c r="V19">
        <f>AC9/AD9</f>
        <v>1.6959260710818809</v>
      </c>
      <c r="W19" t="s">
        <v>23</v>
      </c>
      <c r="X19">
        <v>2</v>
      </c>
      <c r="AN19" t="s">
        <v>22</v>
      </c>
      <c r="AO19">
        <f>AV9/AV7</f>
        <v>0.96675870685634846</v>
      </c>
    </row>
    <row r="20" spans="1:56" x14ac:dyDescent="0.25">
      <c r="A20">
        <v>2.1</v>
      </c>
      <c r="B20">
        <v>1</v>
      </c>
      <c r="U20" s="31"/>
      <c r="V20" s="26" t="s">
        <v>38</v>
      </c>
      <c r="W20" s="26"/>
      <c r="X20" s="26" t="s">
        <v>39</v>
      </c>
      <c r="Y20" s="26"/>
      <c r="Z20" s="26" t="s">
        <v>40</v>
      </c>
      <c r="AA20" s="26"/>
      <c r="AB20" s="26" t="s">
        <v>41</v>
      </c>
      <c r="AC20" s="26"/>
      <c r="AD20" s="26" t="s">
        <v>42</v>
      </c>
      <c r="AE20" s="26"/>
    </row>
    <row r="21" spans="1:56" ht="21.6" customHeight="1" x14ac:dyDescent="0.25">
      <c r="A21" s="1">
        <f>$A$20-($B$2*LN(B21))</f>
        <v>1.1992860476868339</v>
      </c>
      <c r="B21">
        <v>200</v>
      </c>
      <c r="U21" s="14">
        <v>0</v>
      </c>
      <c r="V21" s="14">
        <v>25</v>
      </c>
      <c r="W21" s="14">
        <f>V21/$V$21</f>
        <v>1</v>
      </c>
      <c r="X21" s="24">
        <f>AG8</f>
        <v>25</v>
      </c>
      <c r="Y21" s="24">
        <f>X21/$X$21</f>
        <v>1</v>
      </c>
      <c r="Z21" s="24">
        <f>AI8</f>
        <v>25</v>
      </c>
      <c r="AA21" s="24">
        <f>Z21/$Z$21</f>
        <v>1</v>
      </c>
      <c r="AB21" s="24">
        <f>AK8</f>
        <v>25</v>
      </c>
      <c r="AC21" s="24">
        <f>AB21/$AB$21</f>
        <v>1</v>
      </c>
      <c r="AD21" s="27">
        <f>AM8</f>
        <v>25</v>
      </c>
      <c r="AE21" s="27">
        <f>AD21/$AD$21</f>
        <v>1</v>
      </c>
      <c r="AF21" s="27"/>
      <c r="AG21" s="24"/>
      <c r="AH21" s="26"/>
    </row>
    <row r="22" spans="1:56" x14ac:dyDescent="0.25">
      <c r="A22">
        <v>1.89</v>
      </c>
      <c r="B22">
        <v>1</v>
      </c>
      <c r="U22" s="31">
        <v>1</v>
      </c>
      <c r="V22">
        <f>AE9</f>
        <v>27.72</v>
      </c>
      <c r="W22" s="14">
        <f t="shared" ref="W22:W26" si="36">V22/$V$21</f>
        <v>1.1088</v>
      </c>
      <c r="X22">
        <f>AG9</f>
        <v>28.448108404512102</v>
      </c>
      <c r="Y22" s="24">
        <f t="shared" ref="Y22:Y26" si="37">X22/$X$21</f>
        <v>1.1379243361804841</v>
      </c>
      <c r="Z22">
        <f>AI9</f>
        <v>27.290134120529412</v>
      </c>
      <c r="AA22" s="24">
        <f t="shared" ref="AA22:AA26" si="38">Z22/$Z$21</f>
        <v>1.0916053648211765</v>
      </c>
      <c r="AB22">
        <f>AK10</f>
        <v>28.306925853614896</v>
      </c>
      <c r="AC22" s="24">
        <f t="shared" ref="AC22:AC26" si="39">AB22/$AB$21</f>
        <v>1.1322770341445958</v>
      </c>
      <c r="AD22">
        <f>AM10</f>
        <v>26.273691011184582</v>
      </c>
      <c r="AE22" s="27">
        <f t="shared" ref="AE22:AE26" si="40">AD22/$AD$21</f>
        <v>1.0509476404473832</v>
      </c>
    </row>
    <row r="23" spans="1:56" x14ac:dyDescent="0.25">
      <c r="A23">
        <f>A22-B2*LN(B23)</f>
        <v>1.1071210683820243</v>
      </c>
      <c r="B23">
        <v>100</v>
      </c>
      <c r="U23" s="31">
        <v>2</v>
      </c>
      <c r="W23" s="14"/>
      <c r="X23">
        <f>AG11</f>
        <v>29.527424956533675</v>
      </c>
      <c r="Y23" s="24">
        <f t="shared" si="37"/>
        <v>1.1810969982613471</v>
      </c>
      <c r="Z23">
        <f>AI11</f>
        <v>28.017241168478378</v>
      </c>
      <c r="AA23" s="24">
        <f t="shared" si="38"/>
        <v>1.1206896467391352</v>
      </c>
      <c r="AB23">
        <f>AK12</f>
        <v>29.583607551398021</v>
      </c>
      <c r="AC23" s="24">
        <f t="shared" si="39"/>
        <v>1.1833443020559209</v>
      </c>
      <c r="AD23">
        <f>AM12</f>
        <v>26.857122879590968</v>
      </c>
      <c r="AE23" s="27">
        <f t="shared" si="40"/>
        <v>1.0742849151836387</v>
      </c>
    </row>
    <row r="24" spans="1:56" x14ac:dyDescent="0.25">
      <c r="A24">
        <v>1.9550000000000001</v>
      </c>
      <c r="B24">
        <v>1</v>
      </c>
      <c r="U24" s="21">
        <v>3</v>
      </c>
      <c r="V24">
        <f>AE13</f>
        <v>29.2</v>
      </c>
      <c r="W24" s="14">
        <f t="shared" si="36"/>
        <v>1.1679999999999999</v>
      </c>
      <c r="X24">
        <f>AG13</f>
        <v>30.305650772020371</v>
      </c>
      <c r="Y24" s="24">
        <f t="shared" si="37"/>
        <v>1.2122260308808148</v>
      </c>
      <c r="Z24">
        <f>AI13</f>
        <v>28.56830043079993</v>
      </c>
      <c r="AA24" s="24">
        <f t="shared" si="38"/>
        <v>1.1427320172319972</v>
      </c>
      <c r="AB24">
        <f>AK14</f>
        <v>30.350298162520367</v>
      </c>
      <c r="AC24" s="24">
        <f t="shared" si="39"/>
        <v>1.2140119265008147</v>
      </c>
      <c r="AD24">
        <f>AM14</f>
        <v>27.380559383089913</v>
      </c>
      <c r="AE24" s="27">
        <f t="shared" si="40"/>
        <v>1.0952223753235966</v>
      </c>
    </row>
    <row r="25" spans="1:56" x14ac:dyDescent="0.25">
      <c r="A25">
        <f>A24-0.17*LN(B25)</f>
        <v>1.1721210683820245</v>
      </c>
      <c r="B25">
        <v>100</v>
      </c>
      <c r="U25" s="21">
        <v>4</v>
      </c>
      <c r="W25" s="14"/>
      <c r="X25">
        <f>AG15</f>
        <v>30.690843875344211</v>
      </c>
      <c r="Y25" s="24">
        <f t="shared" si="37"/>
        <v>1.2276337550137684</v>
      </c>
      <c r="Z25">
        <f>AI15</f>
        <v>28.847881292399855</v>
      </c>
      <c r="AA25" s="24">
        <f t="shared" si="38"/>
        <v>1.1539152516959943</v>
      </c>
      <c r="AB25">
        <f>AK16</f>
        <v>30.740186252154679</v>
      </c>
      <c r="AC25" s="24">
        <f t="shared" si="39"/>
        <v>1.2296074500861871</v>
      </c>
      <c r="AD25">
        <f>AM16</f>
        <v>27.733312723082474</v>
      </c>
      <c r="AE25" s="27">
        <f t="shared" si="40"/>
        <v>1.109332508923299</v>
      </c>
    </row>
    <row r="26" spans="1:56" x14ac:dyDescent="0.25">
      <c r="U26" s="21">
        <v>5</v>
      </c>
      <c r="V26">
        <f>AE17</f>
        <v>31.65</v>
      </c>
      <c r="W26" s="14">
        <f t="shared" si="36"/>
        <v>1.266</v>
      </c>
      <c r="X26">
        <f>AG17</f>
        <v>30.841860822142561</v>
      </c>
      <c r="Y26" s="24">
        <f t="shared" si="37"/>
        <v>1.2336744328857023</v>
      </c>
      <c r="Z26">
        <f>AI17</f>
        <v>28.960478248763991</v>
      </c>
      <c r="AA26" s="24">
        <f t="shared" si="38"/>
        <v>1.1584191299505597</v>
      </c>
      <c r="AB26">
        <f>AK18</f>
        <v>30.89051981723776</v>
      </c>
      <c r="AC26" s="24">
        <f t="shared" si="39"/>
        <v>1.2356207926895104</v>
      </c>
      <c r="AD26">
        <f>AM18</f>
        <v>27.931630365595648</v>
      </c>
      <c r="AE26" s="27">
        <f t="shared" si="40"/>
        <v>1.117265214623826</v>
      </c>
    </row>
    <row r="27" spans="1:56" x14ac:dyDescent="0.25">
      <c r="U27" s="21"/>
    </row>
  </sheetData>
  <mergeCells count="13">
    <mergeCell ref="AY5:AZ5"/>
    <mergeCell ref="BA5:BB5"/>
    <mergeCell ref="BC5:BD5"/>
    <mergeCell ref="D4:T4"/>
    <mergeCell ref="U4:AK4"/>
    <mergeCell ref="AN4:BD4"/>
    <mergeCell ref="O5:P5"/>
    <mergeCell ref="Q5:R5"/>
    <mergeCell ref="S5:T5"/>
    <mergeCell ref="AF5:AG5"/>
    <mergeCell ref="AH5:AI5"/>
    <mergeCell ref="AJ5:AK5"/>
    <mergeCell ref="AL5:AM5"/>
  </mergeCells>
  <pageMargins left="0.7" right="0.7" top="0.75" bottom="0.75" header="0.3" footer="0.3"/>
  <pageSetup paperSize="9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0.5su</vt:lpstr>
      <vt:lpstr>0.7su</vt:lpstr>
      <vt:lpstr>0.5su (varyingk0)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Noor Laham</dc:creator>
  <cp:lastModifiedBy>Noor Laham</cp:lastModifiedBy>
  <dcterms:created xsi:type="dcterms:W3CDTF">2023-05-22T12:44:17Z</dcterms:created>
  <dcterms:modified xsi:type="dcterms:W3CDTF">2023-05-26T13:33:55Z</dcterms:modified>
</cp:coreProperties>
</file>