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tore.soton.ac.uk\users\mc4\mydocuments\Papers\Papers submitted\Michael-MaFA23\"/>
    </mc:Choice>
  </mc:AlternateContent>
  <xr:revisionPtr revIDLastSave="0" documentId="8_{C79CCB59-08B0-4E96-9E35-948CADD9E9F5}" xr6:coauthVersionLast="47" xr6:coauthVersionMax="47" xr10:uidLastSave="{00000000-0000-0000-0000-000000000000}"/>
  <bookViews>
    <workbookView xWindow="21480" yWindow="-120" windowWidth="19440" windowHeight="15000" activeTab="2" xr2:uid="{00000000-000D-0000-FFFF-FFFF00000000}"/>
  </bookViews>
  <sheets>
    <sheet name="Experiments_vs_P9-17" sheetId="1" r:id="rId1"/>
    <sheet name="Experiments_vs_FA1090(Allele88)" sheetId="2" r:id="rId2"/>
    <sheet name="Experiments_vs_A205_(Allele_90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8" i="1" l="1"/>
  <c r="AE69" i="1"/>
  <c r="AE70" i="1"/>
  <c r="AE71" i="1"/>
  <c r="AE72" i="1"/>
  <c r="AE73" i="1"/>
  <c r="AE74" i="1"/>
  <c r="AE67" i="1"/>
  <c r="X95" i="1"/>
  <c r="X96" i="1"/>
  <c r="X100" i="1"/>
  <c r="X86" i="1"/>
  <c r="X70" i="1"/>
  <c r="X74" i="1"/>
  <c r="X78" i="1"/>
  <c r="X82" i="1"/>
  <c r="W69" i="1"/>
  <c r="X69" i="1" s="1"/>
  <c r="W70" i="1"/>
  <c r="W73" i="1"/>
  <c r="X73" i="1" s="1"/>
  <c r="W74" i="1"/>
  <c r="W77" i="1"/>
  <c r="X77" i="1" s="1"/>
  <c r="W78" i="1"/>
  <c r="W81" i="1"/>
  <c r="X81" i="1" s="1"/>
  <c r="W82" i="1"/>
  <c r="W85" i="1"/>
  <c r="W86" i="1"/>
  <c r="W87" i="1"/>
  <c r="X87" i="1" s="1"/>
  <c r="W88" i="1"/>
  <c r="X88" i="1" s="1"/>
  <c r="W90" i="1"/>
  <c r="X90" i="1" s="1"/>
  <c r="W91" i="1"/>
  <c r="X91" i="1" s="1"/>
  <c r="W92" i="1"/>
  <c r="X92" i="1" s="1"/>
  <c r="W94" i="1"/>
  <c r="X94" i="1" s="1"/>
  <c r="W95" i="1"/>
  <c r="W96" i="1"/>
  <c r="W98" i="1"/>
  <c r="X98" i="1" s="1"/>
  <c r="W99" i="1"/>
  <c r="X99" i="1" s="1"/>
  <c r="W100" i="1"/>
  <c r="W67" i="1"/>
  <c r="P87" i="1"/>
  <c r="P88" i="1"/>
  <c r="P92" i="1"/>
  <c r="P94" i="1"/>
  <c r="P98" i="1"/>
  <c r="P99" i="1"/>
  <c r="P70" i="1"/>
  <c r="P74" i="1"/>
  <c r="P78" i="1"/>
  <c r="P82" i="1"/>
  <c r="O69" i="1"/>
  <c r="P69" i="1" s="1"/>
  <c r="O70" i="1"/>
  <c r="O73" i="1"/>
  <c r="P73" i="1" s="1"/>
  <c r="O74" i="1"/>
  <c r="O77" i="1"/>
  <c r="P77" i="1" s="1"/>
  <c r="O78" i="1"/>
  <c r="O81" i="1"/>
  <c r="P81" i="1" s="1"/>
  <c r="O82" i="1"/>
  <c r="O85" i="1"/>
  <c r="O86" i="1"/>
  <c r="P86" i="1" s="1"/>
  <c r="O87" i="1"/>
  <c r="O88" i="1"/>
  <c r="O90" i="1"/>
  <c r="P90" i="1" s="1"/>
  <c r="O91" i="1"/>
  <c r="P91" i="1" s="1"/>
  <c r="O92" i="1"/>
  <c r="O94" i="1"/>
  <c r="O95" i="1"/>
  <c r="P95" i="1" s="1"/>
  <c r="O96" i="1"/>
  <c r="P96" i="1" s="1"/>
  <c r="O98" i="1"/>
  <c r="O99" i="1"/>
  <c r="O100" i="1"/>
  <c r="P100" i="1" s="1"/>
  <c r="O67" i="1"/>
  <c r="H108" i="1"/>
  <c r="H113" i="1"/>
  <c r="H118" i="1"/>
  <c r="H90" i="1"/>
  <c r="H91" i="1"/>
  <c r="H95" i="1"/>
  <c r="H96" i="1"/>
  <c r="H100" i="1"/>
  <c r="H86" i="1"/>
  <c r="H77" i="1"/>
  <c r="H79" i="1"/>
  <c r="H71" i="1"/>
  <c r="H69" i="1"/>
  <c r="G69" i="1"/>
  <c r="G71" i="1"/>
  <c r="G73" i="1"/>
  <c r="H73" i="1" s="1"/>
  <c r="G75" i="1"/>
  <c r="H75" i="1" s="1"/>
  <c r="G77" i="1"/>
  <c r="G79" i="1"/>
  <c r="G81" i="1"/>
  <c r="H81" i="1" s="1"/>
  <c r="G83" i="1"/>
  <c r="H83" i="1" s="1"/>
  <c r="G84" i="1"/>
  <c r="G86" i="1"/>
  <c r="G87" i="1"/>
  <c r="H87" i="1" s="1"/>
  <c r="G88" i="1"/>
  <c r="H88" i="1" s="1"/>
  <c r="G90" i="1"/>
  <c r="G91" i="1"/>
  <c r="G92" i="1"/>
  <c r="H92" i="1" s="1"/>
  <c r="G94" i="1"/>
  <c r="H94" i="1" s="1"/>
  <c r="G95" i="1"/>
  <c r="G96" i="1"/>
  <c r="G98" i="1"/>
  <c r="H98" i="1" s="1"/>
  <c r="G99" i="1"/>
  <c r="H99" i="1" s="1"/>
  <c r="G100" i="1"/>
  <c r="G103" i="1"/>
  <c r="G104" i="1"/>
  <c r="H104" i="1" s="1"/>
  <c r="G105" i="1"/>
  <c r="H105" i="1" s="1"/>
  <c r="G106" i="1"/>
  <c r="H106" i="1" s="1"/>
  <c r="G108" i="1"/>
  <c r="G109" i="1"/>
  <c r="H109" i="1" s="1"/>
  <c r="G110" i="1"/>
  <c r="H110" i="1" s="1"/>
  <c r="G112" i="1"/>
  <c r="H112" i="1" s="1"/>
  <c r="G113" i="1"/>
  <c r="G114" i="1"/>
  <c r="H114" i="1" s="1"/>
  <c r="G116" i="1"/>
  <c r="H116" i="1" s="1"/>
  <c r="G117" i="1"/>
  <c r="H117" i="1" s="1"/>
  <c r="G118" i="1"/>
  <c r="G67" i="1"/>
  <c r="AE30" i="1"/>
  <c r="AE25" i="1"/>
  <c r="AE15" i="1"/>
  <c r="AE10" i="1"/>
  <c r="AE8" i="1"/>
  <c r="H54" i="1"/>
  <c r="H60" i="1"/>
  <c r="H49" i="1"/>
  <c r="H50" i="1"/>
  <c r="H40" i="1"/>
  <c r="G40" i="1"/>
  <c r="G41" i="1"/>
  <c r="H41" i="1" s="1"/>
  <c r="G42" i="1"/>
  <c r="H42" i="1" s="1"/>
  <c r="G44" i="1"/>
  <c r="H44" i="1" s="1"/>
  <c r="G45" i="1"/>
  <c r="H45" i="1" s="1"/>
  <c r="G46" i="1"/>
  <c r="H46" i="1" s="1"/>
  <c r="G48" i="1"/>
  <c r="H48" i="1" s="1"/>
  <c r="G49" i="1"/>
  <c r="G50" i="1"/>
  <c r="G51" i="1"/>
  <c r="G52" i="1"/>
  <c r="H52" i="1" s="1"/>
  <c r="G53" i="1"/>
  <c r="H53" i="1" s="1"/>
  <c r="G54" i="1"/>
  <c r="G56" i="1"/>
  <c r="H56" i="1" s="1"/>
  <c r="G57" i="1"/>
  <c r="H57" i="1" s="1"/>
  <c r="G58" i="1"/>
  <c r="H58" i="1" s="1"/>
  <c r="G60" i="1"/>
  <c r="G61" i="1"/>
  <c r="H61" i="1" s="1"/>
  <c r="G62" i="1"/>
  <c r="H62" i="1" s="1"/>
  <c r="G39" i="1"/>
  <c r="X33" i="1"/>
  <c r="X7" i="1"/>
  <c r="W20" i="1"/>
  <c r="X20" i="1" s="1"/>
  <c r="W21" i="1"/>
  <c r="X21" i="1" s="1"/>
  <c r="W22" i="1"/>
  <c r="X22" i="1" s="1"/>
  <c r="W23" i="1"/>
  <c r="X23" i="1" s="1"/>
  <c r="W24" i="1"/>
  <c r="W25" i="1"/>
  <c r="X25" i="1" s="1"/>
  <c r="W26" i="1"/>
  <c r="X26" i="1" s="1"/>
  <c r="W27" i="1"/>
  <c r="X27" i="1" s="1"/>
  <c r="W28" i="1"/>
  <c r="X28" i="1" s="1"/>
  <c r="W30" i="1"/>
  <c r="X30" i="1" s="1"/>
  <c r="W31" i="1"/>
  <c r="X31" i="1" s="1"/>
  <c r="W32" i="1"/>
  <c r="X32" i="1" s="1"/>
  <c r="W33" i="1"/>
  <c r="W5" i="1"/>
  <c r="X5" i="1" s="1"/>
  <c r="W6" i="1"/>
  <c r="X6" i="1" s="1"/>
  <c r="W7" i="1"/>
  <c r="W8" i="1"/>
  <c r="X8" i="1" s="1"/>
  <c r="W14" i="1"/>
  <c r="W15" i="1"/>
  <c r="X15" i="1" s="1"/>
  <c r="W16" i="1"/>
  <c r="X16" i="1" s="1"/>
  <c r="W17" i="1"/>
  <c r="X17" i="1" s="1"/>
  <c r="W18" i="1"/>
  <c r="X18" i="1" s="1"/>
  <c r="W4" i="1"/>
  <c r="O30" i="1"/>
  <c r="P30" i="1" s="1"/>
  <c r="O31" i="1"/>
  <c r="P31" i="1" s="1"/>
  <c r="O32" i="1"/>
  <c r="P32" i="1" s="1"/>
  <c r="O33" i="1"/>
  <c r="P33" i="1" s="1"/>
  <c r="O29" i="1"/>
  <c r="P27" i="1"/>
  <c r="P28" i="1"/>
  <c r="O24" i="1"/>
  <c r="O25" i="1"/>
  <c r="P25" i="1" s="1"/>
  <c r="O26" i="1"/>
  <c r="P26" i="1" s="1"/>
  <c r="O27" i="1"/>
  <c r="O28" i="1"/>
  <c r="O20" i="1"/>
  <c r="P20" i="1" s="1"/>
  <c r="O21" i="1"/>
  <c r="P21" i="1" s="1"/>
  <c r="O22" i="1"/>
  <c r="P22" i="1" s="1"/>
  <c r="O23" i="1"/>
  <c r="P23" i="1" s="1"/>
  <c r="O15" i="1"/>
  <c r="P15" i="1" s="1"/>
  <c r="O16" i="1"/>
  <c r="P16" i="1" s="1"/>
  <c r="O17" i="1"/>
  <c r="P17" i="1" s="1"/>
  <c r="O18" i="1"/>
  <c r="P18" i="1" s="1"/>
  <c r="O14" i="1"/>
  <c r="O5" i="1"/>
  <c r="P5" i="1" s="1"/>
  <c r="O6" i="1"/>
  <c r="P6" i="1" s="1"/>
  <c r="O7" i="1"/>
  <c r="P7" i="1" s="1"/>
  <c r="O8" i="1"/>
  <c r="P8" i="1" s="1"/>
  <c r="O4" i="1"/>
  <c r="G29" i="1"/>
  <c r="G30" i="1"/>
  <c r="H30" i="1" s="1"/>
  <c r="G31" i="1"/>
  <c r="H31" i="1" s="1"/>
  <c r="G32" i="1"/>
  <c r="H32" i="1" s="1"/>
  <c r="G33" i="1"/>
  <c r="H33" i="1" s="1"/>
  <c r="G25" i="1"/>
  <c r="H25" i="1" s="1"/>
  <c r="G26" i="1"/>
  <c r="H26" i="1" s="1"/>
  <c r="G27" i="1"/>
  <c r="H27" i="1" s="1"/>
  <c r="G28" i="1"/>
  <c r="H28" i="1" s="1"/>
  <c r="G24" i="1"/>
  <c r="G20" i="1"/>
  <c r="H20" i="1" s="1"/>
  <c r="G21" i="1"/>
  <c r="H21" i="1" s="1"/>
  <c r="G22" i="1"/>
  <c r="H22" i="1" s="1"/>
  <c r="G23" i="1"/>
  <c r="H23" i="1" s="1"/>
  <c r="H15" i="1"/>
  <c r="G14" i="1"/>
  <c r="G15" i="1"/>
  <c r="G16" i="1"/>
  <c r="H16" i="1" s="1"/>
  <c r="G17" i="1"/>
  <c r="H17" i="1" s="1"/>
  <c r="G18" i="1"/>
  <c r="H18" i="1" s="1"/>
  <c r="G9" i="1"/>
  <c r="G10" i="1"/>
  <c r="H10" i="1" s="1"/>
  <c r="G11" i="1"/>
  <c r="H11" i="1" s="1"/>
  <c r="G12" i="1"/>
  <c r="H12" i="1" s="1"/>
  <c r="G13" i="1"/>
  <c r="H13" i="1" s="1"/>
  <c r="G5" i="1"/>
  <c r="H5" i="1" s="1"/>
  <c r="G6" i="1"/>
  <c r="H6" i="1" s="1"/>
  <c r="G7" i="1"/>
  <c r="H7" i="1" s="1"/>
  <c r="G8" i="1"/>
  <c r="H8" i="1" s="1"/>
  <c r="G4" i="1"/>
  <c r="N4" i="3"/>
  <c r="N8" i="3"/>
  <c r="N9" i="3"/>
  <c r="N13" i="3"/>
  <c r="N14" i="3"/>
  <c r="N18" i="3"/>
  <c r="N19" i="3"/>
  <c r="N23" i="3"/>
  <c r="N24" i="3"/>
  <c r="N28" i="3"/>
  <c r="N29" i="3"/>
  <c r="N3" i="3"/>
  <c r="M28" i="3"/>
  <c r="M29" i="3"/>
  <c r="M3" i="3"/>
  <c r="M4" i="3"/>
  <c r="M8" i="3"/>
  <c r="M9" i="3"/>
  <c r="M13" i="3"/>
  <c r="M14" i="3"/>
  <c r="M18" i="3"/>
  <c r="M19" i="3"/>
  <c r="M23" i="3"/>
  <c r="M24" i="3"/>
  <c r="M2" i="3"/>
  <c r="H4" i="3"/>
  <c r="H5" i="3"/>
  <c r="H8" i="3"/>
  <c r="H9" i="3"/>
  <c r="H10" i="3"/>
  <c r="H13" i="3"/>
  <c r="H14" i="3"/>
  <c r="H15" i="3"/>
  <c r="H18" i="3"/>
  <c r="H19" i="3"/>
  <c r="H20" i="3"/>
  <c r="H23" i="3"/>
  <c r="H24" i="3"/>
  <c r="H25" i="3"/>
  <c r="H3" i="3"/>
  <c r="G28" i="3"/>
  <c r="G29" i="3"/>
  <c r="G30" i="3"/>
  <c r="G3" i="3"/>
  <c r="G4" i="3"/>
  <c r="G5" i="3"/>
  <c r="G8" i="3"/>
  <c r="G9" i="3"/>
  <c r="G10" i="3"/>
  <c r="G13" i="3"/>
  <c r="G14" i="3"/>
  <c r="G15" i="3"/>
  <c r="G18" i="3"/>
  <c r="G19" i="3"/>
  <c r="G20" i="3"/>
  <c r="G23" i="3"/>
  <c r="G24" i="3"/>
  <c r="G25" i="3"/>
  <c r="G2" i="3"/>
  <c r="H62" i="2"/>
  <c r="H65" i="2"/>
  <c r="H66" i="2"/>
  <c r="H69" i="2"/>
  <c r="H70" i="2"/>
  <c r="H73" i="2"/>
  <c r="H74" i="2"/>
  <c r="H78" i="2"/>
  <c r="H79" i="2"/>
  <c r="H82" i="2"/>
  <c r="H83" i="2"/>
  <c r="H86" i="2"/>
  <c r="H87" i="2"/>
  <c r="H90" i="2"/>
  <c r="H91" i="2"/>
  <c r="H96" i="2"/>
  <c r="H97" i="2"/>
  <c r="H100" i="2"/>
  <c r="H101" i="2"/>
  <c r="H104" i="2"/>
  <c r="H105" i="2"/>
  <c r="H108" i="2"/>
  <c r="H109" i="2"/>
  <c r="H61" i="2"/>
  <c r="G61" i="2"/>
  <c r="G62" i="2"/>
  <c r="G65" i="2"/>
  <c r="G66" i="2"/>
  <c r="G69" i="2"/>
  <c r="G70" i="2"/>
  <c r="G73" i="2"/>
  <c r="G74" i="2"/>
  <c r="G78" i="2"/>
  <c r="G79" i="2"/>
  <c r="G82" i="2"/>
  <c r="G83" i="2"/>
  <c r="G86" i="2"/>
  <c r="G87" i="2"/>
  <c r="G90" i="2"/>
  <c r="G91" i="2"/>
  <c r="G96" i="2"/>
  <c r="G97" i="2"/>
  <c r="G100" i="2"/>
  <c r="G101" i="2"/>
  <c r="G104" i="2"/>
  <c r="G105" i="2"/>
  <c r="G108" i="2"/>
  <c r="G109" i="2"/>
  <c r="G59" i="2"/>
  <c r="H36" i="2"/>
  <c r="H39" i="2"/>
  <c r="H40" i="2"/>
  <c r="H43" i="2"/>
  <c r="H44" i="2"/>
  <c r="H47" i="2"/>
  <c r="H48" i="2"/>
  <c r="H51" i="2"/>
  <c r="H52" i="2"/>
  <c r="H55" i="2"/>
  <c r="H56" i="2"/>
  <c r="H35" i="2"/>
  <c r="G35" i="2"/>
  <c r="G36" i="2"/>
  <c r="G39" i="2"/>
  <c r="G40" i="2"/>
  <c r="G43" i="2"/>
  <c r="G44" i="2"/>
  <c r="G47" i="2"/>
  <c r="G48" i="2"/>
  <c r="G51" i="2"/>
  <c r="G52" i="2"/>
  <c r="G55" i="2"/>
  <c r="G56" i="2"/>
  <c r="G34" i="2"/>
  <c r="H29" i="2"/>
  <c r="H30" i="2"/>
  <c r="H31" i="2"/>
  <c r="H32" i="2"/>
  <c r="G29" i="2"/>
  <c r="G30" i="2"/>
  <c r="G31" i="2"/>
  <c r="G32" i="2"/>
  <c r="H24" i="2"/>
  <c r="H25" i="2"/>
  <c r="H26" i="2"/>
  <c r="H27" i="2"/>
  <c r="G24" i="2"/>
  <c r="G25" i="2"/>
  <c r="G26" i="2"/>
  <c r="G27" i="2"/>
  <c r="H20" i="2"/>
  <c r="H21" i="2"/>
  <c r="H22" i="2"/>
  <c r="H19" i="2"/>
  <c r="G19" i="2"/>
  <c r="G20" i="2"/>
  <c r="G21" i="2"/>
  <c r="G22" i="2"/>
  <c r="G18" i="2"/>
  <c r="H14" i="2"/>
  <c r="H15" i="2"/>
  <c r="H16" i="2"/>
  <c r="H17" i="2"/>
  <c r="G14" i="2"/>
  <c r="G15" i="2"/>
  <c r="G16" i="2"/>
  <c r="G17" i="2"/>
  <c r="G9" i="2"/>
  <c r="G10" i="2"/>
  <c r="G11" i="2"/>
  <c r="H11" i="2" s="1"/>
  <c r="G12" i="2"/>
  <c r="H12" i="2" s="1"/>
  <c r="H5" i="2"/>
  <c r="H6" i="2"/>
  <c r="H7" i="2"/>
  <c r="H9" i="2"/>
  <c r="H10" i="2"/>
  <c r="H4" i="2"/>
  <c r="G4" i="2"/>
  <c r="G5" i="2"/>
  <c r="G6" i="2"/>
  <c r="G7" i="2"/>
  <c r="G3" i="2"/>
</calcChain>
</file>

<file path=xl/sharedStrings.xml><?xml version="1.0" encoding="utf-8"?>
<sst xmlns="http://schemas.openxmlformats.org/spreadsheetml/2006/main" count="205" uniqueCount="57">
  <si>
    <t xml:space="preserve">Human serum bactericidal assay </t>
  </si>
  <si>
    <t>Experiment 1</t>
  </si>
  <si>
    <t>Experiment 2</t>
  </si>
  <si>
    <t>Experiment 3</t>
  </si>
  <si>
    <t>Readings</t>
  </si>
  <si>
    <t xml:space="preserve">mean </t>
  </si>
  <si>
    <t>% killing</t>
  </si>
  <si>
    <t xml:space="preserve">% killing </t>
  </si>
  <si>
    <t xml:space="preserve">Readings </t>
  </si>
  <si>
    <t>% Killing</t>
  </si>
  <si>
    <t xml:space="preserve">rMAFA protein </t>
  </si>
  <si>
    <t xml:space="preserve">Control </t>
  </si>
  <si>
    <t>Saline</t>
  </si>
  <si>
    <t xml:space="preserve">control </t>
  </si>
  <si>
    <t xml:space="preserve">Alum </t>
  </si>
  <si>
    <t>control</t>
  </si>
  <si>
    <t xml:space="preserve">Zwittergent </t>
  </si>
  <si>
    <t>Zwittergent +MPLA</t>
  </si>
  <si>
    <t xml:space="preserve">Liposomes </t>
  </si>
  <si>
    <t>Liposomes+MPLA</t>
  </si>
  <si>
    <t xml:space="preserve">Controls </t>
  </si>
  <si>
    <t xml:space="preserve">Saline </t>
  </si>
  <si>
    <t>Zwittergent + MPLA</t>
  </si>
  <si>
    <t>Liposomes</t>
  </si>
  <si>
    <t>Liposomes + MPLA</t>
  </si>
  <si>
    <t xml:space="preserve">Peptides </t>
  </si>
  <si>
    <t>Control</t>
  </si>
  <si>
    <t>%killing</t>
  </si>
  <si>
    <t>PeptideA/Saline</t>
  </si>
  <si>
    <t>PeptideA/Alum</t>
  </si>
  <si>
    <t>PeptideA/SAS</t>
  </si>
  <si>
    <t>Peptide A/Titremax</t>
  </si>
  <si>
    <t>PeptideB/Saline</t>
  </si>
  <si>
    <t>PeptideB/Alum</t>
  </si>
  <si>
    <t>PeptideB/SAS</t>
  </si>
  <si>
    <t>Peptide B/Titremax</t>
  </si>
  <si>
    <t>Controls</t>
  </si>
  <si>
    <t>Alum</t>
  </si>
  <si>
    <t>SAS</t>
  </si>
  <si>
    <t>Titremax</t>
  </si>
  <si>
    <t>against Allele 88 expressing strain (FA1090)</t>
  </si>
  <si>
    <t>%Killing</t>
  </si>
  <si>
    <t>mean</t>
  </si>
  <si>
    <t>titre &gt;50%</t>
  </si>
  <si>
    <t>&lt;4</t>
  </si>
  <si>
    <t>Titres all &lt;4</t>
  </si>
  <si>
    <t>50% titre</t>
  </si>
  <si>
    <t>&gt;256</t>
  </si>
  <si>
    <t>16-64</t>
  </si>
  <si>
    <t>results</t>
  </si>
  <si>
    <t>saline</t>
  </si>
  <si>
    <t>alum</t>
  </si>
  <si>
    <t>Zw 3-14</t>
  </si>
  <si>
    <t>Zw 3-14+MPLA</t>
  </si>
  <si>
    <t>Lipsomes</t>
  </si>
  <si>
    <t>L+MPLA</t>
  </si>
  <si>
    <t>combined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</si>
</sst>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0" fillId="0" borderId="0" xfId="0" applyNumberForma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8"/>
  <sheetViews>
    <sheetView topLeftCell="K1" zoomScale="86" zoomScaleNormal="86" workbookViewId="0">
      <selection activeCell="AA20" sqref="AA20"/>
    </sheetView>
  </sheetViews>
  <sheetFormatPr defaultRowHeight="15" x14ac:dyDescent="0.25"/>
  <cols>
    <col min="1" max="1" width="9.140625" customWidth="1"/>
    <col min="2" max="2" width="21.42578125" customWidth="1"/>
    <col min="7" max="8" width="9.140625" style="4"/>
    <col min="9" max="10" width="9.140625" style="5"/>
    <col min="15" max="16" width="9.140625" style="4"/>
    <col min="17" max="18" width="9.140625" style="1"/>
    <col min="23" max="24" width="9.140625" style="4"/>
    <col min="25" max="26" width="9.140625" style="1"/>
  </cols>
  <sheetData>
    <row r="1" spans="1:31" x14ac:dyDescent="0.25">
      <c r="A1" s="1"/>
    </row>
    <row r="2" spans="1:31" x14ac:dyDescent="0.25">
      <c r="A2" t="s">
        <v>0</v>
      </c>
      <c r="D2" s="7" t="s">
        <v>1</v>
      </c>
      <c r="E2" s="7"/>
      <c r="F2" s="7"/>
      <c r="G2" s="7"/>
      <c r="H2" s="7"/>
      <c r="I2" s="6"/>
      <c r="J2" s="6"/>
      <c r="K2" s="7" t="s">
        <v>2</v>
      </c>
      <c r="L2" s="7"/>
      <c r="M2" s="7"/>
      <c r="N2" s="7"/>
      <c r="O2" s="7"/>
      <c r="S2" s="7" t="s">
        <v>3</v>
      </c>
      <c r="T2" s="7"/>
      <c r="U2" s="7"/>
      <c r="V2" s="7"/>
      <c r="W2" s="7"/>
      <c r="AB2" t="s">
        <v>49</v>
      </c>
    </row>
    <row r="3" spans="1:31" x14ac:dyDescent="0.25">
      <c r="D3" s="8" t="s">
        <v>4</v>
      </c>
      <c r="E3" s="8"/>
      <c r="F3" s="8"/>
      <c r="G3" s="4" t="s">
        <v>5</v>
      </c>
      <c r="H3" s="5" t="s">
        <v>6</v>
      </c>
      <c r="I3" s="5" t="s">
        <v>46</v>
      </c>
      <c r="K3" s="8" t="s">
        <v>4</v>
      </c>
      <c r="L3" s="8"/>
      <c r="M3" s="8"/>
      <c r="N3" s="8"/>
      <c r="O3" s="4" t="s">
        <v>5</v>
      </c>
      <c r="P3" s="5" t="s">
        <v>7</v>
      </c>
      <c r="Q3" s="1" t="s">
        <v>46</v>
      </c>
      <c r="S3" s="8" t="s">
        <v>8</v>
      </c>
      <c r="T3" s="8"/>
      <c r="U3" s="8"/>
      <c r="V3" s="8"/>
      <c r="W3" s="4" t="s">
        <v>5</v>
      </c>
      <c r="X3" s="5" t="s">
        <v>9</v>
      </c>
      <c r="Y3" s="1" t="s">
        <v>46</v>
      </c>
    </row>
    <row r="4" spans="1:31" ht="18.75" x14ac:dyDescent="0.3">
      <c r="A4" s="2" t="s">
        <v>10</v>
      </c>
      <c r="C4" t="s">
        <v>11</v>
      </c>
      <c r="D4" s="1">
        <v>16</v>
      </c>
      <c r="E4" s="1">
        <v>16</v>
      </c>
      <c r="F4" s="1">
        <v>17</v>
      </c>
      <c r="G4" s="4">
        <f>AVERAGE(D4:F4)</f>
        <v>16.333333333333332</v>
      </c>
      <c r="K4" t="s">
        <v>11</v>
      </c>
      <c r="L4" s="1">
        <v>516</v>
      </c>
      <c r="M4" s="1">
        <v>662</v>
      </c>
      <c r="N4" s="1">
        <v>547</v>
      </c>
      <c r="O4" s="4">
        <f>AVERAGE(L4:N4)</f>
        <v>575</v>
      </c>
      <c r="S4" t="s">
        <v>11</v>
      </c>
      <c r="T4" s="1">
        <v>22</v>
      </c>
      <c r="U4" s="1">
        <v>18</v>
      </c>
      <c r="V4" s="1">
        <v>26</v>
      </c>
      <c r="W4" s="4">
        <f>AVERAGE(T4:V4)</f>
        <v>22</v>
      </c>
    </row>
    <row r="5" spans="1:31" x14ac:dyDescent="0.25">
      <c r="B5" t="s">
        <v>12</v>
      </c>
      <c r="C5">
        <v>4</v>
      </c>
      <c r="D5">
        <v>0</v>
      </c>
      <c r="E5">
        <v>0</v>
      </c>
      <c r="F5">
        <v>0</v>
      </c>
      <c r="G5" s="4">
        <f t="shared" ref="G5:G23" si="0">AVERAGE(D5:F5)</f>
        <v>0</v>
      </c>
      <c r="H5" s="4">
        <f>100-(G5/16)*100</f>
        <v>100</v>
      </c>
      <c r="I5" s="5">
        <v>4</v>
      </c>
      <c r="K5">
        <v>4</v>
      </c>
      <c r="L5">
        <v>119</v>
      </c>
      <c r="M5">
        <v>118</v>
      </c>
      <c r="N5">
        <v>110</v>
      </c>
      <c r="O5" s="4">
        <f t="shared" ref="O5:O8" si="1">AVERAGE(L5:N5)</f>
        <v>115.66666666666667</v>
      </c>
      <c r="P5" s="4">
        <f>100-(O5/575)*100</f>
        <v>79.884057971014499</v>
      </c>
      <c r="Q5" s="1">
        <v>4</v>
      </c>
      <c r="S5">
        <v>4</v>
      </c>
      <c r="T5">
        <v>3</v>
      </c>
      <c r="U5">
        <v>3</v>
      </c>
      <c r="V5">
        <v>3</v>
      </c>
      <c r="W5" s="4">
        <f t="shared" ref="W5:W33" si="2">AVERAGE(T5:V5)</f>
        <v>3</v>
      </c>
      <c r="X5" s="4">
        <f>100-(W5/22)*100</f>
        <v>86.36363636363636</v>
      </c>
    </row>
    <row r="6" spans="1:31" x14ac:dyDescent="0.25">
      <c r="C6">
        <v>16</v>
      </c>
      <c r="D6">
        <v>8</v>
      </c>
      <c r="E6">
        <v>11</v>
      </c>
      <c r="F6">
        <v>13</v>
      </c>
      <c r="G6" s="4">
        <f t="shared" si="0"/>
        <v>10.666666666666666</v>
      </c>
      <c r="H6" s="4">
        <f t="shared" ref="H6:H8" si="3">100-(G6/16)*100</f>
        <v>33.333333333333343</v>
      </c>
      <c r="K6">
        <v>16</v>
      </c>
      <c r="L6">
        <v>414</v>
      </c>
      <c r="M6">
        <v>580</v>
      </c>
      <c r="N6">
        <v>411</v>
      </c>
      <c r="O6" s="4">
        <f t="shared" si="1"/>
        <v>468.33333333333331</v>
      </c>
      <c r="P6" s="4">
        <f t="shared" ref="P6:P8" si="4">100-(O6/575)*100</f>
        <v>18.550724637681157</v>
      </c>
      <c r="S6">
        <v>16</v>
      </c>
      <c r="T6">
        <v>5</v>
      </c>
      <c r="U6">
        <v>3</v>
      </c>
      <c r="V6">
        <v>3</v>
      </c>
      <c r="W6" s="4">
        <f t="shared" si="2"/>
        <v>3.6666666666666665</v>
      </c>
      <c r="X6" s="4">
        <f t="shared" ref="X6:X8" si="5">100-(W6/22)*100</f>
        <v>83.333333333333343</v>
      </c>
    </row>
    <row r="7" spans="1:31" x14ac:dyDescent="0.25">
      <c r="C7">
        <v>64</v>
      </c>
      <c r="D7">
        <v>18</v>
      </c>
      <c r="E7">
        <v>15</v>
      </c>
      <c r="F7">
        <v>22</v>
      </c>
      <c r="G7" s="4">
        <f t="shared" si="0"/>
        <v>18.333333333333332</v>
      </c>
      <c r="H7" s="4">
        <f t="shared" si="3"/>
        <v>-14.583333333333329</v>
      </c>
      <c r="K7">
        <v>64</v>
      </c>
      <c r="L7">
        <v>301</v>
      </c>
      <c r="M7">
        <v>280</v>
      </c>
      <c r="N7">
        <v>441</v>
      </c>
      <c r="O7" s="4">
        <f t="shared" si="1"/>
        <v>340.66666666666669</v>
      </c>
      <c r="P7" s="4">
        <f t="shared" si="4"/>
        <v>40.753623188405797</v>
      </c>
      <c r="S7">
        <v>64</v>
      </c>
      <c r="T7">
        <v>5</v>
      </c>
      <c r="U7">
        <v>6</v>
      </c>
      <c r="V7">
        <v>2</v>
      </c>
      <c r="W7" s="4">
        <f t="shared" si="2"/>
        <v>4.333333333333333</v>
      </c>
      <c r="X7" s="4">
        <f t="shared" si="5"/>
        <v>80.303030303030312</v>
      </c>
    </row>
    <row r="8" spans="1:31" x14ac:dyDescent="0.25">
      <c r="C8">
        <v>256</v>
      </c>
      <c r="D8">
        <v>20</v>
      </c>
      <c r="E8">
        <v>15</v>
      </c>
      <c r="F8">
        <v>17</v>
      </c>
      <c r="G8" s="4">
        <f t="shared" si="0"/>
        <v>17.333333333333332</v>
      </c>
      <c r="H8" s="4">
        <f t="shared" si="3"/>
        <v>-8.3333333333333286</v>
      </c>
      <c r="K8">
        <v>256</v>
      </c>
      <c r="L8">
        <v>340</v>
      </c>
      <c r="M8">
        <v>408</v>
      </c>
      <c r="N8">
        <v>394</v>
      </c>
      <c r="O8" s="4">
        <f t="shared" si="1"/>
        <v>380.66666666666669</v>
      </c>
      <c r="P8" s="4">
        <f t="shared" si="4"/>
        <v>33.79710144927536</v>
      </c>
      <c r="S8">
        <v>256</v>
      </c>
      <c r="T8">
        <v>8</v>
      </c>
      <c r="U8">
        <v>3</v>
      </c>
      <c r="W8" s="4">
        <f t="shared" si="2"/>
        <v>5.5</v>
      </c>
      <c r="X8" s="4">
        <f t="shared" si="5"/>
        <v>75</v>
      </c>
      <c r="Y8" s="1" t="s">
        <v>47</v>
      </c>
      <c r="AA8" s="1" t="s">
        <v>50</v>
      </c>
      <c r="AB8" s="1">
        <v>4</v>
      </c>
      <c r="AC8" s="1">
        <v>4</v>
      </c>
      <c r="AD8" s="1" t="s">
        <v>47</v>
      </c>
      <c r="AE8">
        <f>MEDIAN(AB8:AD8)</f>
        <v>4</v>
      </c>
    </row>
    <row r="9" spans="1:31" x14ac:dyDescent="0.25">
      <c r="C9" t="s">
        <v>13</v>
      </c>
      <c r="D9" s="1">
        <v>87</v>
      </c>
      <c r="E9" s="1">
        <v>100</v>
      </c>
      <c r="F9" s="1">
        <v>75</v>
      </c>
      <c r="G9" s="4">
        <f t="shared" si="0"/>
        <v>87.333333333333329</v>
      </c>
    </row>
    <row r="10" spans="1:31" x14ac:dyDescent="0.25">
      <c r="B10" t="s">
        <v>14</v>
      </c>
      <c r="C10">
        <v>4</v>
      </c>
      <c r="D10">
        <v>15</v>
      </c>
      <c r="E10">
        <v>15</v>
      </c>
      <c r="F10">
        <v>8</v>
      </c>
      <c r="G10" s="4">
        <f t="shared" si="0"/>
        <v>12.666666666666666</v>
      </c>
      <c r="H10" s="4">
        <f>100-(G10/87)*100</f>
        <v>85.440613026819932</v>
      </c>
      <c r="I10" s="5">
        <v>4</v>
      </c>
      <c r="K10" s="1"/>
      <c r="AA10" s="1" t="s">
        <v>51</v>
      </c>
      <c r="AB10" s="1">
        <v>4</v>
      </c>
      <c r="AC10" s="1"/>
      <c r="AE10">
        <f>MEDIAN(AB10:AD10)</f>
        <v>4</v>
      </c>
    </row>
    <row r="11" spans="1:31" x14ac:dyDescent="0.25">
      <c r="C11">
        <v>16</v>
      </c>
      <c r="D11">
        <v>68</v>
      </c>
      <c r="E11">
        <v>43</v>
      </c>
      <c r="F11">
        <v>29</v>
      </c>
      <c r="G11" s="4">
        <f t="shared" si="0"/>
        <v>46.666666666666664</v>
      </c>
      <c r="H11" s="4">
        <f t="shared" ref="H11:H13" si="6">100-(G11/87)*100</f>
        <v>46.360153256704983</v>
      </c>
    </row>
    <row r="12" spans="1:31" x14ac:dyDescent="0.25">
      <c r="C12">
        <v>64</v>
      </c>
      <c r="D12">
        <v>308</v>
      </c>
      <c r="E12">
        <v>273</v>
      </c>
      <c r="F12">
        <v>97</v>
      </c>
      <c r="G12" s="4">
        <f t="shared" si="0"/>
        <v>226</v>
      </c>
      <c r="H12" s="4">
        <f t="shared" si="6"/>
        <v>-159.77011494252878</v>
      </c>
    </row>
    <row r="13" spans="1:31" x14ac:dyDescent="0.25">
      <c r="C13">
        <v>256</v>
      </c>
      <c r="D13">
        <v>35</v>
      </c>
      <c r="E13">
        <v>53</v>
      </c>
      <c r="F13">
        <v>100</v>
      </c>
      <c r="G13" s="4">
        <f t="shared" si="0"/>
        <v>62.666666666666664</v>
      </c>
      <c r="H13" s="4">
        <f t="shared" si="6"/>
        <v>27.969348659003828</v>
      </c>
    </row>
    <row r="14" spans="1:31" x14ac:dyDescent="0.25">
      <c r="C14" t="s">
        <v>13</v>
      </c>
      <c r="D14" s="1">
        <v>457</v>
      </c>
      <c r="E14" s="1">
        <v>473</v>
      </c>
      <c r="F14" s="1">
        <v>373</v>
      </c>
      <c r="G14" s="4">
        <f t="shared" si="0"/>
        <v>434.33333333333331</v>
      </c>
      <c r="K14" t="s">
        <v>15</v>
      </c>
      <c r="L14" s="1">
        <v>91</v>
      </c>
      <c r="M14" s="1">
        <v>37</v>
      </c>
      <c r="N14" s="1">
        <v>373</v>
      </c>
      <c r="O14" s="4">
        <f>AVERAGE(L14:N14)</f>
        <v>167</v>
      </c>
      <c r="S14" t="s">
        <v>13</v>
      </c>
      <c r="T14" s="1">
        <v>109</v>
      </c>
      <c r="U14" s="1">
        <v>97</v>
      </c>
      <c r="V14" s="1">
        <v>105</v>
      </c>
      <c r="W14" s="4">
        <f t="shared" si="2"/>
        <v>103.66666666666667</v>
      </c>
    </row>
    <row r="15" spans="1:31" x14ac:dyDescent="0.25">
      <c r="B15" t="s">
        <v>16</v>
      </c>
      <c r="C15">
        <v>4</v>
      </c>
      <c r="D15">
        <v>157</v>
      </c>
      <c r="E15">
        <v>317</v>
      </c>
      <c r="F15">
        <v>218</v>
      </c>
      <c r="G15" s="4">
        <f t="shared" si="0"/>
        <v>230.66666666666666</v>
      </c>
      <c r="H15" s="4">
        <f>100-(G15/434)*100</f>
        <v>46.850998463901696</v>
      </c>
      <c r="K15" s="1"/>
      <c r="L15">
        <v>6</v>
      </c>
      <c r="M15">
        <v>6</v>
      </c>
      <c r="N15">
        <v>17</v>
      </c>
      <c r="O15" s="4">
        <f t="shared" ref="O15:O28" si="7">AVERAGE(L15:N15)</f>
        <v>9.6666666666666661</v>
      </c>
      <c r="P15" s="4">
        <f>100-(O15/167)*100</f>
        <v>94.211576846307381</v>
      </c>
      <c r="T15">
        <v>67</v>
      </c>
      <c r="U15">
        <v>76</v>
      </c>
      <c r="V15">
        <v>79</v>
      </c>
      <c r="W15" s="4">
        <f t="shared" si="2"/>
        <v>74</v>
      </c>
      <c r="X15" s="4">
        <f>100-(W15/104)*100</f>
        <v>28.84615384615384</v>
      </c>
      <c r="Y15" s="1" t="s">
        <v>44</v>
      </c>
      <c r="AA15" s="1" t="s">
        <v>52</v>
      </c>
      <c r="AB15" s="1" t="s">
        <v>47</v>
      </c>
      <c r="AC15" s="1">
        <v>64</v>
      </c>
      <c r="AD15" s="1" t="s">
        <v>44</v>
      </c>
      <c r="AE15">
        <f>MEDIAN(AB15:AD15)</f>
        <v>64</v>
      </c>
    </row>
    <row r="16" spans="1:31" x14ac:dyDescent="0.25">
      <c r="C16">
        <v>16</v>
      </c>
      <c r="D16">
        <v>82</v>
      </c>
      <c r="E16">
        <v>81</v>
      </c>
      <c r="G16" s="4">
        <f t="shared" si="0"/>
        <v>81.5</v>
      </c>
      <c r="H16" s="4">
        <f t="shared" ref="H16:H23" si="8">100-(G16/434)*100</f>
        <v>81.221198156682021</v>
      </c>
      <c r="L16">
        <v>13</v>
      </c>
      <c r="M16">
        <v>16</v>
      </c>
      <c r="N16">
        <v>26</v>
      </c>
      <c r="O16" s="4">
        <f t="shared" si="7"/>
        <v>18.333333333333332</v>
      </c>
      <c r="P16" s="4">
        <f t="shared" ref="P16:P23" si="9">100-(O16/167)*100</f>
        <v>89.02195608782435</v>
      </c>
      <c r="T16">
        <v>82</v>
      </c>
      <c r="U16">
        <v>84</v>
      </c>
      <c r="V16">
        <v>90</v>
      </c>
      <c r="W16" s="4">
        <f t="shared" si="2"/>
        <v>85.333333333333329</v>
      </c>
      <c r="X16" s="4">
        <f t="shared" ref="X16:X23" si="10">100-(W16/104)*100</f>
        <v>17.948717948717956</v>
      </c>
    </row>
    <row r="17" spans="2:31" x14ac:dyDescent="0.25">
      <c r="C17">
        <v>64</v>
      </c>
      <c r="D17">
        <v>52</v>
      </c>
      <c r="E17">
        <v>94</v>
      </c>
      <c r="F17">
        <v>69</v>
      </c>
      <c r="G17" s="4">
        <f t="shared" si="0"/>
        <v>71.666666666666671</v>
      </c>
      <c r="H17" s="4">
        <f t="shared" si="8"/>
        <v>83.486943164362515</v>
      </c>
      <c r="L17">
        <v>35</v>
      </c>
      <c r="M17">
        <v>36</v>
      </c>
      <c r="N17">
        <v>40</v>
      </c>
      <c r="O17" s="4">
        <f t="shared" si="7"/>
        <v>37</v>
      </c>
      <c r="P17" s="4">
        <f t="shared" si="9"/>
        <v>77.844311377245504</v>
      </c>
      <c r="Q17" s="1">
        <v>64</v>
      </c>
      <c r="T17">
        <v>107</v>
      </c>
      <c r="U17">
        <v>100</v>
      </c>
      <c r="V17">
        <v>89</v>
      </c>
      <c r="W17" s="4">
        <f t="shared" si="2"/>
        <v>98.666666666666671</v>
      </c>
      <c r="X17" s="4">
        <f t="shared" si="10"/>
        <v>5.1282051282051242</v>
      </c>
    </row>
    <row r="18" spans="2:31" x14ac:dyDescent="0.25">
      <c r="C18">
        <v>256</v>
      </c>
      <c r="D18">
        <v>54</v>
      </c>
      <c r="E18">
        <v>67</v>
      </c>
      <c r="F18">
        <v>91</v>
      </c>
      <c r="G18" s="4">
        <f t="shared" si="0"/>
        <v>70.666666666666671</v>
      </c>
      <c r="H18" s="4">
        <f t="shared" si="8"/>
        <v>83.717357910906301</v>
      </c>
      <c r="I18" s="5" t="s">
        <v>47</v>
      </c>
      <c r="L18">
        <v>107</v>
      </c>
      <c r="M18">
        <v>170</v>
      </c>
      <c r="N18">
        <v>96</v>
      </c>
      <c r="O18" s="4">
        <f t="shared" si="7"/>
        <v>124.33333333333333</v>
      </c>
      <c r="P18" s="4">
        <f t="shared" si="9"/>
        <v>25.548902195608775</v>
      </c>
      <c r="T18">
        <v>76</v>
      </c>
      <c r="U18">
        <v>126</v>
      </c>
      <c r="V18">
        <v>100</v>
      </c>
      <c r="W18" s="4">
        <f t="shared" si="2"/>
        <v>100.66666666666667</v>
      </c>
      <c r="X18" s="4">
        <f t="shared" si="10"/>
        <v>3.2051282051282044</v>
      </c>
    </row>
    <row r="20" spans="2:31" x14ac:dyDescent="0.25">
      <c r="B20" t="s">
        <v>17</v>
      </c>
      <c r="C20">
        <v>4</v>
      </c>
      <c r="D20">
        <v>1</v>
      </c>
      <c r="E20">
        <v>37</v>
      </c>
      <c r="F20">
        <v>73</v>
      </c>
      <c r="G20" s="4">
        <f t="shared" si="0"/>
        <v>37</v>
      </c>
      <c r="H20" s="4">
        <f t="shared" si="8"/>
        <v>91.474654377880185</v>
      </c>
      <c r="L20">
        <v>3</v>
      </c>
      <c r="M20">
        <v>6</v>
      </c>
      <c r="N20">
        <v>10</v>
      </c>
      <c r="O20" s="4">
        <f t="shared" si="7"/>
        <v>6.333333333333333</v>
      </c>
      <c r="P20" s="4">
        <f t="shared" si="9"/>
        <v>96.207584830339329</v>
      </c>
      <c r="T20">
        <v>84</v>
      </c>
      <c r="U20">
        <v>95</v>
      </c>
      <c r="V20">
        <v>93</v>
      </c>
      <c r="W20" s="4">
        <f t="shared" si="2"/>
        <v>90.666666666666671</v>
      </c>
      <c r="X20" s="4">
        <f t="shared" si="10"/>
        <v>12.820512820512818</v>
      </c>
      <c r="Y20" s="1" t="s">
        <v>44</v>
      </c>
      <c r="AA20" s="1" t="s">
        <v>53</v>
      </c>
      <c r="AB20" s="1" t="s">
        <v>47</v>
      </c>
      <c r="AC20" s="1" t="s">
        <v>47</v>
      </c>
      <c r="AD20" s="1" t="s">
        <v>44</v>
      </c>
    </row>
    <row r="21" spans="2:31" x14ac:dyDescent="0.25">
      <c r="C21">
        <v>16</v>
      </c>
      <c r="D21">
        <v>117</v>
      </c>
      <c r="E21">
        <v>105</v>
      </c>
      <c r="G21" s="4">
        <f t="shared" si="0"/>
        <v>111</v>
      </c>
      <c r="H21" s="4">
        <f t="shared" si="8"/>
        <v>74.423963133640555</v>
      </c>
      <c r="L21">
        <v>30</v>
      </c>
      <c r="M21">
        <v>34</v>
      </c>
      <c r="N21">
        <v>36</v>
      </c>
      <c r="O21" s="4">
        <f t="shared" si="7"/>
        <v>33.333333333333336</v>
      </c>
      <c r="P21" s="4">
        <f t="shared" si="9"/>
        <v>80.039920159680634</v>
      </c>
      <c r="T21">
        <v>77</v>
      </c>
      <c r="U21">
        <v>96</v>
      </c>
      <c r="V21">
        <v>105</v>
      </c>
      <c r="W21" s="4">
        <f t="shared" si="2"/>
        <v>92.666666666666671</v>
      </c>
      <c r="X21" s="4">
        <f t="shared" si="10"/>
        <v>10.897435897435898</v>
      </c>
    </row>
    <row r="22" spans="2:31" x14ac:dyDescent="0.25">
      <c r="C22">
        <v>64</v>
      </c>
      <c r="D22">
        <v>52</v>
      </c>
      <c r="E22">
        <v>41</v>
      </c>
      <c r="G22" s="4">
        <f t="shared" si="0"/>
        <v>46.5</v>
      </c>
      <c r="H22" s="4">
        <f t="shared" si="8"/>
        <v>89.285714285714292</v>
      </c>
      <c r="L22">
        <v>17</v>
      </c>
      <c r="M22">
        <v>19</v>
      </c>
      <c r="N22">
        <v>22</v>
      </c>
      <c r="O22" s="4">
        <f t="shared" si="7"/>
        <v>19.333333333333332</v>
      </c>
      <c r="P22" s="4">
        <f t="shared" si="9"/>
        <v>88.423153692614775</v>
      </c>
      <c r="T22">
        <v>83</v>
      </c>
      <c r="U22">
        <v>75</v>
      </c>
      <c r="V22">
        <v>73</v>
      </c>
      <c r="W22" s="4">
        <f t="shared" si="2"/>
        <v>77</v>
      </c>
      <c r="X22" s="4">
        <f t="shared" si="10"/>
        <v>25.961538461538453</v>
      </c>
    </row>
    <row r="23" spans="2:31" x14ac:dyDescent="0.25">
      <c r="C23">
        <v>256</v>
      </c>
      <c r="D23">
        <v>131</v>
      </c>
      <c r="E23">
        <v>109</v>
      </c>
      <c r="F23">
        <v>120</v>
      </c>
      <c r="G23" s="4">
        <f t="shared" si="0"/>
        <v>120</v>
      </c>
      <c r="H23" s="4">
        <f t="shared" si="8"/>
        <v>72.350230414746534</v>
      </c>
      <c r="I23" s="5" t="s">
        <v>47</v>
      </c>
      <c r="L23">
        <v>10</v>
      </c>
      <c r="M23">
        <v>16</v>
      </c>
      <c r="N23">
        <v>31</v>
      </c>
      <c r="O23" s="4">
        <f t="shared" si="7"/>
        <v>19</v>
      </c>
      <c r="P23" s="4">
        <f t="shared" si="9"/>
        <v>88.622754491017957</v>
      </c>
      <c r="Q23" s="1" t="s">
        <v>47</v>
      </c>
      <c r="T23">
        <v>66</v>
      </c>
      <c r="U23">
        <v>63</v>
      </c>
      <c r="V23">
        <v>62</v>
      </c>
      <c r="W23" s="4">
        <f t="shared" si="2"/>
        <v>63.666666666666664</v>
      </c>
      <c r="X23" s="4">
        <f t="shared" si="10"/>
        <v>38.782051282051292</v>
      </c>
    </row>
    <row r="24" spans="2:31" x14ac:dyDescent="0.25">
      <c r="C24" t="s">
        <v>15</v>
      </c>
      <c r="D24" s="1">
        <v>182</v>
      </c>
      <c r="E24" s="1">
        <v>228</v>
      </c>
      <c r="F24" s="1">
        <v>155</v>
      </c>
      <c r="G24" s="4">
        <f>AVERAGE(D24:F24)</f>
        <v>188.33333333333334</v>
      </c>
      <c r="K24" t="s">
        <v>13</v>
      </c>
      <c r="L24" s="1">
        <v>87</v>
      </c>
      <c r="M24" s="1">
        <v>100</v>
      </c>
      <c r="N24" s="1">
        <v>175</v>
      </c>
      <c r="O24" s="4">
        <f t="shared" si="7"/>
        <v>120.66666666666667</v>
      </c>
      <c r="S24" t="s">
        <v>13</v>
      </c>
      <c r="T24" s="1">
        <v>115</v>
      </c>
      <c r="U24" s="1">
        <v>306</v>
      </c>
      <c r="V24" s="1">
        <v>213</v>
      </c>
      <c r="W24" s="4">
        <f t="shared" si="2"/>
        <v>211.33333333333334</v>
      </c>
    </row>
    <row r="25" spans="2:31" x14ac:dyDescent="0.25">
      <c r="B25" t="s">
        <v>18</v>
      </c>
      <c r="C25">
        <v>4</v>
      </c>
      <c r="D25">
        <v>25</v>
      </c>
      <c r="E25">
        <v>14</v>
      </c>
      <c r="F25">
        <v>25</v>
      </c>
      <c r="G25" s="4">
        <f t="shared" ref="G25:G33" si="11">AVERAGE(D25:F25)</f>
        <v>21.333333333333332</v>
      </c>
      <c r="H25" s="4">
        <f>100-(G25/188)*100</f>
        <v>88.652482269503551</v>
      </c>
      <c r="I25" s="5">
        <v>4</v>
      </c>
      <c r="K25">
        <v>4</v>
      </c>
      <c r="L25">
        <v>21</v>
      </c>
      <c r="M25">
        <v>27</v>
      </c>
      <c r="N25">
        <v>38</v>
      </c>
      <c r="O25" s="4">
        <f t="shared" si="7"/>
        <v>28.666666666666668</v>
      </c>
      <c r="P25" s="4">
        <f>100-(O25/121)*100</f>
        <v>76.308539944903572</v>
      </c>
      <c r="Q25" s="1">
        <v>4</v>
      </c>
      <c r="S25">
        <v>4</v>
      </c>
      <c r="T25">
        <v>15</v>
      </c>
      <c r="U25">
        <v>27</v>
      </c>
      <c r="V25">
        <v>17</v>
      </c>
      <c r="W25" s="4">
        <f t="shared" si="2"/>
        <v>19.666666666666668</v>
      </c>
      <c r="X25" s="4">
        <f>100-(W25/211)*100</f>
        <v>90.679304897314381</v>
      </c>
      <c r="Y25" s="1">
        <v>4</v>
      </c>
      <c r="AA25" s="1" t="s">
        <v>54</v>
      </c>
      <c r="AB25" s="1">
        <v>4</v>
      </c>
      <c r="AC25" s="1">
        <v>4</v>
      </c>
      <c r="AD25" s="1">
        <v>4</v>
      </c>
      <c r="AE25">
        <f>MEDIAN(AB25:AD25)</f>
        <v>4</v>
      </c>
    </row>
    <row r="26" spans="2:31" x14ac:dyDescent="0.25">
      <c r="C26">
        <v>16</v>
      </c>
      <c r="D26">
        <v>103</v>
      </c>
      <c r="E26">
        <v>124</v>
      </c>
      <c r="F26">
        <v>93</v>
      </c>
      <c r="G26" s="4">
        <f t="shared" si="11"/>
        <v>106.66666666666667</v>
      </c>
      <c r="H26" s="4">
        <f t="shared" ref="H26:H28" si="12">100-(G26/188)*100</f>
        <v>43.262411347517727</v>
      </c>
      <c r="K26">
        <v>16</v>
      </c>
      <c r="L26">
        <v>49</v>
      </c>
      <c r="M26">
        <v>66</v>
      </c>
      <c r="N26">
        <v>95</v>
      </c>
      <c r="O26" s="4">
        <f t="shared" si="7"/>
        <v>70</v>
      </c>
      <c r="P26" s="4">
        <f t="shared" ref="P26:P28" si="13">100-(O26/121)*100</f>
        <v>42.148760330578519</v>
      </c>
      <c r="S26">
        <v>16</v>
      </c>
      <c r="T26">
        <v>176</v>
      </c>
      <c r="U26">
        <v>115</v>
      </c>
      <c r="V26">
        <v>141</v>
      </c>
      <c r="W26" s="4">
        <f t="shared" si="2"/>
        <v>144</v>
      </c>
      <c r="X26" s="4">
        <f t="shared" ref="X26:X33" si="14">100-(W26/211)*100</f>
        <v>31.753554502369667</v>
      </c>
    </row>
    <row r="27" spans="2:31" x14ac:dyDescent="0.25">
      <c r="C27">
        <v>64</v>
      </c>
      <c r="D27">
        <v>102</v>
      </c>
      <c r="E27">
        <v>66</v>
      </c>
      <c r="F27">
        <v>230</v>
      </c>
      <c r="G27" s="4">
        <f t="shared" si="11"/>
        <v>132.66666666666666</v>
      </c>
      <c r="H27" s="4">
        <f t="shared" si="12"/>
        <v>29.432624113475185</v>
      </c>
      <c r="K27">
        <v>64</v>
      </c>
      <c r="L27">
        <v>55</v>
      </c>
      <c r="M27">
        <v>61</v>
      </c>
      <c r="N27">
        <v>83</v>
      </c>
      <c r="O27" s="4">
        <f t="shared" si="7"/>
        <v>66.333333333333329</v>
      </c>
      <c r="P27" s="4">
        <f t="shared" si="13"/>
        <v>45.179063360881543</v>
      </c>
      <c r="S27">
        <v>64</v>
      </c>
      <c r="T27">
        <v>142</v>
      </c>
      <c r="U27">
        <v>176</v>
      </c>
      <c r="V27">
        <v>134</v>
      </c>
      <c r="W27" s="4">
        <f t="shared" si="2"/>
        <v>150.66666666666666</v>
      </c>
      <c r="X27" s="4">
        <f t="shared" si="14"/>
        <v>28.593996840442344</v>
      </c>
    </row>
    <row r="28" spans="2:31" x14ac:dyDescent="0.25">
      <c r="C28">
        <v>256</v>
      </c>
      <c r="D28">
        <v>216</v>
      </c>
      <c r="E28">
        <v>261</v>
      </c>
      <c r="F28">
        <v>190</v>
      </c>
      <c r="G28" s="4">
        <f t="shared" si="11"/>
        <v>222.33333333333334</v>
      </c>
      <c r="H28" s="4">
        <f t="shared" si="12"/>
        <v>-18.262411347517741</v>
      </c>
      <c r="K28">
        <v>256</v>
      </c>
      <c r="L28">
        <v>216</v>
      </c>
      <c r="M28">
        <v>220</v>
      </c>
      <c r="N28">
        <v>69</v>
      </c>
      <c r="O28" s="4">
        <f t="shared" si="7"/>
        <v>168.33333333333334</v>
      </c>
      <c r="P28" s="4">
        <f t="shared" si="13"/>
        <v>-39.118457300275509</v>
      </c>
      <c r="S28">
        <v>256</v>
      </c>
      <c r="T28">
        <v>98</v>
      </c>
      <c r="U28">
        <v>32</v>
      </c>
      <c r="V28">
        <v>12</v>
      </c>
      <c r="W28" s="4">
        <f t="shared" si="2"/>
        <v>47.333333333333336</v>
      </c>
      <c r="X28" s="4">
        <f t="shared" si="14"/>
        <v>77.567140600315952</v>
      </c>
    </row>
    <row r="29" spans="2:31" x14ac:dyDescent="0.25">
      <c r="C29" t="s">
        <v>15</v>
      </c>
      <c r="D29" s="1">
        <v>29</v>
      </c>
      <c r="E29" s="1">
        <v>20</v>
      </c>
      <c r="F29" s="1">
        <v>38</v>
      </c>
      <c r="G29" s="4">
        <f t="shared" si="11"/>
        <v>29</v>
      </c>
      <c r="K29" t="s">
        <v>13</v>
      </c>
      <c r="L29" s="1">
        <v>22</v>
      </c>
      <c r="M29" s="1">
        <v>16</v>
      </c>
      <c r="N29" s="1">
        <v>9</v>
      </c>
      <c r="O29" s="4">
        <f>AVERAGE(L29:N29)</f>
        <v>15.666666666666666</v>
      </c>
    </row>
    <row r="30" spans="2:31" x14ac:dyDescent="0.25">
      <c r="B30" t="s">
        <v>19</v>
      </c>
      <c r="C30">
        <v>4</v>
      </c>
      <c r="D30">
        <v>2</v>
      </c>
      <c r="E30">
        <v>10</v>
      </c>
      <c r="F30">
        <v>9</v>
      </c>
      <c r="G30" s="4">
        <f t="shared" si="11"/>
        <v>7</v>
      </c>
      <c r="H30" s="4">
        <f>100-(G30/29)*100</f>
        <v>75.862068965517238</v>
      </c>
      <c r="K30">
        <v>4</v>
      </c>
      <c r="L30">
        <v>6</v>
      </c>
      <c r="M30">
        <v>6</v>
      </c>
      <c r="N30">
        <v>11</v>
      </c>
      <c r="O30" s="4">
        <f t="shared" ref="O30:O33" si="15">AVERAGE(L30:N30)</f>
        <v>7.666666666666667</v>
      </c>
      <c r="P30" s="4">
        <f>100-(O30/16)*100</f>
        <v>52.083333333333329</v>
      </c>
      <c r="S30">
        <v>4</v>
      </c>
      <c r="T30">
        <v>8</v>
      </c>
      <c r="U30">
        <v>7</v>
      </c>
      <c r="V30">
        <v>15</v>
      </c>
      <c r="W30" s="4">
        <f t="shared" si="2"/>
        <v>10</v>
      </c>
      <c r="X30" s="4">
        <f t="shared" si="14"/>
        <v>95.260663507109001</v>
      </c>
      <c r="Y30" s="1">
        <v>4</v>
      </c>
      <c r="AA30" s="1" t="s">
        <v>55</v>
      </c>
      <c r="AB30" s="1">
        <v>64</v>
      </c>
      <c r="AC30" s="1" t="s">
        <v>47</v>
      </c>
      <c r="AD30" s="1">
        <v>4</v>
      </c>
      <c r="AE30">
        <f>MEDIAN(AB30:AD30)</f>
        <v>34</v>
      </c>
    </row>
    <row r="31" spans="2:31" x14ac:dyDescent="0.25">
      <c r="C31">
        <v>16</v>
      </c>
      <c r="D31">
        <v>19</v>
      </c>
      <c r="E31">
        <v>21</v>
      </c>
      <c r="F31">
        <v>4</v>
      </c>
      <c r="G31" s="4">
        <f t="shared" si="11"/>
        <v>14.666666666666666</v>
      </c>
      <c r="H31" s="4">
        <f t="shared" ref="H31:H33" si="16">100-(G31/29)*100</f>
        <v>49.425287356321846</v>
      </c>
      <c r="K31">
        <v>16</v>
      </c>
      <c r="L31">
        <v>11</v>
      </c>
      <c r="M31">
        <v>21</v>
      </c>
      <c r="N31">
        <v>22</v>
      </c>
      <c r="O31" s="4">
        <f t="shared" si="15"/>
        <v>18</v>
      </c>
      <c r="P31" s="4">
        <f t="shared" ref="P31:P33" si="17">100-(O31/16)*100</f>
        <v>-12.5</v>
      </c>
      <c r="S31">
        <v>16</v>
      </c>
      <c r="T31">
        <v>85</v>
      </c>
      <c r="U31">
        <v>64</v>
      </c>
      <c r="V31">
        <v>181</v>
      </c>
      <c r="W31" s="4">
        <f t="shared" si="2"/>
        <v>110</v>
      </c>
      <c r="X31" s="4">
        <f t="shared" si="14"/>
        <v>47.867298578199048</v>
      </c>
    </row>
    <row r="32" spans="2:31" x14ac:dyDescent="0.25">
      <c r="C32">
        <v>64</v>
      </c>
      <c r="D32">
        <v>6</v>
      </c>
      <c r="E32">
        <v>2</v>
      </c>
      <c r="F32">
        <v>4</v>
      </c>
      <c r="G32" s="4">
        <f t="shared" si="11"/>
        <v>4</v>
      </c>
      <c r="H32" s="4">
        <f t="shared" si="16"/>
        <v>86.206896551724142</v>
      </c>
      <c r="I32" s="5" t="s">
        <v>48</v>
      </c>
      <c r="K32">
        <v>64</v>
      </c>
      <c r="L32">
        <v>5</v>
      </c>
      <c r="M32">
        <v>5</v>
      </c>
      <c r="N32">
        <v>8</v>
      </c>
      <c r="O32" s="4">
        <f t="shared" si="15"/>
        <v>6</v>
      </c>
      <c r="P32" s="4">
        <f t="shared" si="17"/>
        <v>62.5</v>
      </c>
      <c r="S32">
        <v>64</v>
      </c>
      <c r="T32">
        <v>246</v>
      </c>
      <c r="U32">
        <v>223</v>
      </c>
      <c r="V32">
        <v>242</v>
      </c>
      <c r="W32" s="4">
        <f t="shared" si="2"/>
        <v>237</v>
      </c>
      <c r="X32" s="4">
        <f t="shared" si="14"/>
        <v>-12.322274881516577</v>
      </c>
    </row>
    <row r="33" spans="1:24" x14ac:dyDescent="0.25">
      <c r="C33">
        <v>256</v>
      </c>
      <c r="D33">
        <v>7</v>
      </c>
      <c r="E33">
        <v>20</v>
      </c>
      <c r="F33">
        <v>146</v>
      </c>
      <c r="G33" s="4">
        <f t="shared" si="11"/>
        <v>57.666666666666664</v>
      </c>
      <c r="H33" s="4">
        <f t="shared" si="16"/>
        <v>-98.850574712643663</v>
      </c>
      <c r="K33">
        <v>256</v>
      </c>
      <c r="L33">
        <v>3</v>
      </c>
      <c r="M33">
        <v>6</v>
      </c>
      <c r="N33">
        <v>6</v>
      </c>
      <c r="O33" s="4">
        <f t="shared" si="15"/>
        <v>5</v>
      </c>
      <c r="P33" s="4">
        <f t="shared" si="17"/>
        <v>68.75</v>
      </c>
      <c r="Q33" s="1" t="s">
        <v>47</v>
      </c>
      <c r="S33">
        <v>256</v>
      </c>
      <c r="T33">
        <v>56</v>
      </c>
      <c r="U33">
        <v>34</v>
      </c>
      <c r="V33">
        <v>78</v>
      </c>
      <c r="W33" s="4">
        <f t="shared" si="2"/>
        <v>56</v>
      </c>
      <c r="X33" s="4">
        <f t="shared" si="14"/>
        <v>73.459715639810426</v>
      </c>
    </row>
    <row r="39" spans="1:24" ht="21" x14ac:dyDescent="0.35">
      <c r="A39" s="3" t="s">
        <v>20</v>
      </c>
      <c r="C39" t="s">
        <v>11</v>
      </c>
      <c r="D39">
        <v>38</v>
      </c>
      <c r="E39">
        <v>22</v>
      </c>
      <c r="F39">
        <v>21</v>
      </c>
      <c r="G39" s="4">
        <f>AVERAGE(D39:F39)</f>
        <v>27</v>
      </c>
    </row>
    <row r="40" spans="1:24" x14ac:dyDescent="0.25">
      <c r="B40" t="s">
        <v>21</v>
      </c>
      <c r="C40">
        <v>4</v>
      </c>
      <c r="D40">
        <v>51</v>
      </c>
      <c r="E40">
        <v>36</v>
      </c>
      <c r="F40">
        <v>25</v>
      </c>
      <c r="G40" s="4">
        <f t="shared" ref="G40:G62" si="18">AVERAGE(D40:F40)</f>
        <v>37.333333333333336</v>
      </c>
      <c r="H40" s="4">
        <f>100-(G40/27)*100</f>
        <v>-38.271604938271622</v>
      </c>
      <c r="I40" s="5" t="s">
        <v>44</v>
      </c>
    </row>
    <row r="41" spans="1:24" x14ac:dyDescent="0.25">
      <c r="C41">
        <v>16</v>
      </c>
      <c r="D41">
        <v>57</v>
      </c>
      <c r="E41">
        <v>109</v>
      </c>
      <c r="F41">
        <v>108</v>
      </c>
      <c r="G41" s="4">
        <f t="shared" si="18"/>
        <v>91.333333333333329</v>
      </c>
      <c r="H41" s="4">
        <f t="shared" ref="H41:H50" si="19">100-(G41/27)*100</f>
        <v>-238.27160493827159</v>
      </c>
    </row>
    <row r="42" spans="1:24" x14ac:dyDescent="0.25">
      <c r="C42">
        <v>64</v>
      </c>
      <c r="D42">
        <v>44</v>
      </c>
      <c r="E42">
        <v>58</v>
      </c>
      <c r="F42">
        <v>60</v>
      </c>
      <c r="G42" s="4">
        <f t="shared" si="18"/>
        <v>54</v>
      </c>
      <c r="H42" s="4">
        <f t="shared" si="19"/>
        <v>-100</v>
      </c>
    </row>
    <row r="44" spans="1:24" x14ac:dyDescent="0.25">
      <c r="B44" t="s">
        <v>14</v>
      </c>
      <c r="C44">
        <v>4</v>
      </c>
      <c r="D44">
        <v>112</v>
      </c>
      <c r="E44">
        <v>105</v>
      </c>
      <c r="F44">
        <v>96</v>
      </c>
      <c r="G44" s="4">
        <f t="shared" si="18"/>
        <v>104.33333333333333</v>
      </c>
      <c r="H44" s="4">
        <f t="shared" si="19"/>
        <v>-286.41975308641975</v>
      </c>
      <c r="I44" s="5" t="s">
        <v>44</v>
      </c>
    </row>
    <row r="45" spans="1:24" x14ac:dyDescent="0.25">
      <c r="C45">
        <v>16</v>
      </c>
      <c r="D45">
        <v>91</v>
      </c>
      <c r="E45">
        <v>84</v>
      </c>
      <c r="F45">
        <v>72</v>
      </c>
      <c r="G45" s="4">
        <f t="shared" si="18"/>
        <v>82.333333333333329</v>
      </c>
      <c r="H45" s="4">
        <f t="shared" si="19"/>
        <v>-204.93827160493822</v>
      </c>
    </row>
    <row r="46" spans="1:24" x14ac:dyDescent="0.25">
      <c r="C46">
        <v>64</v>
      </c>
      <c r="D46">
        <v>61</v>
      </c>
      <c r="E46">
        <v>18</v>
      </c>
      <c r="F46">
        <v>64</v>
      </c>
      <c r="G46" s="4">
        <f t="shared" si="18"/>
        <v>47.666666666666664</v>
      </c>
      <c r="H46" s="4">
        <f t="shared" si="19"/>
        <v>-76.543209876543187</v>
      </c>
    </row>
    <row r="48" spans="1:24" x14ac:dyDescent="0.25">
      <c r="B48" t="s">
        <v>16</v>
      </c>
      <c r="C48">
        <v>4</v>
      </c>
      <c r="D48">
        <v>84</v>
      </c>
      <c r="E48">
        <v>93</v>
      </c>
      <c r="F48">
        <v>96</v>
      </c>
      <c r="G48" s="4">
        <f t="shared" si="18"/>
        <v>91</v>
      </c>
      <c r="H48" s="4">
        <f t="shared" si="19"/>
        <v>-237.03703703703701</v>
      </c>
      <c r="I48" s="5" t="s">
        <v>44</v>
      </c>
    </row>
    <row r="49" spans="2:9" x14ac:dyDescent="0.25">
      <c r="C49">
        <v>16</v>
      </c>
      <c r="D49">
        <v>163</v>
      </c>
      <c r="E49">
        <v>79</v>
      </c>
      <c r="F49">
        <v>103</v>
      </c>
      <c r="G49" s="4">
        <f t="shared" si="18"/>
        <v>115</v>
      </c>
      <c r="H49" s="4">
        <f t="shared" si="19"/>
        <v>-325.92592592592598</v>
      </c>
    </row>
    <row r="50" spans="2:9" x14ac:dyDescent="0.25">
      <c r="C50">
        <v>64</v>
      </c>
      <c r="D50">
        <v>40</v>
      </c>
      <c r="E50">
        <v>40</v>
      </c>
      <c r="F50">
        <v>49</v>
      </c>
      <c r="G50" s="4">
        <f t="shared" si="18"/>
        <v>43</v>
      </c>
      <c r="H50" s="4">
        <f t="shared" si="19"/>
        <v>-59.259259259259267</v>
      </c>
    </row>
    <row r="51" spans="2:9" x14ac:dyDescent="0.25">
      <c r="C51" t="s">
        <v>15</v>
      </c>
      <c r="D51">
        <v>42</v>
      </c>
      <c r="E51">
        <v>20</v>
      </c>
      <c r="F51">
        <v>19</v>
      </c>
      <c r="G51" s="4">
        <f t="shared" si="18"/>
        <v>27</v>
      </c>
    </row>
    <row r="52" spans="2:9" x14ac:dyDescent="0.25">
      <c r="B52" t="s">
        <v>22</v>
      </c>
      <c r="C52">
        <v>4</v>
      </c>
      <c r="D52">
        <v>56</v>
      </c>
      <c r="E52">
        <v>62</v>
      </c>
      <c r="F52">
        <v>54</v>
      </c>
      <c r="G52" s="4">
        <f t="shared" si="18"/>
        <v>57.333333333333336</v>
      </c>
      <c r="H52" s="4">
        <f>100-(G52/27)*100</f>
        <v>-112.3456790123457</v>
      </c>
      <c r="I52" s="5" t="s">
        <v>44</v>
      </c>
    </row>
    <row r="53" spans="2:9" x14ac:dyDescent="0.25">
      <c r="C53">
        <v>16</v>
      </c>
      <c r="D53">
        <v>68</v>
      </c>
      <c r="E53">
        <v>95</v>
      </c>
      <c r="F53">
        <v>87</v>
      </c>
      <c r="G53" s="4">
        <f t="shared" si="18"/>
        <v>83.333333333333329</v>
      </c>
      <c r="H53" s="4">
        <f t="shared" ref="H53:H62" si="20">100-(G53/27)*100</f>
        <v>-208.64197530864197</v>
      </c>
    </row>
    <row r="54" spans="2:9" x14ac:dyDescent="0.25">
      <c r="C54">
        <v>64</v>
      </c>
      <c r="D54">
        <v>28</v>
      </c>
      <c r="E54">
        <v>33</v>
      </c>
      <c r="F54">
        <v>20</v>
      </c>
      <c r="G54" s="4">
        <f t="shared" si="18"/>
        <v>27</v>
      </c>
      <c r="H54" s="4">
        <f t="shared" si="20"/>
        <v>0</v>
      </c>
    </row>
    <row r="56" spans="2:9" x14ac:dyDescent="0.25">
      <c r="B56" t="s">
        <v>23</v>
      </c>
      <c r="C56">
        <v>4</v>
      </c>
      <c r="D56">
        <v>27</v>
      </c>
      <c r="E56">
        <v>34</v>
      </c>
      <c r="F56">
        <v>22</v>
      </c>
      <c r="G56" s="4">
        <f t="shared" si="18"/>
        <v>27.666666666666668</v>
      </c>
      <c r="H56" s="4">
        <f t="shared" si="20"/>
        <v>-2.4691358024691397</v>
      </c>
      <c r="I56" s="5" t="s">
        <v>44</v>
      </c>
    </row>
    <row r="57" spans="2:9" x14ac:dyDescent="0.25">
      <c r="C57">
        <v>16</v>
      </c>
      <c r="D57">
        <v>98</v>
      </c>
      <c r="E57">
        <v>121</v>
      </c>
      <c r="F57">
        <v>61</v>
      </c>
      <c r="G57" s="4">
        <f t="shared" si="18"/>
        <v>93.333333333333329</v>
      </c>
      <c r="H57" s="4">
        <f t="shared" si="20"/>
        <v>-245.67901234567898</v>
      </c>
    </row>
    <row r="58" spans="2:9" x14ac:dyDescent="0.25">
      <c r="C58">
        <v>64</v>
      </c>
      <c r="D58">
        <v>72</v>
      </c>
      <c r="E58">
        <v>100</v>
      </c>
      <c r="F58">
        <v>109</v>
      </c>
      <c r="G58" s="4">
        <f t="shared" si="18"/>
        <v>93.666666666666671</v>
      </c>
      <c r="H58" s="4">
        <f t="shared" si="20"/>
        <v>-246.91358024691363</v>
      </c>
    </row>
    <row r="60" spans="2:9" x14ac:dyDescent="0.25">
      <c r="B60" t="s">
        <v>24</v>
      </c>
      <c r="C60">
        <v>4</v>
      </c>
      <c r="D60">
        <v>6</v>
      </c>
      <c r="E60">
        <v>7</v>
      </c>
      <c r="F60">
        <v>21</v>
      </c>
      <c r="G60" s="4">
        <f t="shared" si="18"/>
        <v>11.333333333333334</v>
      </c>
      <c r="H60" s="4">
        <f t="shared" si="20"/>
        <v>58.02469135802469</v>
      </c>
      <c r="I60" s="5" t="s">
        <v>44</v>
      </c>
    </row>
    <row r="61" spans="2:9" x14ac:dyDescent="0.25">
      <c r="C61">
        <v>16</v>
      </c>
      <c r="D61">
        <v>48</v>
      </c>
      <c r="E61">
        <v>57</v>
      </c>
      <c r="F61">
        <v>101</v>
      </c>
      <c r="G61" s="4">
        <f t="shared" si="18"/>
        <v>68.666666666666671</v>
      </c>
      <c r="H61" s="4">
        <f t="shared" si="20"/>
        <v>-154.32098765432102</v>
      </c>
    </row>
    <row r="62" spans="2:9" x14ac:dyDescent="0.25">
      <c r="C62">
        <v>64</v>
      </c>
      <c r="D62">
        <v>42</v>
      </c>
      <c r="E62">
        <v>51</v>
      </c>
      <c r="F62">
        <v>37</v>
      </c>
      <c r="G62" s="4">
        <f t="shared" si="18"/>
        <v>43.333333333333336</v>
      </c>
      <c r="H62" s="4">
        <f t="shared" si="20"/>
        <v>-60.493827160493822</v>
      </c>
    </row>
    <row r="66" spans="1:31" x14ac:dyDescent="0.25">
      <c r="G66" s="4" t="s">
        <v>5</v>
      </c>
      <c r="H66" s="4" t="s">
        <v>27</v>
      </c>
      <c r="O66" s="4" t="s">
        <v>5</v>
      </c>
      <c r="P66" s="4" t="s">
        <v>6</v>
      </c>
      <c r="W66" s="4" t="s">
        <v>5</v>
      </c>
      <c r="X66" s="4" t="s">
        <v>6</v>
      </c>
      <c r="AA66" t="s">
        <v>56</v>
      </c>
    </row>
    <row r="67" spans="1:31" ht="18.75" x14ac:dyDescent="0.3">
      <c r="A67" s="2" t="s">
        <v>25</v>
      </c>
      <c r="C67" t="s">
        <v>26</v>
      </c>
      <c r="D67">
        <v>46</v>
      </c>
      <c r="E67">
        <v>27</v>
      </c>
      <c r="F67">
        <v>14</v>
      </c>
      <c r="G67" s="4">
        <f>AVERAGE(D67:F67)</f>
        <v>29</v>
      </c>
      <c r="K67" t="s">
        <v>13</v>
      </c>
      <c r="L67">
        <v>46</v>
      </c>
      <c r="M67">
        <v>28</v>
      </c>
      <c r="N67">
        <v>34</v>
      </c>
      <c r="O67" s="4">
        <f>AVERAGE(L67:N67)</f>
        <v>36</v>
      </c>
      <c r="S67" t="s">
        <v>13</v>
      </c>
      <c r="T67">
        <v>8</v>
      </c>
      <c r="U67">
        <v>6</v>
      </c>
      <c r="V67">
        <v>14</v>
      </c>
      <c r="W67" s="4">
        <f>AVERAGE(T67:V67)</f>
        <v>9.3333333333333339</v>
      </c>
      <c r="AA67" t="s">
        <v>28</v>
      </c>
      <c r="AC67" t="s">
        <v>44</v>
      </c>
      <c r="AD67">
        <v>8</v>
      </c>
      <c r="AE67">
        <f t="shared" ref="AE67:AE74" si="21">MEDIAN(AC67:AD67)</f>
        <v>8</v>
      </c>
    </row>
    <row r="68" spans="1:31" x14ac:dyDescent="0.25">
      <c r="B68" t="s">
        <v>28</v>
      </c>
      <c r="AA68" t="s">
        <v>29</v>
      </c>
      <c r="AC68" t="s">
        <v>44</v>
      </c>
      <c r="AD68">
        <v>8</v>
      </c>
      <c r="AE68">
        <f t="shared" si="21"/>
        <v>8</v>
      </c>
    </row>
    <row r="69" spans="1:31" x14ac:dyDescent="0.25">
      <c r="C69">
        <v>4</v>
      </c>
      <c r="D69">
        <v>21</v>
      </c>
      <c r="E69">
        <v>26</v>
      </c>
      <c r="F69">
        <v>29</v>
      </c>
      <c r="G69" s="4">
        <f t="shared" ref="G69:G118" si="22">AVERAGE(D69:F69)</f>
        <v>25.333333333333332</v>
      </c>
      <c r="H69" s="4">
        <f>100-(G69/29)*100</f>
        <v>12.643678160919549</v>
      </c>
      <c r="I69" s="5" t="s">
        <v>44</v>
      </c>
      <c r="L69">
        <v>24</v>
      </c>
      <c r="M69">
        <v>17</v>
      </c>
      <c r="N69">
        <v>17</v>
      </c>
      <c r="O69" s="4">
        <f t="shared" ref="O69:O100" si="23">AVERAGE(L69:N69)</f>
        <v>19.333333333333332</v>
      </c>
      <c r="P69" s="4">
        <f>100-(O69/36)*100</f>
        <v>46.296296296296305</v>
      </c>
      <c r="T69">
        <v>3</v>
      </c>
      <c r="U69">
        <v>0</v>
      </c>
      <c r="V69">
        <v>4</v>
      </c>
      <c r="W69" s="4">
        <f t="shared" ref="W69:W100" si="24">AVERAGE(T69:V69)</f>
        <v>2.3333333333333335</v>
      </c>
      <c r="X69" s="4">
        <f>100-(W69/9)*100</f>
        <v>74.074074074074076</v>
      </c>
      <c r="Y69" s="1">
        <v>4</v>
      </c>
      <c r="AA69" t="s">
        <v>30</v>
      </c>
      <c r="AC69" t="s">
        <v>44</v>
      </c>
      <c r="AD69">
        <v>8</v>
      </c>
      <c r="AE69">
        <f t="shared" si="21"/>
        <v>8</v>
      </c>
    </row>
    <row r="70" spans="1:31" x14ac:dyDescent="0.25">
      <c r="C70">
        <v>8</v>
      </c>
      <c r="L70">
        <v>22</v>
      </c>
      <c r="M70">
        <v>11</v>
      </c>
      <c r="N70">
        <v>17</v>
      </c>
      <c r="O70" s="4">
        <f t="shared" si="23"/>
        <v>16.666666666666668</v>
      </c>
      <c r="P70" s="4">
        <f t="shared" ref="P70:P82" si="25">100-(O70/36)*100</f>
        <v>53.703703703703695</v>
      </c>
      <c r="Q70" s="1">
        <v>8</v>
      </c>
      <c r="T70">
        <v>25</v>
      </c>
      <c r="U70">
        <v>10</v>
      </c>
      <c r="V70">
        <v>44</v>
      </c>
      <c r="W70" s="4">
        <f t="shared" si="24"/>
        <v>26.333333333333332</v>
      </c>
      <c r="X70" s="4">
        <f t="shared" ref="X70:X82" si="26">100-(W70/9)*100</f>
        <v>-192.59259259259255</v>
      </c>
      <c r="AA70" t="s">
        <v>31</v>
      </c>
      <c r="AC70" t="s">
        <v>44</v>
      </c>
      <c r="AD70">
        <v>4</v>
      </c>
      <c r="AE70">
        <f t="shared" si="21"/>
        <v>4</v>
      </c>
    </row>
    <row r="71" spans="1:31" x14ac:dyDescent="0.25">
      <c r="C71">
        <v>16</v>
      </c>
      <c r="D71">
        <v>120</v>
      </c>
      <c r="E71">
        <v>124</v>
      </c>
      <c r="F71">
        <v>145</v>
      </c>
      <c r="G71" s="4">
        <f t="shared" si="22"/>
        <v>129.66666666666666</v>
      </c>
      <c r="H71" s="4">
        <f t="shared" ref="H71:H83" si="27">100-(G71/29)*100</f>
        <v>-347.12643678160919</v>
      </c>
      <c r="AA71" t="s">
        <v>32</v>
      </c>
      <c r="AC71" t="s">
        <v>44</v>
      </c>
      <c r="AD71" t="s">
        <v>44</v>
      </c>
      <c r="AE71" t="e">
        <f t="shared" si="21"/>
        <v>#NUM!</v>
      </c>
    </row>
    <row r="72" spans="1:31" x14ac:dyDescent="0.25">
      <c r="B72" t="s">
        <v>29</v>
      </c>
      <c r="AA72" t="s">
        <v>33</v>
      </c>
      <c r="AC72" t="s">
        <v>44</v>
      </c>
      <c r="AD72" t="s">
        <v>44</v>
      </c>
      <c r="AE72" t="e">
        <f t="shared" si="21"/>
        <v>#NUM!</v>
      </c>
    </row>
    <row r="73" spans="1:31" x14ac:dyDescent="0.25">
      <c r="C73">
        <v>4</v>
      </c>
      <c r="D73">
        <v>22</v>
      </c>
      <c r="E73">
        <v>9</v>
      </c>
      <c r="F73">
        <v>19</v>
      </c>
      <c r="G73" s="4">
        <f t="shared" si="22"/>
        <v>16.666666666666668</v>
      </c>
      <c r="H73" s="4">
        <f>100-(G73/29)*100</f>
        <v>42.528735632183903</v>
      </c>
      <c r="I73" s="5" t="s">
        <v>44</v>
      </c>
      <c r="L73">
        <v>4</v>
      </c>
      <c r="M73">
        <v>6</v>
      </c>
      <c r="N73">
        <v>3</v>
      </c>
      <c r="O73" s="4">
        <f t="shared" si="23"/>
        <v>4.333333333333333</v>
      </c>
      <c r="P73" s="4">
        <f t="shared" si="25"/>
        <v>87.962962962962962</v>
      </c>
      <c r="T73">
        <v>1</v>
      </c>
      <c r="U73">
        <v>2</v>
      </c>
      <c r="V73">
        <v>11</v>
      </c>
      <c r="W73" s="4">
        <f t="shared" si="24"/>
        <v>4.666666666666667</v>
      </c>
      <c r="X73" s="4">
        <f t="shared" si="26"/>
        <v>48.148148148148138</v>
      </c>
      <c r="Y73" s="1" t="s">
        <v>44</v>
      </c>
      <c r="AA73" t="s">
        <v>34</v>
      </c>
      <c r="AC73" t="s">
        <v>44</v>
      </c>
      <c r="AD73" t="s">
        <v>44</v>
      </c>
      <c r="AE73" t="e">
        <f t="shared" si="21"/>
        <v>#NUM!</v>
      </c>
    </row>
    <row r="74" spans="1:31" x14ac:dyDescent="0.25">
      <c r="C74">
        <v>8</v>
      </c>
      <c r="L74">
        <v>3</v>
      </c>
      <c r="M74">
        <v>2</v>
      </c>
      <c r="N74">
        <v>3</v>
      </c>
      <c r="O74" s="4">
        <f t="shared" si="23"/>
        <v>2.6666666666666665</v>
      </c>
      <c r="P74" s="4">
        <f t="shared" si="25"/>
        <v>92.592592592592595</v>
      </c>
      <c r="Q74" s="1">
        <v>8</v>
      </c>
      <c r="T74">
        <v>3</v>
      </c>
      <c r="U74">
        <v>7</v>
      </c>
      <c r="V74">
        <v>7</v>
      </c>
      <c r="W74" s="4">
        <f t="shared" si="24"/>
        <v>5.666666666666667</v>
      </c>
      <c r="X74" s="4">
        <f t="shared" si="26"/>
        <v>37.037037037037038</v>
      </c>
      <c r="AA74" t="s">
        <v>35</v>
      </c>
      <c r="AC74" t="s">
        <v>44</v>
      </c>
      <c r="AD74" t="s">
        <v>44</v>
      </c>
      <c r="AE74" t="e">
        <f t="shared" si="21"/>
        <v>#NUM!</v>
      </c>
    </row>
    <row r="75" spans="1:31" x14ac:dyDescent="0.25">
      <c r="C75">
        <v>16</v>
      </c>
      <c r="D75">
        <v>124</v>
      </c>
      <c r="E75">
        <v>134</v>
      </c>
      <c r="F75">
        <v>125</v>
      </c>
      <c r="G75" s="4">
        <f t="shared" si="22"/>
        <v>127.66666666666667</v>
      </c>
      <c r="H75" s="4">
        <f t="shared" si="27"/>
        <v>-340.22988505747128</v>
      </c>
    </row>
    <row r="76" spans="1:31" x14ac:dyDescent="0.25">
      <c r="B76" t="s">
        <v>30</v>
      </c>
    </row>
    <row r="77" spans="1:31" x14ac:dyDescent="0.25">
      <c r="C77">
        <v>4</v>
      </c>
      <c r="D77">
        <v>58</v>
      </c>
      <c r="E77">
        <v>80</v>
      </c>
      <c r="F77">
        <v>125</v>
      </c>
      <c r="G77" s="4">
        <f t="shared" si="22"/>
        <v>87.666666666666671</v>
      </c>
      <c r="H77" s="4">
        <f t="shared" si="27"/>
        <v>-202.29885057471267</v>
      </c>
      <c r="I77" s="5" t="s">
        <v>44</v>
      </c>
      <c r="L77">
        <v>4</v>
      </c>
      <c r="M77">
        <v>10</v>
      </c>
      <c r="N77">
        <v>9</v>
      </c>
      <c r="O77" s="4">
        <f t="shared" si="23"/>
        <v>7.666666666666667</v>
      </c>
      <c r="P77" s="4">
        <f t="shared" si="25"/>
        <v>78.703703703703695</v>
      </c>
      <c r="T77">
        <v>19</v>
      </c>
      <c r="U77">
        <v>5</v>
      </c>
      <c r="V77">
        <v>30</v>
      </c>
      <c r="W77" s="4">
        <f t="shared" si="24"/>
        <v>18</v>
      </c>
      <c r="X77" s="4">
        <f t="shared" si="26"/>
        <v>-100</v>
      </c>
    </row>
    <row r="78" spans="1:31" x14ac:dyDescent="0.25">
      <c r="C78">
        <v>8</v>
      </c>
      <c r="L78">
        <v>12</v>
      </c>
      <c r="M78">
        <v>12</v>
      </c>
      <c r="N78">
        <v>14</v>
      </c>
      <c r="O78" s="4">
        <f t="shared" si="23"/>
        <v>12.666666666666666</v>
      </c>
      <c r="P78" s="4">
        <f t="shared" si="25"/>
        <v>64.81481481481481</v>
      </c>
      <c r="Q78" s="1">
        <v>8</v>
      </c>
      <c r="T78">
        <v>4</v>
      </c>
      <c r="U78">
        <v>4</v>
      </c>
      <c r="V78">
        <v>4</v>
      </c>
      <c r="W78" s="4">
        <f t="shared" si="24"/>
        <v>4</v>
      </c>
      <c r="X78" s="4">
        <f t="shared" si="26"/>
        <v>55.555555555555557</v>
      </c>
      <c r="Y78" s="1">
        <v>8</v>
      </c>
    </row>
    <row r="79" spans="1:31" x14ac:dyDescent="0.25">
      <c r="C79">
        <v>16</v>
      </c>
      <c r="D79">
        <v>82</v>
      </c>
      <c r="E79">
        <v>100</v>
      </c>
      <c r="F79">
        <v>125</v>
      </c>
      <c r="G79" s="4">
        <f t="shared" si="22"/>
        <v>102.33333333333333</v>
      </c>
      <c r="H79" s="4">
        <f t="shared" si="27"/>
        <v>-252.87356321839081</v>
      </c>
    </row>
    <row r="80" spans="1:31" x14ac:dyDescent="0.25">
      <c r="B80" t="s">
        <v>31</v>
      </c>
    </row>
    <row r="81" spans="2:25" x14ac:dyDescent="0.25">
      <c r="C81">
        <v>4</v>
      </c>
      <c r="D81">
        <v>12</v>
      </c>
      <c r="E81">
        <v>9</v>
      </c>
      <c r="F81">
        <v>9</v>
      </c>
      <c r="G81" s="4">
        <f t="shared" si="22"/>
        <v>10</v>
      </c>
      <c r="H81" s="4">
        <f t="shared" si="27"/>
        <v>65.517241379310349</v>
      </c>
      <c r="I81" s="5" t="s">
        <v>44</v>
      </c>
      <c r="L81">
        <v>5</v>
      </c>
      <c r="M81">
        <v>17</v>
      </c>
      <c r="N81">
        <v>17</v>
      </c>
      <c r="O81" s="4">
        <f t="shared" si="23"/>
        <v>13</v>
      </c>
      <c r="P81" s="4">
        <f t="shared" si="25"/>
        <v>63.888888888888893</v>
      </c>
      <c r="Q81" s="1">
        <v>4</v>
      </c>
      <c r="T81">
        <v>0</v>
      </c>
      <c r="U81">
        <v>0</v>
      </c>
      <c r="V81">
        <v>1</v>
      </c>
      <c r="W81" s="4">
        <f t="shared" si="24"/>
        <v>0.33333333333333331</v>
      </c>
      <c r="X81" s="4">
        <f t="shared" si="26"/>
        <v>96.296296296296291</v>
      </c>
      <c r="Y81" s="1">
        <v>4</v>
      </c>
    </row>
    <row r="82" spans="2:25" x14ac:dyDescent="0.25">
      <c r="C82">
        <v>8</v>
      </c>
      <c r="L82">
        <v>17</v>
      </c>
      <c r="M82">
        <v>22</v>
      </c>
      <c r="N82">
        <v>36</v>
      </c>
      <c r="O82" s="4">
        <f t="shared" si="23"/>
        <v>25</v>
      </c>
      <c r="P82" s="4">
        <f t="shared" si="25"/>
        <v>30.555555555555557</v>
      </c>
      <c r="T82">
        <v>4</v>
      </c>
      <c r="U82">
        <v>12</v>
      </c>
      <c r="V82">
        <v>19</v>
      </c>
      <c r="W82" s="4">
        <f t="shared" si="24"/>
        <v>11.666666666666666</v>
      </c>
      <c r="X82" s="4">
        <f t="shared" si="26"/>
        <v>-29.629629629629619</v>
      </c>
    </row>
    <row r="83" spans="2:25" x14ac:dyDescent="0.25">
      <c r="C83">
        <v>16</v>
      </c>
      <c r="D83">
        <v>134</v>
      </c>
      <c r="E83">
        <v>136</v>
      </c>
      <c r="F83">
        <v>176</v>
      </c>
      <c r="G83" s="4">
        <f t="shared" si="22"/>
        <v>148.66666666666666</v>
      </c>
      <c r="H83" s="4">
        <f t="shared" si="27"/>
        <v>-412.64367816091954</v>
      </c>
    </row>
    <row r="84" spans="2:25" x14ac:dyDescent="0.25">
      <c r="C84" t="s">
        <v>15</v>
      </c>
      <c r="D84">
        <v>405</v>
      </c>
      <c r="E84">
        <v>519</v>
      </c>
      <c r="F84">
        <v>511</v>
      </c>
      <c r="G84" s="4">
        <f t="shared" si="22"/>
        <v>478.33333333333331</v>
      </c>
    </row>
    <row r="85" spans="2:25" x14ac:dyDescent="0.25">
      <c r="B85" t="s">
        <v>32</v>
      </c>
      <c r="K85" t="s">
        <v>15</v>
      </c>
      <c r="L85">
        <v>676</v>
      </c>
      <c r="M85">
        <v>733</v>
      </c>
      <c r="N85">
        <v>715</v>
      </c>
      <c r="O85" s="4">
        <f t="shared" si="23"/>
        <v>708</v>
      </c>
      <c r="S85" t="s">
        <v>15</v>
      </c>
      <c r="T85">
        <v>335</v>
      </c>
      <c r="U85">
        <v>254</v>
      </c>
      <c r="V85">
        <v>279</v>
      </c>
      <c r="W85" s="4">
        <f t="shared" si="24"/>
        <v>289.33333333333331</v>
      </c>
    </row>
    <row r="86" spans="2:25" x14ac:dyDescent="0.25">
      <c r="C86">
        <v>4</v>
      </c>
      <c r="D86">
        <v>631</v>
      </c>
      <c r="E86">
        <v>691</v>
      </c>
      <c r="F86">
        <v>650</v>
      </c>
      <c r="G86" s="4">
        <f t="shared" si="22"/>
        <v>657.33333333333337</v>
      </c>
      <c r="H86" s="4">
        <f>100-(G86/478)*100</f>
        <v>-37.517433751743397</v>
      </c>
      <c r="I86" s="5" t="s">
        <v>44</v>
      </c>
      <c r="L86">
        <v>631</v>
      </c>
      <c r="M86">
        <v>651</v>
      </c>
      <c r="N86">
        <v>650</v>
      </c>
      <c r="O86" s="4">
        <f t="shared" si="23"/>
        <v>644</v>
      </c>
      <c r="P86" s="4">
        <f>100-(O86/708)*100</f>
        <v>9.0395480225988791</v>
      </c>
      <c r="Q86" s="1" t="s">
        <v>44</v>
      </c>
      <c r="S86">
        <v>4</v>
      </c>
      <c r="T86">
        <v>700</v>
      </c>
      <c r="U86">
        <v>789</v>
      </c>
      <c r="V86">
        <v>588</v>
      </c>
      <c r="W86" s="4">
        <f t="shared" si="24"/>
        <v>692.33333333333337</v>
      </c>
      <c r="X86" s="4">
        <f>100-(W86/289)*100</f>
        <v>-139.56170703575549</v>
      </c>
      <c r="Y86" s="1" t="s">
        <v>44</v>
      </c>
    </row>
    <row r="87" spans="2:25" x14ac:dyDescent="0.25">
      <c r="C87">
        <v>8</v>
      </c>
      <c r="D87">
        <v>625</v>
      </c>
      <c r="E87">
        <v>685</v>
      </c>
      <c r="F87">
        <v>655</v>
      </c>
      <c r="G87" s="4">
        <f t="shared" si="22"/>
        <v>655</v>
      </c>
      <c r="H87" s="4">
        <f t="shared" ref="H87:H100" si="28">100-(G87/478)*100</f>
        <v>-37.029288702928881</v>
      </c>
      <c r="L87">
        <v>625</v>
      </c>
      <c r="M87">
        <v>685</v>
      </c>
      <c r="N87">
        <v>757</v>
      </c>
      <c r="O87" s="4">
        <f t="shared" si="23"/>
        <v>689</v>
      </c>
      <c r="P87" s="4">
        <f t="shared" ref="P87:P100" si="29">100-(O87/708)*100</f>
        <v>2.683615819209038</v>
      </c>
      <c r="S87">
        <v>16</v>
      </c>
      <c r="T87">
        <v>517</v>
      </c>
      <c r="U87">
        <v>522</v>
      </c>
      <c r="V87">
        <v>435</v>
      </c>
      <c r="W87" s="4">
        <f t="shared" si="24"/>
        <v>491.33333333333331</v>
      </c>
      <c r="X87" s="4">
        <f t="shared" ref="X87:X100" si="30">100-(W87/289)*100</f>
        <v>-70.011534025374857</v>
      </c>
    </row>
    <row r="88" spans="2:25" x14ac:dyDescent="0.25">
      <c r="C88">
        <v>16</v>
      </c>
      <c r="D88">
        <v>474</v>
      </c>
      <c r="E88">
        <v>598</v>
      </c>
      <c r="F88">
        <v>531</v>
      </c>
      <c r="G88" s="4">
        <f t="shared" si="22"/>
        <v>534.33333333333337</v>
      </c>
      <c r="H88" s="4">
        <f t="shared" si="28"/>
        <v>-11.785216178521623</v>
      </c>
      <c r="L88">
        <v>474</v>
      </c>
      <c r="M88">
        <v>598</v>
      </c>
      <c r="N88">
        <v>523</v>
      </c>
      <c r="O88" s="4">
        <f t="shared" si="23"/>
        <v>531.66666666666663</v>
      </c>
      <c r="P88" s="4">
        <f t="shared" si="29"/>
        <v>24.905838041431267</v>
      </c>
      <c r="S88">
        <v>64</v>
      </c>
      <c r="T88">
        <v>478</v>
      </c>
      <c r="U88">
        <v>475</v>
      </c>
      <c r="V88">
        <v>449</v>
      </c>
      <c r="W88" s="4">
        <f t="shared" si="24"/>
        <v>467.33333333333331</v>
      </c>
      <c r="X88" s="4">
        <f t="shared" si="30"/>
        <v>-61.707035755478643</v>
      </c>
    </row>
    <row r="89" spans="2:25" x14ac:dyDescent="0.25">
      <c r="B89" t="s">
        <v>33</v>
      </c>
    </row>
    <row r="90" spans="2:25" x14ac:dyDescent="0.25">
      <c r="C90">
        <v>4</v>
      </c>
      <c r="D90">
        <v>389</v>
      </c>
      <c r="E90">
        <v>406</v>
      </c>
      <c r="F90">
        <v>397</v>
      </c>
      <c r="G90" s="4">
        <f t="shared" si="22"/>
        <v>397.33333333333331</v>
      </c>
      <c r="H90" s="4">
        <f t="shared" si="28"/>
        <v>16.875871687587178</v>
      </c>
      <c r="I90" s="5" t="s">
        <v>44</v>
      </c>
      <c r="L90">
        <v>389</v>
      </c>
      <c r="M90">
        <v>558</v>
      </c>
      <c r="N90">
        <v>406</v>
      </c>
      <c r="O90" s="4">
        <f t="shared" si="23"/>
        <v>451</v>
      </c>
      <c r="P90" s="4">
        <f t="shared" si="29"/>
        <v>36.299435028248581</v>
      </c>
      <c r="S90">
        <v>4</v>
      </c>
      <c r="T90">
        <v>525</v>
      </c>
      <c r="U90">
        <v>564</v>
      </c>
      <c r="V90">
        <v>607</v>
      </c>
      <c r="W90" s="4">
        <f t="shared" si="24"/>
        <v>565.33333333333337</v>
      </c>
      <c r="X90" s="4">
        <f t="shared" si="30"/>
        <v>-95.617070357554809</v>
      </c>
      <c r="Y90" s="1" t="s">
        <v>44</v>
      </c>
    </row>
    <row r="91" spans="2:25" x14ac:dyDescent="0.25">
      <c r="C91">
        <v>8</v>
      </c>
      <c r="D91">
        <v>366</v>
      </c>
      <c r="E91">
        <v>330</v>
      </c>
      <c r="F91">
        <v>312</v>
      </c>
      <c r="G91" s="4">
        <f t="shared" si="22"/>
        <v>336</v>
      </c>
      <c r="H91" s="4">
        <f t="shared" si="28"/>
        <v>29.707112970711307</v>
      </c>
      <c r="L91">
        <v>366</v>
      </c>
      <c r="M91">
        <v>330</v>
      </c>
      <c r="N91">
        <v>312</v>
      </c>
      <c r="O91" s="4">
        <f t="shared" si="23"/>
        <v>336</v>
      </c>
      <c r="P91" s="4">
        <f t="shared" si="29"/>
        <v>52.542372881355931</v>
      </c>
      <c r="Q91" s="1" t="s">
        <v>44</v>
      </c>
      <c r="S91">
        <v>16</v>
      </c>
      <c r="T91">
        <v>520</v>
      </c>
      <c r="U91">
        <v>488</v>
      </c>
      <c r="V91">
        <v>424</v>
      </c>
      <c r="W91" s="4">
        <f t="shared" si="24"/>
        <v>477.33333333333331</v>
      </c>
      <c r="X91" s="4">
        <f t="shared" si="30"/>
        <v>-65.167243367935413</v>
      </c>
    </row>
    <row r="92" spans="2:25" x14ac:dyDescent="0.25">
      <c r="C92">
        <v>16</v>
      </c>
      <c r="D92">
        <v>568</v>
      </c>
      <c r="E92">
        <v>465</v>
      </c>
      <c r="F92">
        <v>516</v>
      </c>
      <c r="G92" s="4">
        <f t="shared" si="22"/>
        <v>516.33333333333337</v>
      </c>
      <c r="H92" s="4">
        <f t="shared" si="28"/>
        <v>-8.0195258019525966</v>
      </c>
      <c r="L92">
        <v>603</v>
      </c>
      <c r="M92">
        <v>568</v>
      </c>
      <c r="N92">
        <v>465</v>
      </c>
      <c r="O92" s="4">
        <f t="shared" si="23"/>
        <v>545.33333333333337</v>
      </c>
      <c r="P92" s="4">
        <f t="shared" si="29"/>
        <v>22.975517890772124</v>
      </c>
      <c r="S92">
        <v>64</v>
      </c>
      <c r="T92">
        <v>348</v>
      </c>
      <c r="U92">
        <v>294</v>
      </c>
      <c r="V92">
        <v>195</v>
      </c>
      <c r="W92" s="4">
        <f t="shared" si="24"/>
        <v>279</v>
      </c>
      <c r="X92" s="4">
        <f t="shared" si="30"/>
        <v>3.4602076124567418</v>
      </c>
    </row>
    <row r="93" spans="2:25" x14ac:dyDescent="0.25">
      <c r="B93" t="s">
        <v>34</v>
      </c>
    </row>
    <row r="94" spans="2:25" x14ac:dyDescent="0.25">
      <c r="C94">
        <v>4</v>
      </c>
      <c r="D94">
        <v>581</v>
      </c>
      <c r="E94">
        <v>492</v>
      </c>
      <c r="F94">
        <v>521</v>
      </c>
      <c r="G94" s="4">
        <f t="shared" si="22"/>
        <v>531.33333333333337</v>
      </c>
      <c r="H94" s="4">
        <f t="shared" si="28"/>
        <v>-11.157601115760116</v>
      </c>
      <c r="I94" s="5" t="s">
        <v>44</v>
      </c>
      <c r="L94">
        <v>581</v>
      </c>
      <c r="M94">
        <v>492</v>
      </c>
      <c r="N94">
        <v>521</v>
      </c>
      <c r="O94" s="4">
        <f t="shared" si="23"/>
        <v>531.33333333333337</v>
      </c>
      <c r="P94" s="4">
        <f t="shared" si="29"/>
        <v>24.952919020715626</v>
      </c>
      <c r="S94">
        <v>4</v>
      </c>
      <c r="T94">
        <v>322</v>
      </c>
      <c r="U94">
        <v>509</v>
      </c>
      <c r="V94">
        <v>364</v>
      </c>
      <c r="W94" s="4">
        <f t="shared" si="24"/>
        <v>398.33333333333331</v>
      </c>
      <c r="X94" s="4">
        <f t="shared" si="30"/>
        <v>-37.831603229527104</v>
      </c>
      <c r="Y94" s="1" t="s">
        <v>44</v>
      </c>
    </row>
    <row r="95" spans="2:25" x14ac:dyDescent="0.25">
      <c r="C95">
        <v>8</v>
      </c>
      <c r="D95">
        <v>340</v>
      </c>
      <c r="E95">
        <v>367</v>
      </c>
      <c r="F95">
        <v>353</v>
      </c>
      <c r="G95" s="4">
        <f t="shared" si="22"/>
        <v>353.33333333333331</v>
      </c>
      <c r="H95" s="4">
        <f t="shared" si="28"/>
        <v>26.080892608089272</v>
      </c>
      <c r="L95">
        <v>343</v>
      </c>
      <c r="M95">
        <v>340</v>
      </c>
      <c r="N95">
        <v>367</v>
      </c>
      <c r="O95" s="4">
        <f t="shared" si="23"/>
        <v>350</v>
      </c>
      <c r="P95" s="4">
        <f t="shared" si="29"/>
        <v>50.564971751412429</v>
      </c>
      <c r="Q95" s="1" t="s">
        <v>44</v>
      </c>
      <c r="S95">
        <v>16</v>
      </c>
      <c r="T95">
        <v>414</v>
      </c>
      <c r="U95">
        <v>340</v>
      </c>
      <c r="V95">
        <v>351</v>
      </c>
      <c r="W95" s="4">
        <f t="shared" si="24"/>
        <v>368.33333333333331</v>
      </c>
      <c r="X95" s="4">
        <f t="shared" si="30"/>
        <v>-27.45098039215685</v>
      </c>
    </row>
    <row r="96" spans="2:25" x14ac:dyDescent="0.25">
      <c r="C96">
        <v>16</v>
      </c>
      <c r="D96">
        <v>387</v>
      </c>
      <c r="E96">
        <v>405</v>
      </c>
      <c r="F96">
        <v>478</v>
      </c>
      <c r="G96" s="4">
        <f t="shared" si="22"/>
        <v>423.33333333333331</v>
      </c>
      <c r="H96" s="4">
        <f t="shared" si="28"/>
        <v>11.436541143654125</v>
      </c>
      <c r="L96">
        <v>387</v>
      </c>
      <c r="M96">
        <v>405</v>
      </c>
      <c r="N96">
        <v>478</v>
      </c>
      <c r="O96" s="4">
        <f t="shared" si="23"/>
        <v>423.33333333333331</v>
      </c>
      <c r="P96" s="4">
        <f t="shared" si="29"/>
        <v>40.207156308851225</v>
      </c>
      <c r="S96">
        <v>64</v>
      </c>
      <c r="T96">
        <v>285</v>
      </c>
      <c r="U96">
        <v>326</v>
      </c>
      <c r="V96">
        <v>400</v>
      </c>
      <c r="W96" s="4">
        <f t="shared" si="24"/>
        <v>337</v>
      </c>
      <c r="X96" s="4">
        <f t="shared" si="30"/>
        <v>-16.6089965397924</v>
      </c>
    </row>
    <row r="97" spans="1:25" x14ac:dyDescent="0.25">
      <c r="B97" t="s">
        <v>35</v>
      </c>
    </row>
    <row r="98" spans="1:25" x14ac:dyDescent="0.25">
      <c r="C98">
        <v>4</v>
      </c>
      <c r="D98">
        <v>693</v>
      </c>
      <c r="E98">
        <v>657</v>
      </c>
      <c r="F98">
        <v>675</v>
      </c>
      <c r="G98" s="4">
        <f t="shared" si="22"/>
        <v>675</v>
      </c>
      <c r="H98" s="4">
        <f t="shared" si="28"/>
        <v>-41.213389121338906</v>
      </c>
      <c r="I98" s="5" t="s">
        <v>44</v>
      </c>
      <c r="L98">
        <v>693</v>
      </c>
      <c r="M98">
        <v>657</v>
      </c>
      <c r="N98">
        <v>721</v>
      </c>
      <c r="O98" s="4">
        <f t="shared" si="23"/>
        <v>690.33333333333337</v>
      </c>
      <c r="P98" s="4">
        <f t="shared" si="29"/>
        <v>2.4952919020715569</v>
      </c>
      <c r="Q98" s="1" t="s">
        <v>44</v>
      </c>
      <c r="S98">
        <v>4</v>
      </c>
      <c r="T98">
        <v>811</v>
      </c>
      <c r="U98">
        <v>473</v>
      </c>
      <c r="V98">
        <v>333</v>
      </c>
      <c r="W98" s="4">
        <f t="shared" si="24"/>
        <v>539</v>
      </c>
      <c r="X98" s="4">
        <f t="shared" si="30"/>
        <v>-86.505190311418687</v>
      </c>
      <c r="Y98" s="1" t="s">
        <v>44</v>
      </c>
    </row>
    <row r="99" spans="1:25" x14ac:dyDescent="0.25">
      <c r="C99">
        <v>8</v>
      </c>
      <c r="D99">
        <v>460</v>
      </c>
      <c r="E99">
        <v>498</v>
      </c>
      <c r="F99">
        <v>479</v>
      </c>
      <c r="G99" s="4">
        <f t="shared" si="22"/>
        <v>479</v>
      </c>
      <c r="H99" s="4">
        <f t="shared" si="28"/>
        <v>-0.20920502092050697</v>
      </c>
      <c r="L99">
        <v>498</v>
      </c>
      <c r="M99">
        <v>432</v>
      </c>
      <c r="N99">
        <v>460</v>
      </c>
      <c r="O99" s="4">
        <f t="shared" si="23"/>
        <v>463.33333333333331</v>
      </c>
      <c r="P99" s="4">
        <f t="shared" si="29"/>
        <v>34.557438794726934</v>
      </c>
      <c r="S99">
        <v>16</v>
      </c>
      <c r="T99">
        <v>615</v>
      </c>
      <c r="U99">
        <v>572</v>
      </c>
      <c r="V99">
        <v>471</v>
      </c>
      <c r="W99" s="4">
        <f t="shared" si="24"/>
        <v>552.66666666666663</v>
      </c>
      <c r="X99" s="4">
        <f t="shared" si="30"/>
        <v>-91.234140715109561</v>
      </c>
    </row>
    <row r="100" spans="1:25" x14ac:dyDescent="0.25">
      <c r="C100">
        <v>16</v>
      </c>
      <c r="D100">
        <v>530</v>
      </c>
      <c r="E100">
        <v>446</v>
      </c>
      <c r="F100">
        <v>400</v>
      </c>
      <c r="G100" s="4">
        <f t="shared" si="22"/>
        <v>458.66666666666669</v>
      </c>
      <c r="H100" s="4">
        <f t="shared" si="28"/>
        <v>4.0446304044630352</v>
      </c>
      <c r="L100">
        <v>530</v>
      </c>
      <c r="M100">
        <v>446</v>
      </c>
      <c r="N100">
        <v>701</v>
      </c>
      <c r="O100" s="4">
        <f t="shared" si="23"/>
        <v>559</v>
      </c>
      <c r="P100" s="4">
        <f t="shared" si="29"/>
        <v>21.045197740112997</v>
      </c>
      <c r="S100">
        <v>64</v>
      </c>
      <c r="T100">
        <v>459</v>
      </c>
      <c r="U100">
        <v>412</v>
      </c>
      <c r="V100">
        <v>465</v>
      </c>
      <c r="W100" s="4">
        <f t="shared" si="24"/>
        <v>445.33333333333331</v>
      </c>
      <c r="X100" s="4">
        <f t="shared" si="30"/>
        <v>-54.094579008073822</v>
      </c>
    </row>
    <row r="102" spans="1:25" ht="18.75" x14ac:dyDescent="0.3">
      <c r="A102" s="2" t="s">
        <v>36</v>
      </c>
    </row>
    <row r="103" spans="1:25" x14ac:dyDescent="0.25">
      <c r="B103" t="s">
        <v>12</v>
      </c>
      <c r="C103" t="s">
        <v>15</v>
      </c>
      <c r="D103">
        <v>210</v>
      </c>
      <c r="E103">
        <v>302</v>
      </c>
      <c r="F103">
        <v>282</v>
      </c>
      <c r="G103" s="4">
        <f t="shared" si="22"/>
        <v>264.66666666666669</v>
      </c>
    </row>
    <row r="104" spans="1:25" x14ac:dyDescent="0.25">
      <c r="C104">
        <v>4</v>
      </c>
      <c r="D104">
        <v>419</v>
      </c>
      <c r="E104">
        <v>417</v>
      </c>
      <c r="F104">
        <v>430</v>
      </c>
      <c r="G104" s="4">
        <f t="shared" si="22"/>
        <v>422</v>
      </c>
      <c r="H104" s="4">
        <f>100-(G104/265)*100</f>
        <v>-59.245283018867923</v>
      </c>
      <c r="I104" s="5" t="s">
        <v>44</v>
      </c>
    </row>
    <row r="105" spans="1:25" x14ac:dyDescent="0.25">
      <c r="C105">
        <v>8</v>
      </c>
      <c r="D105">
        <v>373</v>
      </c>
      <c r="E105">
        <v>327</v>
      </c>
      <c r="F105">
        <v>361</v>
      </c>
      <c r="G105" s="4">
        <f t="shared" si="22"/>
        <v>353.66666666666669</v>
      </c>
      <c r="H105" s="4">
        <f t="shared" ref="H105:H118" si="31">100-(G105/265)*100</f>
        <v>-33.459119496855351</v>
      </c>
    </row>
    <row r="106" spans="1:25" x14ac:dyDescent="0.25">
      <c r="C106">
        <v>16</v>
      </c>
      <c r="D106">
        <v>368</v>
      </c>
      <c r="E106">
        <v>323</v>
      </c>
      <c r="F106">
        <v>379</v>
      </c>
      <c r="G106" s="4">
        <f t="shared" si="22"/>
        <v>356.66666666666669</v>
      </c>
      <c r="H106" s="4">
        <f t="shared" si="31"/>
        <v>-34.591194968553481</v>
      </c>
    </row>
    <row r="107" spans="1:25" x14ac:dyDescent="0.25">
      <c r="B107" t="s">
        <v>37</v>
      </c>
    </row>
    <row r="108" spans="1:25" x14ac:dyDescent="0.25">
      <c r="C108">
        <v>4</v>
      </c>
      <c r="D108">
        <v>398</v>
      </c>
      <c r="E108">
        <v>443</v>
      </c>
      <c r="F108">
        <v>442</v>
      </c>
      <c r="G108" s="4">
        <f t="shared" si="22"/>
        <v>427.66666666666669</v>
      </c>
      <c r="H108" s="4">
        <f t="shared" si="31"/>
        <v>-61.383647798742146</v>
      </c>
      <c r="I108" s="5" t="s">
        <v>44</v>
      </c>
    </row>
    <row r="109" spans="1:25" x14ac:dyDescent="0.25">
      <c r="C109">
        <v>8</v>
      </c>
      <c r="D109">
        <v>306</v>
      </c>
      <c r="E109">
        <v>405</v>
      </c>
      <c r="F109">
        <v>411</v>
      </c>
      <c r="G109" s="4">
        <f t="shared" si="22"/>
        <v>374</v>
      </c>
      <c r="H109" s="4">
        <f t="shared" si="31"/>
        <v>-41.132075471698101</v>
      </c>
    </row>
    <row r="110" spans="1:25" x14ac:dyDescent="0.25">
      <c r="C110">
        <v>16</v>
      </c>
      <c r="D110">
        <v>352</v>
      </c>
      <c r="E110">
        <v>363</v>
      </c>
      <c r="F110">
        <v>275</v>
      </c>
      <c r="G110" s="4">
        <f t="shared" si="22"/>
        <v>330</v>
      </c>
      <c r="H110" s="4">
        <f t="shared" si="31"/>
        <v>-24.528301886792448</v>
      </c>
    </row>
    <row r="111" spans="1:25" x14ac:dyDescent="0.25">
      <c r="B111" t="s">
        <v>38</v>
      </c>
    </row>
    <row r="112" spans="1:25" x14ac:dyDescent="0.25">
      <c r="C112">
        <v>4</v>
      </c>
      <c r="D112">
        <v>330</v>
      </c>
      <c r="E112">
        <v>337</v>
      </c>
      <c r="F112">
        <v>326</v>
      </c>
      <c r="G112" s="4">
        <f t="shared" si="22"/>
        <v>331</v>
      </c>
      <c r="H112" s="4">
        <f t="shared" si="31"/>
        <v>-24.905660377358487</v>
      </c>
      <c r="I112" s="5" t="s">
        <v>44</v>
      </c>
    </row>
    <row r="113" spans="2:9" x14ac:dyDescent="0.25">
      <c r="C113">
        <v>8</v>
      </c>
      <c r="D113">
        <v>310</v>
      </c>
      <c r="E113">
        <v>322</v>
      </c>
      <c r="F113">
        <v>308</v>
      </c>
      <c r="G113" s="4">
        <f t="shared" si="22"/>
        <v>313.33333333333331</v>
      </c>
      <c r="H113" s="4">
        <f t="shared" si="31"/>
        <v>-18.238993710691815</v>
      </c>
    </row>
    <row r="114" spans="2:9" x14ac:dyDescent="0.25">
      <c r="C114">
        <v>16</v>
      </c>
      <c r="D114">
        <v>351</v>
      </c>
      <c r="E114">
        <v>384</v>
      </c>
      <c r="F114">
        <v>424</v>
      </c>
      <c r="G114" s="4">
        <f t="shared" si="22"/>
        <v>386.33333333333331</v>
      </c>
      <c r="H114" s="4">
        <f t="shared" si="31"/>
        <v>-45.786163522012572</v>
      </c>
    </row>
    <row r="115" spans="2:9" x14ac:dyDescent="0.25">
      <c r="B115" t="s">
        <v>39</v>
      </c>
    </row>
    <row r="116" spans="2:9" x14ac:dyDescent="0.25">
      <c r="C116">
        <v>4</v>
      </c>
      <c r="D116">
        <v>365</v>
      </c>
      <c r="E116">
        <v>364</v>
      </c>
      <c r="F116">
        <v>364</v>
      </c>
      <c r="G116" s="4">
        <f t="shared" si="22"/>
        <v>364.33333333333331</v>
      </c>
      <c r="H116" s="4">
        <f t="shared" si="31"/>
        <v>-37.484276729559753</v>
      </c>
      <c r="I116" s="5" t="s">
        <v>44</v>
      </c>
    </row>
    <row r="117" spans="2:9" x14ac:dyDescent="0.25">
      <c r="C117">
        <v>8</v>
      </c>
      <c r="D117">
        <v>320</v>
      </c>
      <c r="E117">
        <v>293</v>
      </c>
      <c r="F117">
        <v>284</v>
      </c>
      <c r="G117" s="4">
        <f t="shared" si="22"/>
        <v>299</v>
      </c>
      <c r="H117" s="4">
        <f t="shared" si="31"/>
        <v>-12.830188679245282</v>
      </c>
    </row>
    <row r="118" spans="2:9" x14ac:dyDescent="0.25">
      <c r="C118">
        <v>16</v>
      </c>
      <c r="D118">
        <v>232</v>
      </c>
      <c r="E118">
        <v>316</v>
      </c>
      <c r="F118">
        <v>332</v>
      </c>
      <c r="G118" s="4">
        <f t="shared" si="22"/>
        <v>293.33333333333331</v>
      </c>
      <c r="H118" s="4">
        <f t="shared" si="31"/>
        <v>-10.691823899371073</v>
      </c>
    </row>
  </sheetData>
  <mergeCells count="6">
    <mergeCell ref="D2:H2"/>
    <mergeCell ref="K2:O2"/>
    <mergeCell ref="S2:W2"/>
    <mergeCell ref="D3:F3"/>
    <mergeCell ref="K3:N3"/>
    <mergeCell ref="S3:V3"/>
  </mergeCells>
  <pageMargins left="0.70000000000000007" right="0.70000000000000007" top="0.75" bottom="0.75" header="0.30000000000000004" footer="0.30000000000000004"/>
  <pageSetup paperSize="9"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9"/>
  <sheetViews>
    <sheetView topLeftCell="A32" workbookViewId="0">
      <selection activeCell="H60" sqref="H60"/>
    </sheetView>
  </sheetViews>
  <sheetFormatPr defaultRowHeight="15" x14ac:dyDescent="0.25"/>
  <cols>
    <col min="1" max="1" width="9.140625" customWidth="1"/>
    <col min="7" max="8" width="9.140625" style="4"/>
  </cols>
  <sheetData>
    <row r="1" spans="1:9" x14ac:dyDescent="0.25">
      <c r="A1" t="s">
        <v>40</v>
      </c>
    </row>
    <row r="2" spans="1:9" x14ac:dyDescent="0.25">
      <c r="D2" s="8" t="s">
        <v>4</v>
      </c>
      <c r="E2" s="8"/>
      <c r="F2" s="8"/>
      <c r="G2" s="4" t="s">
        <v>5</v>
      </c>
      <c r="H2" s="4" t="s">
        <v>41</v>
      </c>
      <c r="I2" t="s">
        <v>43</v>
      </c>
    </row>
    <row r="3" spans="1:9" ht="18.75" x14ac:dyDescent="0.3">
      <c r="A3" s="2" t="s">
        <v>10</v>
      </c>
      <c r="C3" t="s">
        <v>11</v>
      </c>
      <c r="D3" s="1">
        <v>159</v>
      </c>
      <c r="E3" s="1">
        <v>176</v>
      </c>
      <c r="F3" s="1">
        <v>169</v>
      </c>
      <c r="G3" s="4">
        <f>AVERAGE(D3:F3)</f>
        <v>168</v>
      </c>
    </row>
    <row r="4" spans="1:9" x14ac:dyDescent="0.25">
      <c r="B4" t="s">
        <v>12</v>
      </c>
      <c r="C4">
        <v>4</v>
      </c>
      <c r="D4">
        <v>0</v>
      </c>
      <c r="E4">
        <v>0</v>
      </c>
      <c r="F4">
        <v>5</v>
      </c>
      <c r="G4" s="4">
        <f t="shared" ref="G4:G17" si="0">AVERAGE(D4:F4)</f>
        <v>1.6666666666666667</v>
      </c>
      <c r="H4" s="4">
        <f>100-(G4/168)*100</f>
        <v>99.007936507936506</v>
      </c>
    </row>
    <row r="5" spans="1:9" x14ac:dyDescent="0.25">
      <c r="C5">
        <v>16</v>
      </c>
      <c r="D5">
        <v>41</v>
      </c>
      <c r="E5">
        <v>63</v>
      </c>
      <c r="F5">
        <v>53</v>
      </c>
      <c r="G5" s="4">
        <f t="shared" si="0"/>
        <v>52.333333333333336</v>
      </c>
      <c r="H5" s="4">
        <f t="shared" ref="H5:H17" si="1">100-(G5/168)*100</f>
        <v>68.849206349206355</v>
      </c>
      <c r="I5">
        <v>16</v>
      </c>
    </row>
    <row r="6" spans="1:9" x14ac:dyDescent="0.25">
      <c r="C6">
        <v>64</v>
      </c>
      <c r="D6">
        <v>119</v>
      </c>
      <c r="E6">
        <v>124</v>
      </c>
      <c r="F6">
        <v>93</v>
      </c>
      <c r="G6" s="4">
        <f t="shared" si="0"/>
        <v>112</v>
      </c>
      <c r="H6" s="4">
        <f t="shared" si="1"/>
        <v>33.333333333333343</v>
      </c>
    </row>
    <row r="7" spans="1:9" x14ac:dyDescent="0.25">
      <c r="C7">
        <v>256</v>
      </c>
      <c r="D7">
        <v>112</v>
      </c>
      <c r="E7">
        <v>114</v>
      </c>
      <c r="F7">
        <v>170</v>
      </c>
      <c r="G7" s="4">
        <f t="shared" si="0"/>
        <v>132</v>
      </c>
      <c r="H7" s="4">
        <f t="shared" si="1"/>
        <v>21.428571428571431</v>
      </c>
    </row>
    <row r="9" spans="1:9" x14ac:dyDescent="0.25">
      <c r="B9" t="s">
        <v>14</v>
      </c>
      <c r="C9">
        <v>4</v>
      </c>
      <c r="D9">
        <v>14</v>
      </c>
      <c r="E9">
        <v>2</v>
      </c>
      <c r="F9">
        <v>2</v>
      </c>
      <c r="G9" s="4">
        <f t="shared" si="0"/>
        <v>6</v>
      </c>
      <c r="H9" s="4">
        <f t="shared" si="1"/>
        <v>96.428571428571431</v>
      </c>
    </row>
    <row r="10" spans="1:9" x14ac:dyDescent="0.25">
      <c r="C10">
        <v>16</v>
      </c>
      <c r="D10">
        <v>41</v>
      </c>
      <c r="E10">
        <v>41</v>
      </c>
      <c r="F10">
        <v>30</v>
      </c>
      <c r="G10" s="4">
        <f t="shared" si="0"/>
        <v>37.333333333333336</v>
      </c>
      <c r="H10" s="4">
        <f t="shared" si="1"/>
        <v>77.777777777777771</v>
      </c>
      <c r="I10">
        <v>16</v>
      </c>
    </row>
    <row r="11" spans="1:9" x14ac:dyDescent="0.25">
      <c r="C11">
        <v>64</v>
      </c>
      <c r="D11">
        <v>100</v>
      </c>
      <c r="E11">
        <v>115</v>
      </c>
      <c r="F11">
        <v>113</v>
      </c>
      <c r="G11" s="4">
        <f t="shared" si="0"/>
        <v>109.33333333333333</v>
      </c>
      <c r="H11" s="4">
        <f t="shared" si="1"/>
        <v>34.920634920634924</v>
      </c>
    </row>
    <row r="12" spans="1:9" x14ac:dyDescent="0.25">
      <c r="C12">
        <v>256</v>
      </c>
      <c r="D12">
        <v>135</v>
      </c>
      <c r="E12">
        <v>170</v>
      </c>
      <c r="F12">
        <v>179</v>
      </c>
      <c r="G12" s="4">
        <f t="shared" si="0"/>
        <v>161.33333333333334</v>
      </c>
      <c r="H12" s="4">
        <f t="shared" si="1"/>
        <v>3.9682539682539613</v>
      </c>
    </row>
    <row r="13" spans="1:9" x14ac:dyDescent="0.25">
      <c r="C13" t="s">
        <v>13</v>
      </c>
    </row>
    <row r="14" spans="1:9" x14ac:dyDescent="0.25">
      <c r="B14" t="s">
        <v>16</v>
      </c>
      <c r="C14">
        <v>4</v>
      </c>
      <c r="D14">
        <v>45</v>
      </c>
      <c r="E14">
        <v>41</v>
      </c>
      <c r="F14">
        <v>39</v>
      </c>
      <c r="G14" s="4">
        <f t="shared" si="0"/>
        <v>41.666666666666664</v>
      </c>
      <c r="H14" s="4">
        <f t="shared" si="1"/>
        <v>75.198412698412696</v>
      </c>
      <c r="I14">
        <v>4</v>
      </c>
    </row>
    <row r="15" spans="1:9" x14ac:dyDescent="0.25">
      <c r="C15">
        <v>16</v>
      </c>
      <c r="D15">
        <v>107</v>
      </c>
      <c r="E15">
        <v>112</v>
      </c>
      <c r="F15">
        <v>117</v>
      </c>
      <c r="G15" s="4">
        <f t="shared" si="0"/>
        <v>112</v>
      </c>
      <c r="H15" s="4">
        <f t="shared" si="1"/>
        <v>33.333333333333343</v>
      </c>
    </row>
    <row r="16" spans="1:9" x14ac:dyDescent="0.25">
      <c r="C16">
        <v>64</v>
      </c>
      <c r="D16">
        <v>183</v>
      </c>
      <c r="E16">
        <v>187</v>
      </c>
      <c r="F16">
        <v>215</v>
      </c>
      <c r="G16" s="4">
        <f t="shared" si="0"/>
        <v>195</v>
      </c>
      <c r="H16" s="4">
        <f t="shared" si="1"/>
        <v>-16.071428571428584</v>
      </c>
    </row>
    <row r="17" spans="2:9" x14ac:dyDescent="0.25">
      <c r="C17">
        <v>256</v>
      </c>
      <c r="D17">
        <v>195</v>
      </c>
      <c r="E17">
        <v>134</v>
      </c>
      <c r="F17">
        <v>148</v>
      </c>
      <c r="G17" s="4">
        <f t="shared" si="0"/>
        <v>159</v>
      </c>
      <c r="H17" s="4">
        <f t="shared" si="1"/>
        <v>5.3571428571428612</v>
      </c>
    </row>
    <row r="18" spans="2:9" x14ac:dyDescent="0.25">
      <c r="C18" t="s">
        <v>13</v>
      </c>
      <c r="D18" s="1">
        <v>191</v>
      </c>
      <c r="E18" s="1">
        <v>153</v>
      </c>
      <c r="F18" s="1">
        <v>177</v>
      </c>
      <c r="G18" s="4">
        <f>AVERAGE(D18:F18)</f>
        <v>173.66666666666666</v>
      </c>
    </row>
    <row r="19" spans="2:9" x14ac:dyDescent="0.25">
      <c r="B19" t="s">
        <v>17</v>
      </c>
      <c r="C19">
        <v>4</v>
      </c>
      <c r="D19">
        <v>2</v>
      </c>
      <c r="E19">
        <v>2</v>
      </c>
      <c r="F19">
        <v>1</v>
      </c>
      <c r="G19" s="4">
        <f t="shared" ref="G19:G32" si="2">AVERAGE(D19:F19)</f>
        <v>1.6666666666666667</v>
      </c>
      <c r="H19" s="4">
        <f>100-(G19/174)*100</f>
        <v>99.042145593869733</v>
      </c>
    </row>
    <row r="20" spans="2:9" x14ac:dyDescent="0.25">
      <c r="C20">
        <v>16</v>
      </c>
      <c r="D20">
        <v>96</v>
      </c>
      <c r="E20">
        <v>93</v>
      </c>
      <c r="F20">
        <v>74</v>
      </c>
      <c r="G20" s="4">
        <f t="shared" si="2"/>
        <v>87.666666666666671</v>
      </c>
      <c r="H20" s="4">
        <f t="shared" ref="H20:H32" si="3">100-(G20/174)*100</f>
        <v>49.616858237547888</v>
      </c>
    </row>
    <row r="21" spans="2:9" x14ac:dyDescent="0.25">
      <c r="C21">
        <v>64</v>
      </c>
      <c r="D21">
        <v>93</v>
      </c>
      <c r="E21">
        <v>65</v>
      </c>
      <c r="F21">
        <v>61</v>
      </c>
      <c r="G21" s="4">
        <f t="shared" si="2"/>
        <v>73</v>
      </c>
      <c r="H21" s="4">
        <f t="shared" si="3"/>
        <v>58.045977011494251</v>
      </c>
      <c r="I21">
        <v>64</v>
      </c>
    </row>
    <row r="22" spans="2:9" x14ac:dyDescent="0.25">
      <c r="C22">
        <v>256</v>
      </c>
      <c r="D22">
        <v>180</v>
      </c>
      <c r="E22">
        <v>154</v>
      </c>
      <c r="F22">
        <v>139</v>
      </c>
      <c r="G22" s="4">
        <f t="shared" si="2"/>
        <v>157.66666666666666</v>
      </c>
      <c r="H22" s="4">
        <f t="shared" si="3"/>
        <v>9.3869731800766232</v>
      </c>
    </row>
    <row r="24" spans="2:9" x14ac:dyDescent="0.25">
      <c r="B24" t="s">
        <v>18</v>
      </c>
      <c r="C24">
        <v>4</v>
      </c>
      <c r="D24">
        <v>64</v>
      </c>
      <c r="E24">
        <v>70</v>
      </c>
      <c r="F24">
        <v>58</v>
      </c>
      <c r="G24" s="4">
        <f t="shared" si="2"/>
        <v>64</v>
      </c>
      <c r="H24" s="4">
        <f t="shared" si="3"/>
        <v>63.218390804597703</v>
      </c>
      <c r="I24">
        <v>4</v>
      </c>
    </row>
    <row r="25" spans="2:9" x14ac:dyDescent="0.25">
      <c r="C25">
        <v>16</v>
      </c>
      <c r="D25">
        <v>153</v>
      </c>
      <c r="E25">
        <v>160</v>
      </c>
      <c r="F25">
        <v>160</v>
      </c>
      <c r="G25" s="4">
        <f t="shared" si="2"/>
        <v>157.66666666666666</v>
      </c>
      <c r="H25" s="4">
        <f t="shared" si="3"/>
        <v>9.3869731800766232</v>
      </c>
    </row>
    <row r="26" spans="2:9" x14ac:dyDescent="0.25">
      <c r="C26">
        <v>64</v>
      </c>
      <c r="D26">
        <v>131</v>
      </c>
      <c r="E26">
        <v>94</v>
      </c>
      <c r="F26">
        <v>171</v>
      </c>
      <c r="G26" s="4">
        <f t="shared" si="2"/>
        <v>132</v>
      </c>
      <c r="H26" s="4">
        <f t="shared" si="3"/>
        <v>24.137931034482762</v>
      </c>
    </row>
    <row r="27" spans="2:9" x14ac:dyDescent="0.25">
      <c r="C27">
        <v>256</v>
      </c>
      <c r="D27">
        <v>101</v>
      </c>
      <c r="E27">
        <v>153</v>
      </c>
      <c r="F27">
        <v>163</v>
      </c>
      <c r="G27" s="4">
        <f t="shared" si="2"/>
        <v>139</v>
      </c>
      <c r="H27" s="4">
        <f t="shared" si="3"/>
        <v>20.114942528735639</v>
      </c>
    </row>
    <row r="29" spans="2:9" x14ac:dyDescent="0.25">
      <c r="B29" t="s">
        <v>19</v>
      </c>
      <c r="C29">
        <v>4</v>
      </c>
      <c r="D29">
        <v>49</v>
      </c>
      <c r="E29">
        <v>26</v>
      </c>
      <c r="F29">
        <v>50</v>
      </c>
      <c r="G29" s="4">
        <f t="shared" si="2"/>
        <v>41.666666666666664</v>
      </c>
      <c r="H29" s="4">
        <f t="shared" si="3"/>
        <v>76.053639846743295</v>
      </c>
      <c r="I29">
        <v>4</v>
      </c>
    </row>
    <row r="30" spans="2:9" x14ac:dyDescent="0.25">
      <c r="C30">
        <v>16</v>
      </c>
      <c r="D30">
        <v>74</v>
      </c>
      <c r="E30">
        <v>95</v>
      </c>
      <c r="F30">
        <v>96</v>
      </c>
      <c r="G30" s="4">
        <f t="shared" si="2"/>
        <v>88.333333333333329</v>
      </c>
      <c r="H30" s="4">
        <f t="shared" si="3"/>
        <v>49.23371647509579</v>
      </c>
    </row>
    <row r="31" spans="2:9" x14ac:dyDescent="0.25">
      <c r="C31">
        <v>64</v>
      </c>
      <c r="D31">
        <v>104</v>
      </c>
      <c r="E31">
        <v>107</v>
      </c>
      <c r="F31">
        <v>161</v>
      </c>
      <c r="G31" s="4">
        <f t="shared" si="2"/>
        <v>124</v>
      </c>
      <c r="H31" s="4">
        <f t="shared" si="3"/>
        <v>28.735632183908038</v>
      </c>
    </row>
    <row r="32" spans="2:9" x14ac:dyDescent="0.25">
      <c r="C32">
        <v>256</v>
      </c>
      <c r="D32">
        <v>107</v>
      </c>
      <c r="E32">
        <v>110</v>
      </c>
      <c r="F32">
        <v>130</v>
      </c>
      <c r="G32" s="4">
        <f t="shared" si="2"/>
        <v>115.66666666666667</v>
      </c>
      <c r="H32" s="4">
        <f t="shared" si="3"/>
        <v>33.524904214559385</v>
      </c>
    </row>
    <row r="33" spans="1:9" x14ac:dyDescent="0.25">
      <c r="G33" s="4" t="s">
        <v>5</v>
      </c>
      <c r="H33" s="4" t="s">
        <v>27</v>
      </c>
    </row>
    <row r="34" spans="1:9" ht="21" x14ac:dyDescent="0.35">
      <c r="A34" s="3" t="s">
        <v>20</v>
      </c>
      <c r="C34" t="s">
        <v>11</v>
      </c>
      <c r="D34" s="1">
        <v>139</v>
      </c>
      <c r="E34" s="1">
        <v>181</v>
      </c>
      <c r="F34" s="1">
        <v>259</v>
      </c>
      <c r="G34" s="4">
        <f>AVERAGE(D34:F34)</f>
        <v>193</v>
      </c>
    </row>
    <row r="35" spans="1:9" x14ac:dyDescent="0.25">
      <c r="B35" t="s">
        <v>21</v>
      </c>
      <c r="C35">
        <v>4</v>
      </c>
      <c r="D35">
        <v>136</v>
      </c>
      <c r="E35">
        <v>149</v>
      </c>
      <c r="F35">
        <v>134</v>
      </c>
      <c r="G35" s="4">
        <f t="shared" ref="G35:G56" si="4">AVERAGE(D35:F35)</f>
        <v>139.66666666666666</v>
      </c>
      <c r="H35" s="4">
        <f>100-(G35/193)*100</f>
        <v>27.633851468048363</v>
      </c>
      <c r="I35" t="s">
        <v>44</v>
      </c>
    </row>
    <row r="36" spans="1:9" x14ac:dyDescent="0.25">
      <c r="C36">
        <v>16</v>
      </c>
      <c r="D36">
        <v>145</v>
      </c>
      <c r="E36">
        <v>177</v>
      </c>
      <c r="F36">
        <v>177</v>
      </c>
      <c r="G36" s="4">
        <f t="shared" si="4"/>
        <v>166.33333333333334</v>
      </c>
      <c r="H36" s="4">
        <f t="shared" ref="H36:H56" si="5">100-(G36/193)*100</f>
        <v>13.816925734024181</v>
      </c>
    </row>
    <row r="39" spans="1:9" x14ac:dyDescent="0.25">
      <c r="B39" t="s">
        <v>14</v>
      </c>
      <c r="C39">
        <v>4</v>
      </c>
      <c r="D39">
        <v>141</v>
      </c>
      <c r="E39">
        <v>153</v>
      </c>
      <c r="F39">
        <v>148</v>
      </c>
      <c r="G39" s="4">
        <f t="shared" si="4"/>
        <v>147.33333333333334</v>
      </c>
      <c r="H39" s="4">
        <f t="shared" si="5"/>
        <v>23.661485319516402</v>
      </c>
      <c r="I39" t="s">
        <v>44</v>
      </c>
    </row>
    <row r="40" spans="1:9" x14ac:dyDescent="0.25">
      <c r="C40">
        <v>16</v>
      </c>
      <c r="D40">
        <v>163</v>
      </c>
      <c r="E40">
        <v>308</v>
      </c>
      <c r="F40">
        <v>259</v>
      </c>
      <c r="G40" s="4">
        <f t="shared" si="4"/>
        <v>243.33333333333334</v>
      </c>
      <c r="H40" s="4">
        <f t="shared" si="5"/>
        <v>-26.079447322970651</v>
      </c>
    </row>
    <row r="43" spans="1:9" x14ac:dyDescent="0.25">
      <c r="B43" t="s">
        <v>16</v>
      </c>
      <c r="C43">
        <v>4</v>
      </c>
      <c r="D43">
        <v>185</v>
      </c>
      <c r="E43">
        <v>194</v>
      </c>
      <c r="F43">
        <v>99</v>
      </c>
      <c r="G43" s="4">
        <f t="shared" si="4"/>
        <v>159.33333333333334</v>
      </c>
      <c r="H43" s="4">
        <f t="shared" si="5"/>
        <v>17.443868739205527</v>
      </c>
      <c r="I43" t="s">
        <v>44</v>
      </c>
    </row>
    <row r="44" spans="1:9" x14ac:dyDescent="0.25">
      <c r="C44">
        <v>16</v>
      </c>
      <c r="D44">
        <v>165</v>
      </c>
      <c r="E44">
        <v>180</v>
      </c>
      <c r="F44">
        <v>104</v>
      </c>
      <c r="G44" s="4">
        <f t="shared" si="4"/>
        <v>149.66666666666666</v>
      </c>
      <c r="H44" s="4">
        <f t="shared" si="5"/>
        <v>22.452504317789305</v>
      </c>
    </row>
    <row r="47" spans="1:9" x14ac:dyDescent="0.25">
      <c r="B47" t="s">
        <v>22</v>
      </c>
      <c r="C47">
        <v>4</v>
      </c>
      <c r="D47">
        <v>157</v>
      </c>
      <c r="E47">
        <v>163</v>
      </c>
      <c r="F47">
        <v>146</v>
      </c>
      <c r="G47" s="4">
        <f t="shared" si="4"/>
        <v>155.33333333333334</v>
      </c>
      <c r="H47" s="4">
        <f t="shared" si="5"/>
        <v>19.516407599309147</v>
      </c>
      <c r="I47" t="s">
        <v>44</v>
      </c>
    </row>
    <row r="48" spans="1:9" x14ac:dyDescent="0.25">
      <c r="C48">
        <v>16</v>
      </c>
      <c r="D48">
        <v>170</v>
      </c>
      <c r="E48">
        <v>100</v>
      </c>
      <c r="F48">
        <v>189</v>
      </c>
      <c r="G48" s="4">
        <f t="shared" si="4"/>
        <v>153</v>
      </c>
      <c r="H48" s="4">
        <f t="shared" si="5"/>
        <v>20.725388601036272</v>
      </c>
    </row>
    <row r="51" spans="1:9" x14ac:dyDescent="0.25">
      <c r="B51" t="s">
        <v>23</v>
      </c>
      <c r="C51">
        <v>4</v>
      </c>
      <c r="D51">
        <v>128</v>
      </c>
      <c r="E51">
        <v>136</v>
      </c>
      <c r="F51">
        <v>123</v>
      </c>
      <c r="G51" s="4">
        <f t="shared" si="4"/>
        <v>129</v>
      </c>
      <c r="H51" s="4">
        <f t="shared" si="5"/>
        <v>33.160621761658021</v>
      </c>
      <c r="I51" t="s">
        <v>44</v>
      </c>
    </row>
    <row r="52" spans="1:9" x14ac:dyDescent="0.25">
      <c r="C52">
        <v>16</v>
      </c>
      <c r="D52">
        <v>100</v>
      </c>
      <c r="E52">
        <v>110</v>
      </c>
      <c r="F52">
        <v>162</v>
      </c>
      <c r="G52" s="4">
        <f t="shared" si="4"/>
        <v>124</v>
      </c>
      <c r="H52" s="4">
        <f t="shared" si="5"/>
        <v>35.751295336787564</v>
      </c>
    </row>
    <row r="55" spans="1:9" x14ac:dyDescent="0.25">
      <c r="B55" t="s">
        <v>24</v>
      </c>
      <c r="C55">
        <v>4</v>
      </c>
      <c r="D55">
        <v>106</v>
      </c>
      <c r="E55">
        <v>107</v>
      </c>
      <c r="F55">
        <v>101</v>
      </c>
      <c r="G55" s="4">
        <f t="shared" si="4"/>
        <v>104.66666666666667</v>
      </c>
      <c r="H55" s="4">
        <f t="shared" si="5"/>
        <v>45.768566493955085</v>
      </c>
      <c r="I55" t="s">
        <v>44</v>
      </c>
    </row>
    <row r="56" spans="1:9" x14ac:dyDescent="0.25">
      <c r="C56">
        <v>16</v>
      </c>
      <c r="D56">
        <v>148</v>
      </c>
      <c r="E56">
        <v>157</v>
      </c>
      <c r="F56">
        <v>121</v>
      </c>
      <c r="G56" s="4">
        <f t="shared" si="4"/>
        <v>142</v>
      </c>
      <c r="H56" s="4">
        <f t="shared" si="5"/>
        <v>26.424870466321252</v>
      </c>
    </row>
    <row r="58" spans="1:9" x14ac:dyDescent="0.25">
      <c r="G58" s="4" t="s">
        <v>42</v>
      </c>
      <c r="H58" s="4" t="s">
        <v>27</v>
      </c>
    </row>
    <row r="59" spans="1:9" ht="18.75" x14ac:dyDescent="0.3">
      <c r="A59" s="2" t="s">
        <v>25</v>
      </c>
      <c r="C59" t="s">
        <v>26</v>
      </c>
      <c r="D59" s="1">
        <v>139</v>
      </c>
      <c r="E59" s="1">
        <v>181</v>
      </c>
      <c r="F59" s="1">
        <v>259</v>
      </c>
      <c r="G59" s="4">
        <f>AVERAGE(D59:F59)</f>
        <v>193</v>
      </c>
    </row>
    <row r="60" spans="1:9" x14ac:dyDescent="0.25">
      <c r="B60" t="s">
        <v>28</v>
      </c>
    </row>
    <row r="61" spans="1:9" x14ac:dyDescent="0.25">
      <c r="C61">
        <v>4</v>
      </c>
      <c r="D61">
        <v>21</v>
      </c>
      <c r="E61">
        <v>29</v>
      </c>
      <c r="F61">
        <v>33</v>
      </c>
      <c r="G61" s="4">
        <f t="shared" ref="G61:G109" si="6">AVERAGE(D61:F61)</f>
        <v>27.666666666666668</v>
      </c>
      <c r="H61" s="4">
        <f>100-(G61/193)*100</f>
        <v>85.66493955094991</v>
      </c>
      <c r="I61">
        <v>4</v>
      </c>
    </row>
    <row r="62" spans="1:9" x14ac:dyDescent="0.25">
      <c r="C62">
        <v>8</v>
      </c>
      <c r="D62">
        <v>125</v>
      </c>
      <c r="E62">
        <v>101</v>
      </c>
      <c r="F62">
        <v>135</v>
      </c>
      <c r="G62" s="4">
        <f t="shared" si="6"/>
        <v>120.33333333333333</v>
      </c>
      <c r="H62" s="4">
        <f t="shared" ref="H62:H109" si="7">100-(G62/193)*100</f>
        <v>37.651122625215891</v>
      </c>
    </row>
    <row r="64" spans="1:9" x14ac:dyDescent="0.25">
      <c r="B64" t="s">
        <v>29</v>
      </c>
    </row>
    <row r="65" spans="2:9" x14ac:dyDescent="0.25">
      <c r="C65">
        <v>4</v>
      </c>
      <c r="D65">
        <v>30</v>
      </c>
      <c r="E65">
        <v>44</v>
      </c>
      <c r="F65">
        <v>44</v>
      </c>
      <c r="G65" s="4">
        <f t="shared" si="6"/>
        <v>39.333333333333336</v>
      </c>
      <c r="H65" s="4">
        <f t="shared" si="7"/>
        <v>79.620034542314329</v>
      </c>
    </row>
    <row r="66" spans="2:9" x14ac:dyDescent="0.25">
      <c r="C66">
        <v>8</v>
      </c>
      <c r="D66">
        <v>40</v>
      </c>
      <c r="E66">
        <v>40</v>
      </c>
      <c r="F66">
        <v>39</v>
      </c>
      <c r="G66" s="4">
        <f t="shared" si="6"/>
        <v>39.666666666666664</v>
      </c>
      <c r="H66" s="4">
        <f t="shared" si="7"/>
        <v>79.447322970639036</v>
      </c>
      <c r="I66">
        <v>8</v>
      </c>
    </row>
    <row r="68" spans="2:9" x14ac:dyDescent="0.25">
      <c r="B68" t="s">
        <v>30</v>
      </c>
    </row>
    <row r="69" spans="2:9" x14ac:dyDescent="0.25">
      <c r="C69">
        <v>4</v>
      </c>
      <c r="D69">
        <v>9</v>
      </c>
      <c r="E69">
        <v>19</v>
      </c>
      <c r="F69">
        <v>39</v>
      </c>
      <c r="G69" s="4">
        <f t="shared" si="6"/>
        <v>22.333333333333332</v>
      </c>
      <c r="H69" s="4">
        <f t="shared" si="7"/>
        <v>88.428324697754746</v>
      </c>
      <c r="I69">
        <v>4</v>
      </c>
    </row>
    <row r="70" spans="2:9" x14ac:dyDescent="0.25">
      <c r="C70">
        <v>8</v>
      </c>
      <c r="D70">
        <v>132</v>
      </c>
      <c r="E70">
        <v>143</v>
      </c>
      <c r="F70">
        <v>152</v>
      </c>
      <c r="G70" s="4">
        <f t="shared" si="6"/>
        <v>142.33333333333334</v>
      </c>
      <c r="H70" s="4">
        <f t="shared" si="7"/>
        <v>26.252158894645945</v>
      </c>
    </row>
    <row r="72" spans="2:9" x14ac:dyDescent="0.25">
      <c r="B72" t="s">
        <v>31</v>
      </c>
    </row>
    <row r="73" spans="2:9" x14ac:dyDescent="0.25">
      <c r="C73">
        <v>4</v>
      </c>
      <c r="D73">
        <v>15</v>
      </c>
      <c r="E73">
        <v>18</v>
      </c>
      <c r="F73">
        <v>19</v>
      </c>
      <c r="G73" s="4">
        <f t="shared" si="6"/>
        <v>17.333333333333332</v>
      </c>
      <c r="H73" s="4">
        <f t="shared" si="7"/>
        <v>91.018998272884289</v>
      </c>
    </row>
    <row r="74" spans="2:9" x14ac:dyDescent="0.25">
      <c r="C74">
        <v>8</v>
      </c>
      <c r="D74">
        <v>52</v>
      </c>
      <c r="E74">
        <v>74</v>
      </c>
      <c r="F74">
        <v>76</v>
      </c>
      <c r="G74" s="4">
        <f t="shared" si="6"/>
        <v>67.333333333333329</v>
      </c>
      <c r="H74" s="4">
        <f t="shared" si="7"/>
        <v>65.112262521588946</v>
      </c>
      <c r="I74">
        <v>8</v>
      </c>
    </row>
    <row r="77" spans="2:9" x14ac:dyDescent="0.25">
      <c r="B77" t="s">
        <v>32</v>
      </c>
    </row>
    <row r="78" spans="2:9" x14ac:dyDescent="0.25">
      <c r="C78">
        <v>4</v>
      </c>
      <c r="D78">
        <v>35</v>
      </c>
      <c r="E78">
        <v>26</v>
      </c>
      <c r="F78">
        <v>20</v>
      </c>
      <c r="G78" s="4">
        <f t="shared" si="6"/>
        <v>27</v>
      </c>
      <c r="H78" s="4">
        <f t="shared" si="7"/>
        <v>86.010362694300511</v>
      </c>
      <c r="I78">
        <v>4</v>
      </c>
    </row>
    <row r="79" spans="2:9" x14ac:dyDescent="0.25">
      <c r="C79">
        <v>8</v>
      </c>
      <c r="D79">
        <v>163</v>
      </c>
      <c r="E79">
        <v>118</v>
      </c>
      <c r="F79">
        <v>133</v>
      </c>
      <c r="G79" s="4">
        <f t="shared" si="6"/>
        <v>138</v>
      </c>
      <c r="H79" s="4">
        <f t="shared" si="7"/>
        <v>28.497409326424872</v>
      </c>
    </row>
    <row r="81" spans="1:9" x14ac:dyDescent="0.25">
      <c r="B81" t="s">
        <v>33</v>
      </c>
    </row>
    <row r="82" spans="1:9" x14ac:dyDescent="0.25">
      <c r="C82">
        <v>4</v>
      </c>
      <c r="D82">
        <v>30</v>
      </c>
      <c r="E82">
        <v>44</v>
      </c>
      <c r="F82">
        <v>52</v>
      </c>
      <c r="G82" s="4">
        <f t="shared" si="6"/>
        <v>42</v>
      </c>
      <c r="H82" s="4">
        <f t="shared" si="7"/>
        <v>78.238341968911925</v>
      </c>
      <c r="I82">
        <v>4</v>
      </c>
    </row>
    <row r="83" spans="1:9" x14ac:dyDescent="0.25">
      <c r="C83">
        <v>8</v>
      </c>
      <c r="D83">
        <v>103</v>
      </c>
      <c r="E83">
        <v>106</v>
      </c>
      <c r="F83">
        <v>148</v>
      </c>
      <c r="G83" s="4">
        <f t="shared" si="6"/>
        <v>119</v>
      </c>
      <c r="H83" s="4">
        <f t="shared" si="7"/>
        <v>38.3419689119171</v>
      </c>
    </row>
    <row r="85" spans="1:9" x14ac:dyDescent="0.25">
      <c r="B85" t="s">
        <v>34</v>
      </c>
    </row>
    <row r="86" spans="1:9" x14ac:dyDescent="0.25">
      <c r="C86">
        <v>4</v>
      </c>
      <c r="D86">
        <v>13</v>
      </c>
      <c r="E86">
        <v>33</v>
      </c>
      <c r="F86">
        <v>29</v>
      </c>
      <c r="G86" s="4">
        <f t="shared" si="6"/>
        <v>25</v>
      </c>
      <c r="H86" s="4">
        <f t="shared" si="7"/>
        <v>87.046632124352328</v>
      </c>
    </row>
    <row r="87" spans="1:9" x14ac:dyDescent="0.25">
      <c r="C87">
        <v>8</v>
      </c>
      <c r="D87">
        <v>71</v>
      </c>
      <c r="E87">
        <v>83</v>
      </c>
      <c r="F87">
        <v>80</v>
      </c>
      <c r="G87" s="4">
        <f t="shared" si="6"/>
        <v>78</v>
      </c>
      <c r="H87" s="4">
        <f t="shared" si="7"/>
        <v>59.585492227979273</v>
      </c>
      <c r="I87">
        <v>8</v>
      </c>
    </row>
    <row r="88" spans="1:9" x14ac:dyDescent="0.25">
      <c r="C88">
        <v>16</v>
      </c>
    </row>
    <row r="89" spans="1:9" x14ac:dyDescent="0.25">
      <c r="B89" t="s">
        <v>35</v>
      </c>
    </row>
    <row r="90" spans="1:9" x14ac:dyDescent="0.25">
      <c r="C90">
        <v>4</v>
      </c>
      <c r="D90">
        <v>39</v>
      </c>
      <c r="E90">
        <v>31</v>
      </c>
      <c r="F90">
        <v>54</v>
      </c>
      <c r="G90" s="4">
        <f t="shared" si="6"/>
        <v>41.333333333333336</v>
      </c>
      <c r="H90" s="4">
        <f t="shared" si="7"/>
        <v>78.583765112262526</v>
      </c>
      <c r="I90">
        <v>4</v>
      </c>
    </row>
    <row r="91" spans="1:9" x14ac:dyDescent="0.25">
      <c r="C91">
        <v>8</v>
      </c>
      <c r="D91">
        <v>183</v>
      </c>
      <c r="E91">
        <v>120</v>
      </c>
      <c r="F91">
        <v>189</v>
      </c>
      <c r="G91" s="4">
        <f t="shared" si="6"/>
        <v>164</v>
      </c>
      <c r="H91" s="4">
        <f t="shared" si="7"/>
        <v>15.025906735751292</v>
      </c>
    </row>
    <row r="92" spans="1:9" x14ac:dyDescent="0.25">
      <c r="C92">
        <v>16</v>
      </c>
    </row>
    <row r="94" spans="1:9" ht="18.75" x14ac:dyDescent="0.3">
      <c r="A94" s="2" t="s">
        <v>36</v>
      </c>
    </row>
    <row r="95" spans="1:9" x14ac:dyDescent="0.25">
      <c r="B95" t="s">
        <v>12</v>
      </c>
    </row>
    <row r="96" spans="1:9" x14ac:dyDescent="0.25">
      <c r="C96">
        <v>4</v>
      </c>
      <c r="D96">
        <v>36</v>
      </c>
      <c r="E96">
        <v>49</v>
      </c>
      <c r="F96">
        <v>34</v>
      </c>
      <c r="G96" s="4">
        <f t="shared" si="6"/>
        <v>39.666666666666664</v>
      </c>
      <c r="H96" s="4">
        <f t="shared" si="7"/>
        <v>79.447322970639036</v>
      </c>
      <c r="I96">
        <v>4</v>
      </c>
    </row>
    <row r="97" spans="2:9" x14ac:dyDescent="0.25">
      <c r="C97">
        <v>8</v>
      </c>
      <c r="D97">
        <v>145</v>
      </c>
      <c r="E97">
        <v>177</v>
      </c>
      <c r="F97">
        <v>177</v>
      </c>
      <c r="G97" s="4">
        <f t="shared" si="6"/>
        <v>166.33333333333334</v>
      </c>
      <c r="H97" s="4">
        <f t="shared" si="7"/>
        <v>13.816925734024181</v>
      </c>
    </row>
    <row r="99" spans="2:9" x14ac:dyDescent="0.25">
      <c r="B99" t="s">
        <v>37</v>
      </c>
    </row>
    <row r="100" spans="2:9" x14ac:dyDescent="0.25">
      <c r="C100">
        <v>4</v>
      </c>
      <c r="D100">
        <v>41</v>
      </c>
      <c r="E100">
        <v>53</v>
      </c>
      <c r="F100">
        <v>48</v>
      </c>
      <c r="G100" s="4">
        <f t="shared" si="6"/>
        <v>47.333333333333336</v>
      </c>
      <c r="H100" s="4">
        <f t="shared" si="7"/>
        <v>75.474956822107089</v>
      </c>
      <c r="I100">
        <v>4</v>
      </c>
    </row>
    <row r="101" spans="2:9" x14ac:dyDescent="0.25">
      <c r="C101">
        <v>8</v>
      </c>
      <c r="D101">
        <v>163</v>
      </c>
      <c r="E101">
        <v>308</v>
      </c>
      <c r="F101">
        <v>259</v>
      </c>
      <c r="G101" s="4">
        <f t="shared" si="6"/>
        <v>243.33333333333334</v>
      </c>
      <c r="H101" s="4">
        <f t="shared" si="7"/>
        <v>-26.079447322970651</v>
      </c>
    </row>
    <row r="103" spans="2:9" x14ac:dyDescent="0.25">
      <c r="B103" t="s">
        <v>38</v>
      </c>
    </row>
    <row r="104" spans="2:9" x14ac:dyDescent="0.25">
      <c r="C104">
        <v>4</v>
      </c>
      <c r="D104">
        <v>36</v>
      </c>
      <c r="E104">
        <v>44</v>
      </c>
      <c r="F104">
        <v>63</v>
      </c>
      <c r="G104" s="4">
        <f t="shared" si="6"/>
        <v>47.666666666666664</v>
      </c>
      <c r="H104" s="4">
        <f t="shared" si="7"/>
        <v>75.302245250431781</v>
      </c>
      <c r="I104">
        <v>4</v>
      </c>
    </row>
    <row r="105" spans="2:9" x14ac:dyDescent="0.25">
      <c r="C105">
        <v>8</v>
      </c>
      <c r="D105">
        <v>133</v>
      </c>
      <c r="E105">
        <v>143</v>
      </c>
      <c r="F105">
        <v>173</v>
      </c>
      <c r="G105" s="4">
        <f t="shared" si="6"/>
        <v>149.66666666666666</v>
      </c>
      <c r="H105" s="4">
        <f t="shared" si="7"/>
        <v>22.452504317789305</v>
      </c>
    </row>
    <row r="107" spans="2:9" x14ac:dyDescent="0.25">
      <c r="B107" t="s">
        <v>39</v>
      </c>
    </row>
    <row r="108" spans="2:9" x14ac:dyDescent="0.25">
      <c r="C108">
        <v>4</v>
      </c>
      <c r="D108">
        <v>35</v>
      </c>
      <c r="E108">
        <v>49</v>
      </c>
      <c r="F108">
        <v>61</v>
      </c>
      <c r="G108" s="4">
        <f t="shared" si="6"/>
        <v>48.333333333333336</v>
      </c>
      <c r="H108" s="4">
        <f t="shared" si="7"/>
        <v>74.956822107081166</v>
      </c>
      <c r="I108">
        <v>4</v>
      </c>
    </row>
    <row r="109" spans="2:9" x14ac:dyDescent="0.25">
      <c r="C109">
        <v>8</v>
      </c>
      <c r="D109">
        <v>132</v>
      </c>
      <c r="E109">
        <v>143</v>
      </c>
      <c r="F109">
        <v>183</v>
      </c>
      <c r="G109" s="4">
        <f t="shared" si="6"/>
        <v>152.66666666666666</v>
      </c>
      <c r="H109" s="4">
        <f t="shared" si="7"/>
        <v>20.89810017271158</v>
      </c>
    </row>
  </sheetData>
  <mergeCells count="1">
    <mergeCell ref="D2:F2"/>
  </mergeCells>
  <phoneticPr fontId="4" type="noConversion"/>
  <pageMargins left="0.70000000000000007" right="0.70000000000000007" top="0.75" bottom="0.75" header="0.30000000000000004" footer="0.30000000000000004"/>
  <pageSetup paperSize="9" fitToWidth="0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"/>
  <sheetViews>
    <sheetView tabSelected="1" workbookViewId="0">
      <selection activeCell="Q4" sqref="Q4"/>
    </sheetView>
  </sheetViews>
  <sheetFormatPr defaultRowHeight="15" x14ac:dyDescent="0.25"/>
  <cols>
    <col min="1" max="1" width="9.140625" customWidth="1"/>
    <col min="7" max="8" width="9.140625" style="4"/>
  </cols>
  <sheetData>
    <row r="1" spans="1:16" x14ac:dyDescent="0.25">
      <c r="C1" s="7" t="s">
        <v>1</v>
      </c>
      <c r="D1" s="7"/>
      <c r="E1" s="7"/>
      <c r="F1" s="7"/>
      <c r="G1" s="5" t="s">
        <v>5</v>
      </c>
      <c r="H1" s="5" t="s">
        <v>27</v>
      </c>
      <c r="I1" s="7" t="s">
        <v>2</v>
      </c>
      <c r="J1" s="7"/>
      <c r="K1" s="7"/>
      <c r="L1" s="7"/>
      <c r="M1" s="1" t="s">
        <v>42</v>
      </c>
      <c r="N1" s="1" t="s">
        <v>27</v>
      </c>
    </row>
    <row r="2" spans="1:16" ht="18.75" x14ac:dyDescent="0.3">
      <c r="A2" s="2" t="s">
        <v>10</v>
      </c>
      <c r="C2" t="s">
        <v>11</v>
      </c>
      <c r="D2">
        <v>42</v>
      </c>
      <c r="E2">
        <v>75</v>
      </c>
      <c r="F2">
        <v>55</v>
      </c>
      <c r="G2" s="4">
        <f>AVERAGE(D2:F2)</f>
        <v>57.333333333333336</v>
      </c>
      <c r="I2" t="s">
        <v>13</v>
      </c>
      <c r="J2">
        <v>106</v>
      </c>
      <c r="K2">
        <v>124</v>
      </c>
      <c r="L2">
        <v>100</v>
      </c>
      <c r="M2">
        <f>AVERAGE(J2:L2)</f>
        <v>110</v>
      </c>
    </row>
    <row r="3" spans="1:16" x14ac:dyDescent="0.25">
      <c r="B3" t="s">
        <v>12</v>
      </c>
      <c r="C3">
        <v>4</v>
      </c>
      <c r="D3">
        <v>51</v>
      </c>
      <c r="E3">
        <v>87</v>
      </c>
      <c r="F3">
        <v>86</v>
      </c>
      <c r="G3" s="4">
        <f t="shared" ref="G3:G30" si="0">AVERAGE(D3:F3)</f>
        <v>74.666666666666671</v>
      </c>
      <c r="H3" s="4">
        <f>100-(G3/57)*100</f>
        <v>-30.994152046783654</v>
      </c>
      <c r="I3">
        <v>4</v>
      </c>
      <c r="J3">
        <v>150</v>
      </c>
      <c r="K3">
        <v>159</v>
      </c>
      <c r="L3">
        <v>168</v>
      </c>
      <c r="M3">
        <f t="shared" ref="M3:M29" si="1">AVERAGE(J3:L3)</f>
        <v>159</v>
      </c>
      <c r="N3">
        <f>100-(M3/110)*100</f>
        <v>-44.545454545454561</v>
      </c>
    </row>
    <row r="4" spans="1:16" x14ac:dyDescent="0.25">
      <c r="C4">
        <v>16</v>
      </c>
      <c r="D4">
        <v>86</v>
      </c>
      <c r="E4">
        <v>69</v>
      </c>
      <c r="F4">
        <v>64</v>
      </c>
      <c r="G4" s="4">
        <f t="shared" si="0"/>
        <v>73</v>
      </c>
      <c r="H4" s="4">
        <f t="shared" ref="H4:H25" si="2">100-(G4/57)*100</f>
        <v>-28.070175438596493</v>
      </c>
      <c r="I4">
        <v>16</v>
      </c>
      <c r="J4">
        <v>42</v>
      </c>
      <c r="K4">
        <v>46</v>
      </c>
      <c r="L4">
        <v>128</v>
      </c>
      <c r="M4">
        <f t="shared" si="1"/>
        <v>72</v>
      </c>
      <c r="N4">
        <f t="shared" ref="N4:N29" si="3">100-(M4/110)*100</f>
        <v>34.545454545454547</v>
      </c>
    </row>
    <row r="5" spans="1:16" x14ac:dyDescent="0.25">
      <c r="C5">
        <v>64</v>
      </c>
      <c r="D5">
        <v>102</v>
      </c>
      <c r="E5">
        <v>115</v>
      </c>
      <c r="F5">
        <v>92</v>
      </c>
      <c r="G5" s="4">
        <f t="shared" si="0"/>
        <v>103</v>
      </c>
      <c r="H5" s="4">
        <f t="shared" si="2"/>
        <v>-80.701754385964932</v>
      </c>
    </row>
    <row r="8" spans="1:16" x14ac:dyDescent="0.25">
      <c r="B8" t="s">
        <v>14</v>
      </c>
      <c r="C8">
        <v>4</v>
      </c>
      <c r="D8">
        <v>90</v>
      </c>
      <c r="E8">
        <v>111</v>
      </c>
      <c r="F8">
        <v>79</v>
      </c>
      <c r="G8" s="4">
        <f t="shared" si="0"/>
        <v>93.333333333333329</v>
      </c>
      <c r="H8" s="4">
        <f t="shared" si="2"/>
        <v>-63.742690058479525</v>
      </c>
      <c r="I8">
        <v>4</v>
      </c>
      <c r="J8">
        <v>111</v>
      </c>
      <c r="K8">
        <v>120</v>
      </c>
      <c r="L8">
        <v>149</v>
      </c>
      <c r="M8">
        <f t="shared" si="1"/>
        <v>126.66666666666667</v>
      </c>
      <c r="N8">
        <f t="shared" si="3"/>
        <v>-15.151515151515156</v>
      </c>
    </row>
    <row r="9" spans="1:16" x14ac:dyDescent="0.25">
      <c r="C9">
        <v>16</v>
      </c>
      <c r="D9">
        <v>72</v>
      </c>
      <c r="E9">
        <v>87</v>
      </c>
      <c r="F9">
        <v>96</v>
      </c>
      <c r="G9" s="4">
        <f t="shared" si="0"/>
        <v>85</v>
      </c>
      <c r="H9" s="4">
        <f t="shared" si="2"/>
        <v>-49.122807017543863</v>
      </c>
      <c r="I9">
        <v>16</v>
      </c>
      <c r="J9">
        <v>179</v>
      </c>
      <c r="K9">
        <v>155</v>
      </c>
      <c r="L9">
        <v>164</v>
      </c>
      <c r="M9">
        <f t="shared" si="1"/>
        <v>166</v>
      </c>
      <c r="N9">
        <f t="shared" si="3"/>
        <v>-50.909090909090907</v>
      </c>
    </row>
    <row r="10" spans="1:16" x14ac:dyDescent="0.25">
      <c r="C10">
        <v>64</v>
      </c>
      <c r="D10">
        <v>123</v>
      </c>
      <c r="E10">
        <v>122</v>
      </c>
      <c r="F10">
        <v>98</v>
      </c>
      <c r="G10" s="4">
        <f t="shared" si="0"/>
        <v>114.33333333333333</v>
      </c>
      <c r="H10" s="4">
        <f t="shared" si="2"/>
        <v>-100.58479532163739</v>
      </c>
    </row>
    <row r="13" spans="1:16" x14ac:dyDescent="0.25">
      <c r="B13" t="s">
        <v>16</v>
      </c>
      <c r="C13">
        <v>4</v>
      </c>
      <c r="D13">
        <v>79</v>
      </c>
      <c r="E13">
        <v>93</v>
      </c>
      <c r="F13">
        <v>85</v>
      </c>
      <c r="G13" s="4">
        <f t="shared" si="0"/>
        <v>85.666666666666671</v>
      </c>
      <c r="H13" s="4">
        <f t="shared" si="2"/>
        <v>-50.292397660818722</v>
      </c>
      <c r="I13">
        <v>4</v>
      </c>
      <c r="J13">
        <v>80</v>
      </c>
      <c r="K13">
        <v>83</v>
      </c>
      <c r="L13">
        <v>84</v>
      </c>
      <c r="M13">
        <f t="shared" si="1"/>
        <v>82.333333333333329</v>
      </c>
      <c r="N13">
        <f t="shared" si="3"/>
        <v>25.151515151515156</v>
      </c>
    </row>
    <row r="14" spans="1:16" x14ac:dyDescent="0.25">
      <c r="C14">
        <v>16</v>
      </c>
      <c r="D14">
        <v>66</v>
      </c>
      <c r="E14">
        <v>80</v>
      </c>
      <c r="F14">
        <v>87</v>
      </c>
      <c r="G14" s="4">
        <f t="shared" si="0"/>
        <v>77.666666666666671</v>
      </c>
      <c r="H14" s="4">
        <f t="shared" si="2"/>
        <v>-36.257309941520475</v>
      </c>
      <c r="I14">
        <v>16</v>
      </c>
      <c r="J14">
        <v>62</v>
      </c>
      <c r="K14">
        <v>93</v>
      </c>
      <c r="L14">
        <v>99</v>
      </c>
      <c r="M14">
        <f t="shared" si="1"/>
        <v>84.666666666666671</v>
      </c>
      <c r="N14">
        <f t="shared" si="3"/>
        <v>23.030303030303017</v>
      </c>
    </row>
    <row r="15" spans="1:16" x14ac:dyDescent="0.25">
      <c r="C15">
        <v>64</v>
      </c>
      <c r="D15">
        <v>56</v>
      </c>
      <c r="E15">
        <v>70</v>
      </c>
      <c r="F15">
        <v>78</v>
      </c>
      <c r="G15" s="4">
        <f t="shared" si="0"/>
        <v>68</v>
      </c>
      <c r="H15" s="4">
        <f t="shared" si="2"/>
        <v>-19.298245614035082</v>
      </c>
    </row>
    <row r="16" spans="1:16" x14ac:dyDescent="0.25">
      <c r="P16" s="1" t="s">
        <v>45</v>
      </c>
    </row>
    <row r="18" spans="2:14" x14ac:dyDescent="0.25">
      <c r="B18" t="s">
        <v>17</v>
      </c>
      <c r="C18">
        <v>4</v>
      </c>
      <c r="D18">
        <v>81</v>
      </c>
      <c r="E18">
        <v>90</v>
      </c>
      <c r="F18">
        <v>103</v>
      </c>
      <c r="G18" s="4">
        <f t="shared" si="0"/>
        <v>91.333333333333329</v>
      </c>
      <c r="H18" s="4">
        <f t="shared" si="2"/>
        <v>-60.233918128654977</v>
      </c>
      <c r="I18">
        <v>4</v>
      </c>
      <c r="J18">
        <v>57</v>
      </c>
      <c r="K18">
        <v>92</v>
      </c>
      <c r="L18">
        <v>95</v>
      </c>
      <c r="M18">
        <f t="shared" si="1"/>
        <v>81.333333333333329</v>
      </c>
      <c r="N18">
        <f t="shared" si="3"/>
        <v>26.060606060606062</v>
      </c>
    </row>
    <row r="19" spans="2:14" x14ac:dyDescent="0.25">
      <c r="C19">
        <v>16</v>
      </c>
      <c r="D19">
        <v>70</v>
      </c>
      <c r="E19">
        <v>88</v>
      </c>
      <c r="F19">
        <v>103</v>
      </c>
      <c r="G19" s="4">
        <f t="shared" si="0"/>
        <v>87</v>
      </c>
      <c r="H19" s="4">
        <f t="shared" si="2"/>
        <v>-52.631578947368439</v>
      </c>
      <c r="I19">
        <v>16</v>
      </c>
      <c r="J19">
        <v>179</v>
      </c>
      <c r="K19">
        <v>172</v>
      </c>
      <c r="L19">
        <v>56</v>
      </c>
      <c r="M19">
        <f t="shared" si="1"/>
        <v>135.66666666666666</v>
      </c>
      <c r="N19">
        <f t="shared" si="3"/>
        <v>-23.333333333333314</v>
      </c>
    </row>
    <row r="20" spans="2:14" x14ac:dyDescent="0.25">
      <c r="C20">
        <v>64</v>
      </c>
      <c r="D20">
        <v>47</v>
      </c>
      <c r="E20">
        <v>51</v>
      </c>
      <c r="F20">
        <v>59</v>
      </c>
      <c r="G20" s="4">
        <f t="shared" si="0"/>
        <v>52.333333333333336</v>
      </c>
      <c r="H20" s="4">
        <f t="shared" si="2"/>
        <v>8.1871345029239819</v>
      </c>
    </row>
    <row r="23" spans="2:14" x14ac:dyDescent="0.25">
      <c r="B23" t="s">
        <v>18</v>
      </c>
      <c r="C23">
        <v>4</v>
      </c>
      <c r="D23">
        <v>87</v>
      </c>
      <c r="E23">
        <v>90</v>
      </c>
      <c r="F23">
        <v>98</v>
      </c>
      <c r="G23" s="4">
        <f t="shared" si="0"/>
        <v>91.666666666666671</v>
      </c>
      <c r="H23" s="4">
        <f t="shared" si="2"/>
        <v>-60.818713450292421</v>
      </c>
      <c r="I23">
        <v>4</v>
      </c>
      <c r="J23">
        <v>160</v>
      </c>
      <c r="K23">
        <v>143</v>
      </c>
      <c r="L23">
        <v>165</v>
      </c>
      <c r="M23">
        <f t="shared" si="1"/>
        <v>156</v>
      </c>
      <c r="N23">
        <f t="shared" si="3"/>
        <v>-41.818181818181813</v>
      </c>
    </row>
    <row r="24" spans="2:14" x14ac:dyDescent="0.25">
      <c r="C24">
        <v>16</v>
      </c>
      <c r="D24">
        <v>73</v>
      </c>
      <c r="E24">
        <v>158</v>
      </c>
      <c r="F24">
        <v>205</v>
      </c>
      <c r="G24" s="4">
        <f t="shared" si="0"/>
        <v>145.33333333333334</v>
      </c>
      <c r="H24" s="4">
        <f t="shared" si="2"/>
        <v>-154.97076023391813</v>
      </c>
      <c r="I24">
        <v>16</v>
      </c>
      <c r="J24">
        <v>172</v>
      </c>
      <c r="K24">
        <v>183</v>
      </c>
      <c r="L24">
        <v>499</v>
      </c>
      <c r="M24">
        <f t="shared" si="1"/>
        <v>284.66666666666669</v>
      </c>
      <c r="N24">
        <f t="shared" si="3"/>
        <v>-158.78787878787881</v>
      </c>
    </row>
    <row r="25" spans="2:14" x14ac:dyDescent="0.25">
      <c r="C25">
        <v>64</v>
      </c>
      <c r="D25">
        <v>142</v>
      </c>
      <c r="E25">
        <v>190</v>
      </c>
      <c r="F25">
        <v>215</v>
      </c>
      <c r="G25" s="4">
        <f t="shared" si="0"/>
        <v>182.33333333333334</v>
      </c>
      <c r="H25" s="4">
        <f t="shared" si="2"/>
        <v>-219.88304093567257</v>
      </c>
    </row>
    <row r="28" spans="2:14" x14ac:dyDescent="0.25">
      <c r="B28" t="s">
        <v>19</v>
      </c>
      <c r="C28">
        <v>4</v>
      </c>
      <c r="D28">
        <v>65</v>
      </c>
      <c r="E28">
        <v>112</v>
      </c>
      <c r="F28">
        <v>108</v>
      </c>
      <c r="G28" s="4">
        <f t="shared" si="0"/>
        <v>95</v>
      </c>
      <c r="I28">
        <v>4</v>
      </c>
      <c r="J28">
        <v>188</v>
      </c>
      <c r="K28">
        <v>130</v>
      </c>
      <c r="L28">
        <v>143</v>
      </c>
      <c r="M28">
        <f t="shared" si="1"/>
        <v>153.66666666666666</v>
      </c>
      <c r="N28">
        <f t="shared" si="3"/>
        <v>-39.696969696969688</v>
      </c>
    </row>
    <row r="29" spans="2:14" x14ac:dyDescent="0.25">
      <c r="C29">
        <v>16</v>
      </c>
      <c r="D29">
        <v>56</v>
      </c>
      <c r="E29">
        <v>50</v>
      </c>
      <c r="F29">
        <v>58</v>
      </c>
      <c r="G29" s="4">
        <f t="shared" si="0"/>
        <v>54.666666666666664</v>
      </c>
      <c r="I29">
        <v>16</v>
      </c>
      <c r="J29">
        <v>99</v>
      </c>
      <c r="K29">
        <v>117</v>
      </c>
      <c r="L29">
        <v>134</v>
      </c>
      <c r="M29">
        <f t="shared" si="1"/>
        <v>116.66666666666667</v>
      </c>
      <c r="N29">
        <f t="shared" si="3"/>
        <v>-6.0606060606060623</v>
      </c>
    </row>
    <row r="30" spans="2:14" x14ac:dyDescent="0.25">
      <c r="C30">
        <v>64</v>
      </c>
      <c r="D30">
        <v>107</v>
      </c>
      <c r="E30">
        <v>100</v>
      </c>
      <c r="F30">
        <v>120</v>
      </c>
      <c r="G30" s="4">
        <f t="shared" si="0"/>
        <v>109</v>
      </c>
    </row>
    <row r="33" spans="1:1" ht="21" x14ac:dyDescent="0.35">
      <c r="A33" s="3"/>
    </row>
  </sheetData>
  <mergeCells count="2">
    <mergeCell ref="C1:F1"/>
    <mergeCell ref="I1:L1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Experiments_vs_P9-17</vt:lpstr>
      <vt:lpstr>Experiments_vs_FA1090(Allele88)</vt:lpstr>
      <vt:lpstr>Experiments_vs_A205_(Allele_90)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Girgis</dc:creator>
  <cp:lastModifiedBy>Myron Christodoulides</cp:lastModifiedBy>
  <dcterms:created xsi:type="dcterms:W3CDTF">2024-07-09T15:12:38Z</dcterms:created>
  <dcterms:modified xsi:type="dcterms:W3CDTF">2025-04-15T08:20:39Z</dcterms:modified>
</cp:coreProperties>
</file>