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tore.soton.ac.uk\users\mc4\mydocuments\Papers\Papers submitted\Michael-MaFA23\"/>
    </mc:Choice>
  </mc:AlternateContent>
  <xr:revisionPtr revIDLastSave="0" documentId="8_{FCB5AFBE-894C-4851-947B-E0725EC66D47}" xr6:coauthVersionLast="47" xr6:coauthVersionMax="47" xr10:uidLastSave="{00000000-0000-0000-0000-000000000000}"/>
  <bookViews>
    <workbookView xWindow="21480" yWindow="-120" windowWidth="19440" windowHeight="15000" firstSheet="2" activeTab="3" xr2:uid="{BA48FED7-4BD1-4988-984B-FBE0FC294F72}"/>
  </bookViews>
  <sheets>
    <sheet name="MafA sera vs MafA protein" sheetId="8" r:id="rId1"/>
    <sheet name="MafA protein vs OM" sheetId="7" r:id="rId2"/>
    <sheet name="rMAFA vs FA1090" sheetId="10" r:id="rId3"/>
    <sheet name="rMafA vs A205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1" l="1"/>
  <c r="G16" i="11" s="1"/>
  <c r="H16" i="11" s="1"/>
  <c r="S40" i="11"/>
  <c r="R40" i="11"/>
  <c r="Q40" i="11"/>
  <c r="S34" i="11"/>
  <c r="R34" i="11"/>
  <c r="Q34" i="11"/>
  <c r="S28" i="11"/>
  <c r="R28" i="11"/>
  <c r="Q28" i="11"/>
  <c r="S22" i="11"/>
  <c r="R22" i="11"/>
  <c r="Q22" i="11"/>
  <c r="Q16" i="11"/>
  <c r="S10" i="11"/>
  <c r="R10" i="11"/>
  <c r="Q10" i="11"/>
  <c r="O28" i="11"/>
  <c r="N28" i="11"/>
  <c r="O34" i="11"/>
  <c r="N34" i="11"/>
  <c r="O40" i="11"/>
  <c r="N40" i="11"/>
  <c r="M40" i="11"/>
  <c r="M34" i="11"/>
  <c r="M28" i="11"/>
  <c r="O22" i="11"/>
  <c r="N22" i="11"/>
  <c r="M22" i="11"/>
  <c r="M16" i="11"/>
  <c r="O10" i="11"/>
  <c r="N10" i="11"/>
  <c r="M10" i="11"/>
  <c r="K40" i="11"/>
  <c r="J40" i="11"/>
  <c r="K34" i="11"/>
  <c r="J34" i="11"/>
  <c r="K28" i="11"/>
  <c r="J28" i="11"/>
  <c r="K22" i="11"/>
  <c r="J22" i="11"/>
  <c r="K10" i="11"/>
  <c r="J10" i="11"/>
  <c r="H22" i="11"/>
  <c r="H28" i="11"/>
  <c r="H34" i="11"/>
  <c r="H40" i="11"/>
  <c r="H10" i="11"/>
  <c r="R42" i="10"/>
  <c r="Q42" i="10"/>
  <c r="P42" i="10"/>
  <c r="R36" i="10"/>
  <c r="Q36" i="10"/>
  <c r="R30" i="10"/>
  <c r="Q30" i="10"/>
  <c r="P30" i="10"/>
  <c r="R24" i="10"/>
  <c r="Q24" i="10"/>
  <c r="P24" i="10"/>
  <c r="R18" i="10"/>
  <c r="Q18" i="10"/>
  <c r="P18" i="10"/>
  <c r="R12" i="10"/>
  <c r="Q12" i="10"/>
  <c r="P12" i="10"/>
  <c r="N42" i="10"/>
  <c r="M42" i="10"/>
  <c r="N36" i="10"/>
  <c r="M36" i="10"/>
  <c r="N30" i="10"/>
  <c r="M30" i="10"/>
  <c r="N24" i="10"/>
  <c r="M24" i="10"/>
  <c r="N18" i="10"/>
  <c r="M18" i="10"/>
  <c r="N12" i="10"/>
  <c r="M12" i="10"/>
  <c r="J42" i="10"/>
  <c r="I42" i="10"/>
  <c r="J36" i="10"/>
  <c r="I36" i="10"/>
  <c r="J30" i="10"/>
  <c r="I30" i="10"/>
  <c r="J24" i="10"/>
  <c r="I24" i="10"/>
  <c r="J18" i="10"/>
  <c r="I18" i="10"/>
  <c r="J12" i="10"/>
  <c r="I12" i="10"/>
  <c r="E42" i="10"/>
  <c r="E24" i="10"/>
  <c r="G18" i="10"/>
  <c r="G24" i="10"/>
  <c r="G30" i="10"/>
  <c r="G36" i="10"/>
  <c r="G42" i="10"/>
  <c r="G12" i="10"/>
  <c r="G40" i="11"/>
  <c r="G34" i="11"/>
  <c r="G28" i="11"/>
  <c r="G22" i="11"/>
  <c r="G10" i="11"/>
  <c r="F40" i="11"/>
  <c r="F34" i="11"/>
  <c r="F28" i="11"/>
  <c r="F22" i="11"/>
  <c r="F10" i="11"/>
  <c r="L42" i="10"/>
  <c r="L36" i="10"/>
  <c r="P36" i="10" s="1"/>
  <c r="L30" i="10"/>
  <c r="L24" i="10"/>
  <c r="L18" i="10"/>
  <c r="L12" i="10"/>
  <c r="F42" i="10"/>
  <c r="F36" i="10"/>
  <c r="F30" i="10"/>
  <c r="F24" i="10"/>
  <c r="F18" i="10"/>
  <c r="F12" i="10"/>
  <c r="E30" i="10"/>
  <c r="E36" i="10"/>
  <c r="E18" i="10"/>
  <c r="D36" i="10"/>
  <c r="D42" i="10"/>
  <c r="D41" i="10"/>
  <c r="D40" i="10"/>
  <c r="D39" i="10"/>
  <c r="D38" i="10"/>
  <c r="D35" i="10"/>
  <c r="D34" i="10"/>
  <c r="D32" i="10"/>
  <c r="D21" i="10"/>
  <c r="D22" i="10"/>
  <c r="D23" i="10"/>
  <c r="D24" i="10"/>
  <c r="D20" i="10"/>
  <c r="D15" i="10"/>
  <c r="D16" i="10"/>
  <c r="D17" i="10"/>
  <c r="D18" i="10"/>
  <c r="D14" i="10"/>
  <c r="C16" i="10"/>
  <c r="C17" i="10"/>
  <c r="C18" i="10"/>
  <c r="E12" i="10"/>
  <c r="D30" i="10"/>
  <c r="D29" i="10"/>
  <c r="D28" i="10"/>
  <c r="D27" i="10"/>
  <c r="D26" i="10"/>
  <c r="K16" i="11" l="1"/>
  <c r="O16" i="11" s="1"/>
  <c r="S16" i="11" s="1"/>
  <c r="J16" i="11"/>
  <c r="N16" i="11" s="1"/>
  <c r="R16" i="11" s="1"/>
  <c r="F16" i="11"/>
  <c r="G9" i="8"/>
  <c r="E12" i="7" l="1"/>
  <c r="F12" i="7"/>
  <c r="G12" i="7" s="1"/>
  <c r="I12" i="7" s="1"/>
  <c r="M12" i="7" s="1"/>
  <c r="O12" i="7" s="1"/>
  <c r="L12" i="7"/>
  <c r="N12" i="7" s="1"/>
  <c r="E30" i="7"/>
  <c r="F30" i="7"/>
  <c r="G30" i="7" s="1"/>
  <c r="L30" i="7"/>
  <c r="N30" i="7" s="1"/>
  <c r="I39" i="8"/>
  <c r="J39" i="8"/>
  <c r="I30" i="7" l="1"/>
  <c r="M30" i="7" s="1"/>
  <c r="O30" i="7" s="1"/>
  <c r="J30" i="7"/>
  <c r="P30" i="7" s="1"/>
  <c r="J12" i="7"/>
  <c r="P12" i="7" s="1"/>
  <c r="L42" i="7" l="1"/>
  <c r="N42" i="7" s="1"/>
  <c r="L36" i="7"/>
  <c r="N36" i="7" s="1"/>
  <c r="L24" i="7"/>
  <c r="N24" i="7" s="1"/>
  <c r="L18" i="7"/>
  <c r="N18" i="7" s="1"/>
  <c r="F42" i="7"/>
  <c r="G42" i="7" s="1"/>
  <c r="F36" i="7"/>
  <c r="G36" i="7" s="1"/>
  <c r="F24" i="7"/>
  <c r="G24" i="7" s="1"/>
  <c r="F18" i="7"/>
  <c r="G18" i="7" s="1"/>
  <c r="E42" i="7"/>
  <c r="E36" i="7"/>
  <c r="E24" i="7"/>
  <c r="E18" i="7"/>
  <c r="L39" i="8"/>
  <c r="P39" i="8" s="1"/>
  <c r="L33" i="8"/>
  <c r="P33" i="8" s="1"/>
  <c r="L27" i="8"/>
  <c r="P27" i="8" s="1"/>
  <c r="L21" i="8"/>
  <c r="P21" i="8" s="1"/>
  <c r="L15" i="8"/>
  <c r="P15" i="8" s="1"/>
  <c r="L9" i="8"/>
  <c r="P9" i="8" s="1"/>
  <c r="F39" i="8"/>
  <c r="G39" i="8" s="1"/>
  <c r="F33" i="8"/>
  <c r="G33" i="8" s="1"/>
  <c r="F27" i="8"/>
  <c r="G27" i="8" s="1"/>
  <c r="F21" i="8"/>
  <c r="G21" i="8" s="1"/>
  <c r="E39" i="8"/>
  <c r="E33" i="8"/>
  <c r="E27" i="8"/>
  <c r="E21" i="8"/>
  <c r="D5" i="8"/>
  <c r="E9" i="8" s="1"/>
  <c r="D15" i="8"/>
  <c r="D14" i="8"/>
  <c r="E15" i="8" s="1"/>
  <c r="D13" i="8"/>
  <c r="D12" i="8"/>
  <c r="D11" i="8"/>
  <c r="D9" i="8"/>
  <c r="D8" i="8"/>
  <c r="D7" i="8"/>
  <c r="D6" i="8"/>
  <c r="F9" i="8" s="1"/>
  <c r="J42" i="7" l="1"/>
  <c r="P42" i="7" s="1"/>
  <c r="I42" i="7"/>
  <c r="M42" i="7" s="1"/>
  <c r="O42" i="7" s="1"/>
  <c r="J18" i="7"/>
  <c r="P18" i="7" s="1"/>
  <c r="I18" i="7"/>
  <c r="M18" i="7" s="1"/>
  <c r="O18" i="7" s="1"/>
  <c r="J24" i="7"/>
  <c r="P24" i="7" s="1"/>
  <c r="I24" i="7"/>
  <c r="M24" i="7" s="1"/>
  <c r="O24" i="7" s="1"/>
  <c r="J36" i="7"/>
  <c r="P36" i="7" s="1"/>
  <c r="I36" i="7"/>
  <c r="M36" i="7" s="1"/>
  <c r="O36" i="7" s="1"/>
  <c r="J9" i="8"/>
  <c r="N9" i="8" s="1"/>
  <c r="R9" i="8" s="1"/>
  <c r="I9" i="8"/>
  <c r="M9" i="8" s="1"/>
  <c r="Q9" i="8" s="1"/>
  <c r="F15" i="8"/>
  <c r="G15" i="8" s="1"/>
  <c r="N39" i="8"/>
  <c r="R39" i="8" s="1"/>
  <c r="M39" i="8"/>
  <c r="Q39" i="8" s="1"/>
  <c r="I33" i="8"/>
  <c r="M33" i="8" s="1"/>
  <c r="Q33" i="8" s="1"/>
  <c r="J33" i="8"/>
  <c r="N33" i="8" s="1"/>
  <c r="R33" i="8" s="1"/>
  <c r="J21" i="8"/>
  <c r="N21" i="8" s="1"/>
  <c r="R21" i="8" s="1"/>
  <c r="I21" i="8"/>
  <c r="M21" i="8" s="1"/>
  <c r="Q21" i="8" s="1"/>
  <c r="J27" i="8"/>
  <c r="N27" i="8" s="1"/>
  <c r="R27" i="8" s="1"/>
  <c r="I27" i="8"/>
  <c r="M27" i="8" s="1"/>
  <c r="Q27" i="8" s="1"/>
  <c r="J15" i="8" l="1"/>
  <c r="N15" i="8" s="1"/>
  <c r="R15" i="8" s="1"/>
  <c r="I15" i="8"/>
  <c r="M15" i="8" s="1"/>
  <c r="Q15" i="8" s="1"/>
</calcChain>
</file>

<file path=xl/sharedStrings.xml><?xml version="1.0" encoding="utf-8"?>
<sst xmlns="http://schemas.openxmlformats.org/spreadsheetml/2006/main" count="510" uniqueCount="74">
  <si>
    <t>LOG TITRES</t>
  </si>
  <si>
    <t>Geometric mean</t>
  </si>
  <si>
    <t>Titre</t>
  </si>
  <si>
    <t>stdev</t>
  </si>
  <si>
    <t>95% CL</t>
  </si>
  <si>
    <t>minus 95%</t>
  </si>
  <si>
    <t>plus 95%</t>
  </si>
  <si>
    <t>antilog values</t>
  </si>
  <si>
    <t xml:space="preserve">GM </t>
  </si>
  <si>
    <t>95% CL -</t>
  </si>
  <si>
    <t>95% CL+</t>
  </si>
  <si>
    <t>values (*1000)</t>
  </si>
  <si>
    <t>&lt;100</t>
  </si>
  <si>
    <t>Saline</t>
  </si>
  <si>
    <t>Alum</t>
  </si>
  <si>
    <r>
      <t xml:space="preserve">Rec. MafA sera Vs </t>
    </r>
    <r>
      <rPr>
        <b/>
        <i/>
        <sz val="11"/>
        <color theme="1"/>
        <rFont val="Calibri"/>
        <family val="2"/>
        <scheme val="minor"/>
      </rPr>
      <t xml:space="preserve"> N. gonorrhoeae </t>
    </r>
    <r>
      <rPr>
        <b/>
        <sz val="11"/>
        <color theme="1"/>
        <rFont val="Calibri"/>
        <family val="2"/>
        <scheme val="minor"/>
      </rPr>
      <t>P9-17 outer membrane (OMP)</t>
    </r>
  </si>
  <si>
    <t xml:space="preserve">Rec. MafA protein Versus MafA sera </t>
  </si>
  <si>
    <t>MafA/Alum</t>
  </si>
  <si>
    <t>M 5085</t>
  </si>
  <si>
    <t>M 5086</t>
  </si>
  <si>
    <t>M 5087</t>
  </si>
  <si>
    <t>M 5088</t>
  </si>
  <si>
    <t>M 5089</t>
  </si>
  <si>
    <t>MafA/Zw3/4</t>
  </si>
  <si>
    <t>M 5090</t>
  </si>
  <si>
    <t>M 5091</t>
  </si>
  <si>
    <t>M 5092</t>
  </si>
  <si>
    <t>M 5093</t>
  </si>
  <si>
    <t>M 5094</t>
  </si>
  <si>
    <t>MafA/Zw3/4/MPLA</t>
  </si>
  <si>
    <t>M 5095</t>
  </si>
  <si>
    <t>M 5096</t>
  </si>
  <si>
    <t>M 5097</t>
  </si>
  <si>
    <t>M 5098</t>
  </si>
  <si>
    <t>M 5099</t>
  </si>
  <si>
    <t xml:space="preserve">MafA/saline </t>
  </si>
  <si>
    <t>M 5100</t>
  </si>
  <si>
    <t>M 5101</t>
  </si>
  <si>
    <t>M 5102</t>
  </si>
  <si>
    <t>M 5103</t>
  </si>
  <si>
    <t>M 5104</t>
  </si>
  <si>
    <t>MafA/Liposomes</t>
  </si>
  <si>
    <t>M 5105</t>
  </si>
  <si>
    <t>M 5106</t>
  </si>
  <si>
    <t>M 5107</t>
  </si>
  <si>
    <t xml:space="preserve"> </t>
  </si>
  <si>
    <t>M 5108</t>
  </si>
  <si>
    <t>M 5109</t>
  </si>
  <si>
    <t xml:space="preserve">MafA/Liposomes/MPLA </t>
  </si>
  <si>
    <t>M 5110</t>
  </si>
  <si>
    <t>M 5111</t>
  </si>
  <si>
    <t>M 5112</t>
  </si>
  <si>
    <t>M 5113</t>
  </si>
  <si>
    <t>M 5114</t>
  </si>
  <si>
    <t xml:space="preserve">Rec. MafA protein versus control sera </t>
  </si>
  <si>
    <t>Zw3/4</t>
  </si>
  <si>
    <t>Zw3/4/MPLA</t>
  </si>
  <si>
    <t xml:space="preserve">Saline </t>
  </si>
  <si>
    <t>Liposomes</t>
  </si>
  <si>
    <t xml:space="preserve">Liposomes/MPLA </t>
  </si>
  <si>
    <t xml:space="preserve">MafA/Liposomes </t>
  </si>
  <si>
    <r>
      <t xml:space="preserve">Rec. MafA sera Vs </t>
    </r>
    <r>
      <rPr>
        <b/>
        <i/>
        <sz val="11"/>
        <color theme="1"/>
        <rFont val="Calibri"/>
        <family val="2"/>
        <scheme val="minor"/>
      </rPr>
      <t xml:space="preserve"> N. gonorrhoeae FA1090</t>
    </r>
    <r>
      <rPr>
        <b/>
        <sz val="11"/>
        <color theme="1"/>
        <rFont val="Calibri"/>
        <family val="2"/>
        <scheme val="minor"/>
      </rPr>
      <t xml:space="preserve"> outer membrane (OMP)</t>
    </r>
  </si>
  <si>
    <r>
      <t xml:space="preserve">Rec. MafA sera Vs </t>
    </r>
    <r>
      <rPr>
        <b/>
        <i/>
        <sz val="11"/>
        <color theme="1"/>
        <rFont val="Calibri"/>
        <family val="2"/>
        <scheme val="minor"/>
      </rPr>
      <t xml:space="preserve"> N. gonorrhoeae A205</t>
    </r>
    <r>
      <rPr>
        <b/>
        <sz val="11"/>
        <color theme="1"/>
        <rFont val="Calibri"/>
        <family val="2"/>
        <scheme val="minor"/>
      </rPr>
      <t xml:space="preserve"> outer membrane (OMP)</t>
    </r>
  </si>
  <si>
    <t xml:space="preserve">Control sera </t>
  </si>
  <si>
    <t>For publication</t>
  </si>
  <si>
    <t>Liposomes + MPLA</t>
  </si>
  <si>
    <t>ZW 3-14 Micelles</t>
  </si>
  <si>
    <t>ZW 3-14 micelles + MPLA</t>
  </si>
  <si>
    <t>high</t>
  </si>
  <si>
    <t>low</t>
  </si>
  <si>
    <t>close</t>
  </si>
  <si>
    <t>vs P9-17</t>
  </si>
  <si>
    <t>vs FA1090</t>
  </si>
  <si>
    <t>VS A205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</si>
</sst>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#,##0.0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 Unicode MS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Unicode MS"/>
    </font>
    <font>
      <b/>
      <i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9" fillId="0" borderId="0" applyNumberFormat="0" applyFill="0" applyBorder="0" applyProtection="0"/>
  </cellStyleXfs>
  <cellXfs count="33">
    <xf numFmtId="0" fontId="0" fillId="0" borderId="0" xfId="0"/>
    <xf numFmtId="0" fontId="1" fillId="0" borderId="0" xfId="0" applyFont="1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165" fontId="1" fillId="0" borderId="0" xfId="0" applyNumberFormat="1" applyFont="1"/>
    <xf numFmtId="1" fontId="1" fillId="0" borderId="0" xfId="0" applyNumberFormat="1" applyFont="1"/>
    <xf numFmtId="2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9" fillId="0" borderId="0" xfId="42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11" fontId="0" fillId="0" borderId="0" xfId="0" applyNumberFormat="1"/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/>
    <xf numFmtId="4" fontId="0" fillId="0" borderId="0" xfId="0" applyNumberFormat="1"/>
    <xf numFmtId="166" fontId="0" fillId="0" borderId="0" xfId="0" applyNumberFormat="1"/>
    <xf numFmtId="166" fontId="1" fillId="0" borderId="0" xfId="0" applyNumberFormat="1" applyFont="1"/>
    <xf numFmtId="4" fontId="1" fillId="33" borderId="0" xfId="0" applyNumberFormat="1" applyFont="1" applyFill="1"/>
    <xf numFmtId="0" fontId="1" fillId="0" borderId="0" xfId="0" applyFont="1" applyAlignment="1">
      <alignment horizontal="center"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D63FA356-9564-4191-8521-0053FA1630CD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spPr>
            <a:solidFill>
              <a:schemeClr val="bg2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'MafA protein vs OM'!$F$83:$F$100</c:f>
              <c:strCache>
                <c:ptCount val="18"/>
                <c:pt idx="0">
                  <c:v>Saline</c:v>
                </c:pt>
                <c:pt idx="1">
                  <c:v>Alum</c:v>
                </c:pt>
                <c:pt idx="2">
                  <c:v>Liposomes</c:v>
                </c:pt>
                <c:pt idx="3">
                  <c:v>Liposomes + MPLA</c:v>
                </c:pt>
                <c:pt idx="4">
                  <c:v>ZW 3-14 Micelles</c:v>
                </c:pt>
                <c:pt idx="5">
                  <c:v>ZW 3-14 micelles + MPLA</c:v>
                </c:pt>
                <c:pt idx="6">
                  <c:v>Saline</c:v>
                </c:pt>
                <c:pt idx="7">
                  <c:v>Alum</c:v>
                </c:pt>
                <c:pt idx="8">
                  <c:v>Liposomes</c:v>
                </c:pt>
                <c:pt idx="9">
                  <c:v>Liposomes + MPLA</c:v>
                </c:pt>
                <c:pt idx="10">
                  <c:v>ZW 3-14 Micelles</c:v>
                </c:pt>
                <c:pt idx="11">
                  <c:v>ZW 3-14 micelles + MPLA</c:v>
                </c:pt>
                <c:pt idx="12">
                  <c:v>Saline</c:v>
                </c:pt>
                <c:pt idx="13">
                  <c:v>Alum</c:v>
                </c:pt>
                <c:pt idx="14">
                  <c:v>Liposomes</c:v>
                </c:pt>
                <c:pt idx="15">
                  <c:v>Liposomes + MPLA</c:v>
                </c:pt>
                <c:pt idx="16">
                  <c:v>ZW 3-14 Micelles</c:v>
                </c:pt>
                <c:pt idx="17">
                  <c:v>ZW 3-14 micelles + MPLA</c:v>
                </c:pt>
              </c:strCache>
            </c:strRef>
          </c:cat>
          <c:val>
            <c:numRef>
              <c:f>'MafA protein vs OM'!$I$83:$I$100</c:f>
              <c:numCache>
                <c:formatCode>General</c:formatCode>
                <c:ptCount val="18"/>
                <c:pt idx="0">
                  <c:v>4.445903794756358</c:v>
                </c:pt>
                <c:pt idx="1">
                  <c:v>5.2215733106966775</c:v>
                </c:pt>
                <c:pt idx="2">
                  <c:v>4.1484694423169106</c:v>
                </c:pt>
                <c:pt idx="3">
                  <c:v>5.5933567743832544</c:v>
                </c:pt>
                <c:pt idx="4">
                  <c:v>4.3552250438276143</c:v>
                </c:pt>
                <c:pt idx="5">
                  <c:v>6.9977846026605661</c:v>
                </c:pt>
                <c:pt idx="6">
                  <c:v>3.0942036247554183</c:v>
                </c:pt>
                <c:pt idx="7">
                  <c:v>2.282449722009547</c:v>
                </c:pt>
                <c:pt idx="8">
                  <c:v>1.8318110493259812</c:v>
                </c:pt>
                <c:pt idx="9">
                  <c:v>1.9123572916692695</c:v>
                </c:pt>
                <c:pt idx="10">
                  <c:v>2.7136044789498257</c:v>
                </c:pt>
                <c:pt idx="11">
                  <c:v>3.4042659342856525</c:v>
                </c:pt>
                <c:pt idx="12">
                  <c:v>2.8764630781692935</c:v>
                </c:pt>
                <c:pt idx="13">
                  <c:v>1.5492766212721298</c:v>
                </c:pt>
                <c:pt idx="14">
                  <c:v>1.7188468142055755</c:v>
                </c:pt>
                <c:pt idx="15">
                  <c:v>3.1110940061352181</c:v>
                </c:pt>
                <c:pt idx="16">
                  <c:v>2.5720912199187111</c:v>
                </c:pt>
                <c:pt idx="17">
                  <c:v>3.6310105786207538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DD-495C-AD2E-A0F483D6B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975902256"/>
        <c:axId val="975899856"/>
      </c:barChart>
      <c:lineChart>
        <c:grouping val="standard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strRef>
              <c:f>'MafA protein vs OM'!$F$83:$F$100</c:f>
              <c:strCache>
                <c:ptCount val="18"/>
                <c:pt idx="0">
                  <c:v>Saline</c:v>
                </c:pt>
                <c:pt idx="1">
                  <c:v>Alum</c:v>
                </c:pt>
                <c:pt idx="2">
                  <c:v>Liposomes</c:v>
                </c:pt>
                <c:pt idx="3">
                  <c:v>Liposomes + MPLA</c:v>
                </c:pt>
                <c:pt idx="4">
                  <c:v>ZW 3-14 Micelles</c:v>
                </c:pt>
                <c:pt idx="5">
                  <c:v>ZW 3-14 micelles + MPLA</c:v>
                </c:pt>
                <c:pt idx="6">
                  <c:v>Saline</c:v>
                </c:pt>
                <c:pt idx="7">
                  <c:v>Alum</c:v>
                </c:pt>
                <c:pt idx="8">
                  <c:v>Liposomes</c:v>
                </c:pt>
                <c:pt idx="9">
                  <c:v>Liposomes + MPLA</c:v>
                </c:pt>
                <c:pt idx="10">
                  <c:v>ZW 3-14 Micelles</c:v>
                </c:pt>
                <c:pt idx="11">
                  <c:v>ZW 3-14 micelles + MPLA</c:v>
                </c:pt>
                <c:pt idx="12">
                  <c:v>Saline</c:v>
                </c:pt>
                <c:pt idx="13">
                  <c:v>Alum</c:v>
                </c:pt>
                <c:pt idx="14">
                  <c:v>Liposomes</c:v>
                </c:pt>
                <c:pt idx="15">
                  <c:v>Liposomes + MPLA</c:v>
                </c:pt>
                <c:pt idx="16">
                  <c:v>ZW 3-14 Micelles</c:v>
                </c:pt>
                <c:pt idx="17">
                  <c:v>ZW 3-14 micelles + MPLA</c:v>
                </c:pt>
              </c:strCache>
            </c:strRef>
          </c:cat>
          <c:val>
            <c:numRef>
              <c:f>'MafA protein vs OM'!$G$83:$G$100</c:f>
              <c:numCache>
                <c:formatCode>General</c:formatCode>
                <c:ptCount val="18"/>
                <c:pt idx="0">
                  <c:v>5.4664450401811102</c:v>
                </c:pt>
                <c:pt idx="1">
                  <c:v>5.8926926731559055</c:v>
                </c:pt>
                <c:pt idx="2">
                  <c:v>4.5762201229255286</c:v>
                </c:pt>
                <c:pt idx="3">
                  <c:v>6.0588817871948688</c:v>
                </c:pt>
                <c:pt idx="4">
                  <c:v>4.8660638265014855</c:v>
                </c:pt>
                <c:pt idx="5">
                  <c:v>8.01835065431289</c:v>
                </c:pt>
                <c:pt idx="6">
                  <c:v>3.9527221610361662</c:v>
                </c:pt>
                <c:pt idx="7">
                  <c:v>2.8188718449344838</c:v>
                </c:pt>
                <c:pt idx="8">
                  <c:v>3.0779008582046465</c:v>
                </c:pt>
                <c:pt idx="9">
                  <c:v>2.1307796348414971</c:v>
                </c:pt>
                <c:pt idx="10">
                  <c:v>3.8025394150055831</c:v>
                </c:pt>
                <c:pt idx="11">
                  <c:v>4.4122187631192951</c:v>
                </c:pt>
                <c:pt idx="12">
                  <c:v>3.4080413707901323</c:v>
                </c:pt>
                <c:pt idx="13">
                  <c:v>2.8326146705090478</c:v>
                </c:pt>
                <c:pt idx="14">
                  <c:v>3.3932013022578826</c:v>
                </c:pt>
                <c:pt idx="15">
                  <c:v>3.8284512550192047</c:v>
                </c:pt>
                <c:pt idx="16">
                  <c:v>3.307359884905805</c:v>
                </c:pt>
                <c:pt idx="17">
                  <c:v>5.2703440019662597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DD-495C-AD2E-A0F483D6B96B}"/>
            </c:ext>
          </c:extLst>
        </c:ser>
        <c:ser>
          <c:idx val="1"/>
          <c:order val="1"/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strRef>
              <c:f>'MafA protein vs OM'!$F$83:$F$100</c:f>
              <c:strCache>
                <c:ptCount val="18"/>
                <c:pt idx="0">
                  <c:v>Saline</c:v>
                </c:pt>
                <c:pt idx="1">
                  <c:v>Alum</c:v>
                </c:pt>
                <c:pt idx="2">
                  <c:v>Liposomes</c:v>
                </c:pt>
                <c:pt idx="3">
                  <c:v>Liposomes + MPLA</c:v>
                </c:pt>
                <c:pt idx="4">
                  <c:v>ZW 3-14 Micelles</c:v>
                </c:pt>
                <c:pt idx="5">
                  <c:v>ZW 3-14 micelles + MPLA</c:v>
                </c:pt>
                <c:pt idx="6">
                  <c:v>Saline</c:v>
                </c:pt>
                <c:pt idx="7">
                  <c:v>Alum</c:v>
                </c:pt>
                <c:pt idx="8">
                  <c:v>Liposomes</c:v>
                </c:pt>
                <c:pt idx="9">
                  <c:v>Liposomes + MPLA</c:v>
                </c:pt>
                <c:pt idx="10">
                  <c:v>ZW 3-14 Micelles</c:v>
                </c:pt>
                <c:pt idx="11">
                  <c:v>ZW 3-14 micelles + MPLA</c:v>
                </c:pt>
                <c:pt idx="12">
                  <c:v>Saline</c:v>
                </c:pt>
                <c:pt idx="13">
                  <c:v>Alum</c:v>
                </c:pt>
                <c:pt idx="14">
                  <c:v>Liposomes</c:v>
                </c:pt>
                <c:pt idx="15">
                  <c:v>Liposomes + MPLA</c:v>
                </c:pt>
                <c:pt idx="16">
                  <c:v>ZW 3-14 Micelles</c:v>
                </c:pt>
                <c:pt idx="17">
                  <c:v>ZW 3-14 micelles + MPLA</c:v>
                </c:pt>
              </c:strCache>
            </c:strRef>
          </c:cat>
          <c:val>
            <c:numRef>
              <c:f>'MafA protein vs OM'!$H$83:$H$100</c:f>
              <c:numCache>
                <c:formatCode>General</c:formatCode>
                <c:ptCount val="18"/>
                <c:pt idx="0">
                  <c:v>3.4253625493316058</c:v>
                </c:pt>
                <c:pt idx="1">
                  <c:v>4.5504539482374495</c:v>
                </c:pt>
                <c:pt idx="2">
                  <c:v>3.7207187617082926</c:v>
                </c:pt>
                <c:pt idx="3">
                  <c:v>5.12783176157164</c:v>
                </c:pt>
                <c:pt idx="4">
                  <c:v>3.8443862611537436</c:v>
                </c:pt>
                <c:pt idx="5">
                  <c:v>5.9772185510082414</c:v>
                </c:pt>
                <c:pt idx="6">
                  <c:v>2.2356850884746704</c:v>
                </c:pt>
                <c:pt idx="7">
                  <c:v>1.7460275990846101</c:v>
                </c:pt>
                <c:pt idx="8">
                  <c:v>0.58572124044731599</c:v>
                </c:pt>
                <c:pt idx="9">
                  <c:v>1.6939349484970418</c:v>
                </c:pt>
                <c:pt idx="10">
                  <c:v>1.6246695428940685</c:v>
                </c:pt>
                <c:pt idx="11">
                  <c:v>2.3963131054520099</c:v>
                </c:pt>
                <c:pt idx="12">
                  <c:v>2.3448847855484547</c:v>
                </c:pt>
                <c:pt idx="13">
                  <c:v>0.26593857203521187</c:v>
                </c:pt>
                <c:pt idx="14">
                  <c:v>4.4492326153268369E-2</c:v>
                </c:pt>
                <c:pt idx="15">
                  <c:v>2.3937367572512316</c:v>
                </c:pt>
                <c:pt idx="16">
                  <c:v>1.8368225549316173</c:v>
                </c:pt>
                <c:pt idx="17">
                  <c:v>1.9916771552752477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DD-495C-AD2E-A0F483D6B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marker val="1"/>
        <c:smooth val="0"/>
        <c:axId val="975902256"/>
        <c:axId val="975899856"/>
      </c:lineChart>
      <c:catAx>
        <c:axId val="97590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75899856"/>
        <c:crosses val="autoZero"/>
        <c:auto val="1"/>
        <c:lblAlgn val="ctr"/>
        <c:lblOffset val="100"/>
        <c:noMultiLvlLbl val="0"/>
      </c:catAx>
      <c:valAx>
        <c:axId val="9758998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75902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298525</xdr:colOff>
      <xdr:row>83</xdr:row>
      <xdr:rowOff>28109</xdr:rowOff>
    </xdr:from>
    <xdr:to>
      <xdr:col>20</xdr:col>
      <xdr:colOff>325243</xdr:colOff>
      <xdr:row>106</xdr:row>
      <xdr:rowOff>104542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2CB09E6-43E8-F87B-25F5-00E5253761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8BF0E-FEB5-4726-9C5B-374C7B4794AA}">
  <dimension ref="A2:U77"/>
  <sheetViews>
    <sheetView workbookViewId="0">
      <selection activeCell="G9" sqref="G9"/>
    </sheetView>
  </sheetViews>
  <sheetFormatPr defaultRowHeight="15"/>
  <cols>
    <col min="1" max="1" width="13.28515625" customWidth="1"/>
    <col min="2" max="2" width="7.7109375" customWidth="1"/>
    <col min="3" max="3" width="11" customWidth="1"/>
    <col min="4" max="4" width="10.85546875" customWidth="1"/>
    <col min="5" max="5" width="15.7109375" customWidth="1"/>
    <col min="7" max="7" width="15" customWidth="1"/>
    <col min="8" max="8" width="15.42578125" customWidth="1"/>
    <col min="12" max="12" width="17.42578125" bestFit="1" customWidth="1"/>
    <col min="13" max="13" width="16.28515625" bestFit="1" customWidth="1"/>
    <col min="14" max="14" width="20" bestFit="1" customWidth="1"/>
    <col min="16" max="16" width="13.7109375" bestFit="1" customWidth="1"/>
    <col min="17" max="17" width="12.7109375" bestFit="1" customWidth="1"/>
    <col min="18" max="18" width="16.28515625" bestFit="1" customWidth="1"/>
  </cols>
  <sheetData>
    <row r="2" spans="1:21">
      <c r="A2" s="1" t="s">
        <v>16</v>
      </c>
    </row>
    <row r="3" spans="1:21">
      <c r="D3" s="12"/>
      <c r="E3" s="13"/>
      <c r="F3" s="12"/>
      <c r="G3" s="14"/>
      <c r="H3" s="9"/>
      <c r="I3" s="9"/>
      <c r="J3" s="9"/>
      <c r="K3" s="12"/>
      <c r="L3" s="10" t="s">
        <v>7</v>
      </c>
      <c r="M3" s="10"/>
      <c r="N3" s="10"/>
      <c r="O3" s="12"/>
      <c r="P3" s="10" t="s">
        <v>11</v>
      </c>
      <c r="Q3" s="15"/>
      <c r="R3" s="15"/>
    </row>
    <row r="4" spans="1:21" ht="30">
      <c r="C4" s="17" t="s">
        <v>2</v>
      </c>
      <c r="D4" s="16" t="s">
        <v>0</v>
      </c>
      <c r="E4" s="18" t="s">
        <v>1</v>
      </c>
      <c r="F4" s="19" t="s">
        <v>3</v>
      </c>
      <c r="G4" s="20" t="s">
        <v>4</v>
      </c>
      <c r="H4" s="21" t="s">
        <v>1</v>
      </c>
      <c r="I4" s="22" t="s">
        <v>5</v>
      </c>
      <c r="J4" s="22" t="s">
        <v>6</v>
      </c>
      <c r="K4" s="19"/>
      <c r="L4" s="23" t="s">
        <v>8</v>
      </c>
      <c r="M4" s="23" t="s">
        <v>9</v>
      </c>
      <c r="N4" s="23" t="s">
        <v>10</v>
      </c>
      <c r="O4" s="19"/>
      <c r="P4" s="23" t="s">
        <v>8</v>
      </c>
      <c r="Q4" s="23" t="s">
        <v>9</v>
      </c>
      <c r="R4" s="23" t="s">
        <v>10</v>
      </c>
    </row>
    <row r="5" spans="1:21">
      <c r="A5" s="8" t="s">
        <v>17</v>
      </c>
      <c r="B5" s="8" t="s">
        <v>18</v>
      </c>
      <c r="C5">
        <v>603258976.66068387</v>
      </c>
      <c r="D5">
        <f>LOG(C5)</f>
        <v>8.7805037930511016</v>
      </c>
      <c r="E5" s="12"/>
      <c r="F5" s="14"/>
      <c r="G5" s="9"/>
      <c r="H5" s="9"/>
      <c r="I5" s="9"/>
      <c r="J5" s="12"/>
      <c r="K5" s="10"/>
      <c r="L5" s="10"/>
      <c r="M5" s="10"/>
      <c r="N5" s="12"/>
      <c r="O5" s="15"/>
      <c r="P5" s="15"/>
      <c r="Q5" s="15"/>
      <c r="R5" s="2"/>
      <c r="S5" s="2"/>
    </row>
    <row r="6" spans="1:21">
      <c r="A6" s="8"/>
      <c r="B6" s="8" t="s">
        <v>19</v>
      </c>
      <c r="C6">
        <v>637507706.19761848</v>
      </c>
      <c r="D6">
        <f>LOG(C6)</f>
        <v>8.8044854388924616</v>
      </c>
      <c r="F6" s="3"/>
      <c r="H6" s="4"/>
      <c r="I6" s="1"/>
      <c r="J6" s="1"/>
      <c r="K6" s="27"/>
      <c r="L6" s="28"/>
      <c r="M6" s="27"/>
      <c r="N6" s="27"/>
      <c r="O6" s="6"/>
      <c r="P6" s="28"/>
      <c r="Q6" s="28"/>
      <c r="R6" s="28"/>
      <c r="S6" s="2"/>
    </row>
    <row r="7" spans="1:21">
      <c r="A7" s="8"/>
      <c r="B7" s="8" t="s">
        <v>20</v>
      </c>
      <c r="C7">
        <v>39214314868.824142</v>
      </c>
      <c r="D7">
        <f>LOG(C7)</f>
        <v>10.593444631655473</v>
      </c>
      <c r="F7" s="3"/>
      <c r="H7" s="5"/>
      <c r="I7" s="1"/>
      <c r="J7" s="1"/>
      <c r="K7" s="27"/>
      <c r="L7" s="27"/>
      <c r="M7" s="27"/>
      <c r="N7" s="27"/>
      <c r="O7" s="6"/>
      <c r="P7" s="27"/>
      <c r="Q7" s="27"/>
      <c r="R7" s="27"/>
      <c r="S7" s="6"/>
      <c r="T7" s="1"/>
      <c r="U7" s="1"/>
    </row>
    <row r="8" spans="1:21">
      <c r="A8" s="8"/>
      <c r="B8" s="8" t="s">
        <v>21</v>
      </c>
      <c r="C8">
        <v>53221446019.355095</v>
      </c>
      <c r="D8">
        <f>LOG(C8)</f>
        <v>10.726086670096905</v>
      </c>
      <c r="F8" s="3"/>
      <c r="H8" s="25"/>
      <c r="I8" s="1"/>
      <c r="J8" s="5"/>
      <c r="K8" s="27"/>
      <c r="L8" s="27"/>
      <c r="M8" s="27"/>
      <c r="N8" s="27"/>
      <c r="O8" s="6"/>
      <c r="P8" s="27"/>
      <c r="Q8" s="27"/>
      <c r="R8" s="27"/>
      <c r="S8" s="6"/>
      <c r="T8" s="1"/>
      <c r="U8" s="1"/>
    </row>
    <row r="9" spans="1:21">
      <c r="A9" s="8"/>
      <c r="B9" s="8" t="s">
        <v>22</v>
      </c>
      <c r="C9">
        <v>5976560732.4783964</v>
      </c>
      <c r="D9">
        <f>LOG(C9)</f>
        <v>9.7764513370665345</v>
      </c>
      <c r="E9">
        <f>AVERAGE(D5:D9)</f>
        <v>9.736194374152495</v>
      </c>
      <c r="F9" s="3">
        <f>STDEV(D5:D9)</f>
        <v>0.9351218385150919</v>
      </c>
      <c r="G9">
        <f t="shared" ref="G9" si="0">2.776*(F9/SQRT(5))</f>
        <v>1.1609209781808338</v>
      </c>
      <c r="H9" s="26">
        <v>9.736194374152495</v>
      </c>
      <c r="I9" s="1">
        <f>H9-G9</f>
        <v>8.5752733959716618</v>
      </c>
      <c r="J9" s="1">
        <f>H9+G9</f>
        <v>10.897115352333328</v>
      </c>
      <c r="K9" s="27"/>
      <c r="L9" s="27">
        <f>10^H9</f>
        <v>5447464066.4091749</v>
      </c>
      <c r="M9" s="27">
        <f>10^I9</f>
        <v>376074074.99376047</v>
      </c>
      <c r="N9" s="27">
        <f>10^J9</f>
        <v>78906967344.961304</v>
      </c>
      <c r="O9" s="6"/>
      <c r="P9" s="27">
        <f>L9/1000</f>
        <v>5447464.0664091753</v>
      </c>
      <c r="Q9" s="27">
        <f>M9/1000</f>
        <v>376074.07499376044</v>
      </c>
      <c r="R9" s="27">
        <f>N9/1000</f>
        <v>78906967.3449613</v>
      </c>
      <c r="S9" s="6"/>
      <c r="T9" s="1"/>
      <c r="U9" s="1"/>
    </row>
    <row r="10" spans="1:21">
      <c r="A10" s="8" t="s">
        <v>23</v>
      </c>
      <c r="F10" s="3"/>
      <c r="H10" s="25"/>
      <c r="I10" s="1"/>
      <c r="J10" s="1"/>
      <c r="K10" s="27"/>
      <c r="L10" s="27"/>
      <c r="M10" s="27"/>
      <c r="N10" s="27"/>
      <c r="O10" s="6"/>
      <c r="P10" s="27"/>
      <c r="Q10" s="27"/>
      <c r="R10" s="27"/>
      <c r="S10" s="6"/>
      <c r="T10" s="1"/>
      <c r="U10" s="1"/>
    </row>
    <row r="11" spans="1:21">
      <c r="B11" s="8" t="s">
        <v>24</v>
      </c>
      <c r="C11">
        <v>90389878.639598399</v>
      </c>
      <c r="D11">
        <f>LOG(C11)</f>
        <v>7.9561198032954632</v>
      </c>
      <c r="F11" s="3"/>
      <c r="H11" s="25"/>
      <c r="I11" s="1"/>
      <c r="J11" s="1"/>
      <c r="K11" s="27"/>
      <c r="L11" s="27"/>
      <c r="M11" s="27"/>
      <c r="N11" s="27"/>
      <c r="O11" s="6"/>
      <c r="P11" s="27"/>
      <c r="Q11" s="27"/>
      <c r="R11" s="27"/>
      <c r="S11" s="6"/>
      <c r="T11" s="1"/>
      <c r="U11" s="1"/>
    </row>
    <row r="12" spans="1:21">
      <c r="A12" s="8"/>
      <c r="B12" s="8" t="s">
        <v>25</v>
      </c>
      <c r="C12">
        <v>1594451964.7415524</v>
      </c>
      <c r="D12">
        <f>LOG(C12)</f>
        <v>9.2026114400029861</v>
      </c>
      <c r="F12" s="3"/>
      <c r="H12" s="25"/>
      <c r="I12" s="1"/>
      <c r="J12" s="1"/>
      <c r="K12" s="27"/>
      <c r="L12" s="27"/>
      <c r="M12" s="27"/>
      <c r="N12" s="27"/>
      <c r="O12" s="6"/>
      <c r="P12" s="27"/>
      <c r="Q12" s="27"/>
      <c r="R12" s="27"/>
      <c r="S12" s="6"/>
      <c r="T12" s="1"/>
      <c r="U12" s="1"/>
    </row>
    <row r="13" spans="1:21">
      <c r="A13" s="8"/>
      <c r="B13" s="8" t="s">
        <v>26</v>
      </c>
      <c r="C13">
        <v>417206102.8462429</v>
      </c>
      <c r="D13">
        <f>LOG(C13)</f>
        <v>8.6203506526141815</v>
      </c>
      <c r="F13" s="3"/>
      <c r="H13" s="25"/>
      <c r="I13" s="1"/>
      <c r="J13" s="5"/>
      <c r="K13" s="27"/>
      <c r="L13" s="27"/>
      <c r="M13" s="27"/>
      <c r="N13" s="27"/>
      <c r="O13" s="6"/>
      <c r="P13" s="27"/>
      <c r="Q13" s="27"/>
      <c r="R13" s="27"/>
      <c r="S13" s="6"/>
      <c r="T13" s="1"/>
      <c r="U13" s="1"/>
    </row>
    <row r="14" spans="1:21">
      <c r="A14" s="8"/>
      <c r="B14" s="8" t="s">
        <v>27</v>
      </c>
      <c r="C14">
        <v>43880022.097903095</v>
      </c>
      <c r="D14">
        <f>LOG(C14)</f>
        <v>7.6422668376126772</v>
      </c>
      <c r="F14" s="3"/>
      <c r="H14" s="25"/>
      <c r="I14" s="1"/>
      <c r="J14" s="1"/>
      <c r="K14" s="27"/>
      <c r="L14" s="27"/>
      <c r="M14" s="27"/>
      <c r="N14" s="27"/>
      <c r="O14" s="6"/>
      <c r="P14" s="27"/>
      <c r="Q14" s="27"/>
      <c r="R14" s="27"/>
      <c r="S14" s="6"/>
      <c r="T14" s="1"/>
      <c r="U14" s="1"/>
    </row>
    <row r="15" spans="1:21">
      <c r="A15" s="8"/>
      <c r="B15" s="8" t="s">
        <v>28</v>
      </c>
      <c r="C15">
        <v>127330303.35359356</v>
      </c>
      <c r="D15">
        <f>LOG(C15)</f>
        <v>8.1049317737485556</v>
      </c>
      <c r="E15">
        <f>AVERAGE(D11:D15)</f>
        <v>8.3052561014547717</v>
      </c>
      <c r="F15" s="3">
        <f>STDEV(D11:D15)</f>
        <v>0.61361876086144607</v>
      </c>
      <c r="G15">
        <f>2.776*(F15/SQRT(5))</f>
        <v>0.76178617881554733</v>
      </c>
      <c r="H15" s="26">
        <v>8.3052561014547717</v>
      </c>
      <c r="I15" s="1">
        <f>H15-G15</f>
        <v>7.5434699226392246</v>
      </c>
      <c r="J15" s="1">
        <f>H15+G15</f>
        <v>9.0670422802703197</v>
      </c>
      <c r="K15" s="27"/>
      <c r="L15" s="27">
        <f>10^H15</f>
        <v>201955693.60287127</v>
      </c>
      <c r="M15" s="27">
        <f>10^I15</f>
        <v>34951830.263175912</v>
      </c>
      <c r="N15" s="27">
        <f>10^J15</f>
        <v>1166923216.0808384</v>
      </c>
      <c r="O15" s="6"/>
      <c r="P15" s="27">
        <f>L15/1000</f>
        <v>201955.69360287127</v>
      </c>
      <c r="Q15" s="27">
        <f>M15/1000</f>
        <v>34951.830263175914</v>
      </c>
      <c r="R15" s="27">
        <f>N15/1000</f>
        <v>1166923.2160808383</v>
      </c>
      <c r="S15" s="6"/>
      <c r="T15" s="1"/>
      <c r="U15" s="1"/>
    </row>
    <row r="16" spans="1:21">
      <c r="A16" s="1" t="s">
        <v>29</v>
      </c>
      <c r="F16" s="3"/>
      <c r="H16" s="25"/>
      <c r="I16" s="1"/>
      <c r="J16" s="1"/>
      <c r="K16" s="27"/>
      <c r="L16" s="27"/>
      <c r="M16" s="27"/>
      <c r="N16" s="27"/>
      <c r="O16" s="6"/>
      <c r="P16" s="27"/>
      <c r="Q16" s="27"/>
      <c r="R16" s="27"/>
      <c r="S16" s="6"/>
      <c r="T16" s="1"/>
      <c r="U16" s="1"/>
    </row>
    <row r="17" spans="1:21">
      <c r="A17" s="1"/>
      <c r="B17" s="1" t="s">
        <v>30</v>
      </c>
      <c r="C17" s="24">
        <v>481417156296.70575</v>
      </c>
      <c r="D17">
        <v>11.682521563197474</v>
      </c>
      <c r="F17" s="3"/>
      <c r="H17" s="25"/>
      <c r="I17" s="1"/>
      <c r="J17" s="1"/>
      <c r="K17" s="27"/>
      <c r="L17" s="27"/>
      <c r="M17" s="27"/>
      <c r="N17" s="27"/>
      <c r="O17" s="6"/>
      <c r="P17" s="27"/>
      <c r="Q17" s="27"/>
      <c r="R17" s="27"/>
      <c r="S17" s="6"/>
      <c r="T17" s="1"/>
      <c r="U17" s="1"/>
    </row>
    <row r="18" spans="1:21">
      <c r="A18" s="1"/>
      <c r="B18" s="1" t="s">
        <v>31</v>
      </c>
      <c r="C18" s="24">
        <v>123081319881.40999</v>
      </c>
      <c r="D18">
        <v>11.090192144823874</v>
      </c>
      <c r="F18" s="3"/>
      <c r="H18" s="25"/>
      <c r="I18" s="1"/>
      <c r="J18" s="1"/>
      <c r="K18" s="27"/>
      <c r="L18" s="27"/>
      <c r="M18" s="27"/>
      <c r="N18" s="27"/>
      <c r="O18" s="6"/>
      <c r="P18" s="27"/>
      <c r="Q18" s="27"/>
      <c r="R18" s="27"/>
      <c r="S18" s="6"/>
      <c r="T18" s="1"/>
      <c r="U18" s="1"/>
    </row>
    <row r="19" spans="1:21">
      <c r="A19" s="1"/>
      <c r="B19" s="1" t="s">
        <v>32</v>
      </c>
      <c r="C19">
        <v>10744656719.536333</v>
      </c>
      <c r="D19">
        <v>10.0311925447979</v>
      </c>
      <c r="F19" s="3"/>
      <c r="H19" s="25"/>
      <c r="I19" s="1"/>
      <c r="J19" s="5"/>
      <c r="K19" s="27"/>
      <c r="L19" s="27"/>
      <c r="M19" s="27"/>
      <c r="N19" s="27"/>
      <c r="O19" s="6"/>
      <c r="P19" s="27"/>
      <c r="Q19" s="27"/>
      <c r="R19" s="27"/>
      <c r="S19" s="6"/>
      <c r="T19" s="1"/>
      <c r="U19" s="1"/>
    </row>
    <row r="20" spans="1:21">
      <c r="A20" s="1"/>
      <c r="B20" s="1" t="s">
        <v>33</v>
      </c>
      <c r="C20" s="24">
        <v>7864132388093.5674</v>
      </c>
      <c r="D20">
        <v>12.895650815980558</v>
      </c>
      <c r="F20" s="3"/>
      <c r="H20" s="25"/>
      <c r="I20" s="1"/>
      <c r="J20" s="1"/>
      <c r="K20" s="27"/>
      <c r="L20" s="27"/>
      <c r="M20" s="27"/>
      <c r="N20" s="27"/>
      <c r="O20" s="6"/>
      <c r="P20" s="27"/>
      <c r="Q20" s="27"/>
      <c r="R20" s="27"/>
      <c r="S20" s="6"/>
      <c r="T20" s="1"/>
      <c r="U20" s="1"/>
    </row>
    <row r="21" spans="1:21">
      <c r="A21" s="1"/>
      <c r="B21" s="1" t="s">
        <v>34</v>
      </c>
      <c r="C21" s="24">
        <v>3002009549867.1523</v>
      </c>
      <c r="D21">
        <v>12.477412069468881</v>
      </c>
      <c r="E21">
        <f>AVERAGE(D17:D21)</f>
        <v>11.635393827653738</v>
      </c>
      <c r="F21" s="3">
        <f>STDEV(D17:D21)</f>
        <v>1.1369003969687015</v>
      </c>
      <c r="G21">
        <f t="shared" ref="G21:G39" si="1">2.776*(F21/SQRT(5))</f>
        <v>1.4114219843682778</v>
      </c>
      <c r="H21" s="26">
        <v>11.635393826</v>
      </c>
      <c r="I21" s="1">
        <f>H21-G21</f>
        <v>10.223971841631721</v>
      </c>
      <c r="J21" s="1">
        <f>H21+G21</f>
        <v>13.046815810368278</v>
      </c>
      <c r="K21" s="27"/>
      <c r="L21" s="27">
        <f>10^H21</f>
        <v>431910563517.56482</v>
      </c>
      <c r="M21" s="27">
        <f>10^I21</f>
        <v>16748342812.103165</v>
      </c>
      <c r="N21" s="27">
        <f>10^J21</f>
        <v>11138220477744.98</v>
      </c>
      <c r="O21" s="6"/>
      <c r="P21" s="27">
        <f>L21/1000</f>
        <v>431910563.51756483</v>
      </c>
      <c r="Q21" s="27">
        <f>M21/1000</f>
        <v>16748342.812103165</v>
      </c>
      <c r="R21" s="27">
        <f>N21/1000</f>
        <v>11138220477.74498</v>
      </c>
      <c r="S21" s="6"/>
      <c r="T21" s="1"/>
      <c r="U21" s="1"/>
    </row>
    <row r="22" spans="1:21">
      <c r="A22" s="1" t="s">
        <v>35</v>
      </c>
      <c r="F22" s="3"/>
      <c r="H22" s="25"/>
      <c r="I22" s="1"/>
      <c r="J22" s="1"/>
      <c r="K22" s="27"/>
      <c r="L22" s="27"/>
      <c r="M22" s="27"/>
      <c r="N22" s="27"/>
      <c r="O22" s="6"/>
      <c r="P22" s="27"/>
      <c r="Q22" s="27"/>
      <c r="R22" s="27"/>
      <c r="S22" s="6"/>
      <c r="T22" s="1"/>
      <c r="U22" s="1"/>
    </row>
    <row r="23" spans="1:21">
      <c r="A23" s="1"/>
      <c r="B23" s="1" t="s">
        <v>36</v>
      </c>
      <c r="C23">
        <v>2722333.5683461102</v>
      </c>
      <c r="D23">
        <v>6.4349413383604821</v>
      </c>
      <c r="F23" s="3"/>
      <c r="H23" s="25"/>
      <c r="I23" s="1"/>
      <c r="J23" s="1"/>
      <c r="K23" s="27"/>
      <c r="L23" s="27"/>
      <c r="M23" s="27"/>
      <c r="N23" s="27"/>
      <c r="O23" s="6"/>
      <c r="P23" s="27"/>
      <c r="Q23" s="27"/>
      <c r="R23" s="27"/>
      <c r="S23" s="6"/>
      <c r="T23" s="1"/>
      <c r="U23" s="1"/>
    </row>
    <row r="24" spans="1:21">
      <c r="A24" s="1"/>
      <c r="B24" s="1" t="s">
        <v>37</v>
      </c>
      <c r="C24">
        <v>3332904.9489275576</v>
      </c>
      <c r="D24">
        <v>6.5228229281985168</v>
      </c>
      <c r="F24" s="3"/>
      <c r="H24" s="25"/>
      <c r="I24" s="1"/>
      <c r="J24" s="1"/>
      <c r="K24" s="27"/>
      <c r="L24" s="27"/>
      <c r="M24" s="27"/>
      <c r="N24" s="27"/>
      <c r="O24" s="6"/>
      <c r="P24" s="27"/>
      <c r="Q24" s="27"/>
      <c r="R24" s="27"/>
      <c r="S24" s="6"/>
      <c r="T24" s="1"/>
      <c r="U24" s="1"/>
    </row>
    <row r="25" spans="1:21">
      <c r="A25" s="1"/>
      <c r="B25" s="1" t="s">
        <v>38</v>
      </c>
      <c r="C25">
        <v>220974821.25839159</v>
      </c>
      <c r="D25">
        <v>8.3443427912801056</v>
      </c>
      <c r="F25" s="3"/>
      <c r="H25" s="25"/>
      <c r="I25" s="1"/>
      <c r="J25" s="5"/>
      <c r="K25" s="27"/>
      <c r="L25" s="27"/>
      <c r="M25" s="27"/>
      <c r="N25" s="27"/>
      <c r="O25" s="6"/>
      <c r="P25" s="27"/>
      <c r="Q25" s="27"/>
      <c r="R25" s="27"/>
      <c r="S25" s="6"/>
      <c r="T25" s="1"/>
      <c r="U25" s="1"/>
    </row>
    <row r="26" spans="1:21">
      <c r="A26" s="1"/>
      <c r="B26" s="1" t="s">
        <v>39</v>
      </c>
      <c r="C26">
        <v>80417287.20524542</v>
      </c>
      <c r="D26">
        <v>7.9053494185348097</v>
      </c>
      <c r="F26" s="3"/>
      <c r="H26" s="25"/>
      <c r="I26" s="1"/>
      <c r="J26" s="1"/>
      <c r="K26" s="27"/>
      <c r="L26" s="27"/>
      <c r="M26" s="27"/>
      <c r="N26" s="27"/>
      <c r="O26" s="6"/>
      <c r="P26" s="27"/>
      <c r="Q26" s="27"/>
      <c r="R26" s="27"/>
      <c r="S26" s="6"/>
      <c r="T26" s="1"/>
      <c r="U26" s="1"/>
    </row>
    <row r="27" spans="1:21">
      <c r="B27" s="1" t="s">
        <v>40</v>
      </c>
      <c r="C27">
        <v>250183427.81019303</v>
      </c>
      <c r="D27">
        <v>8.3982585385750141</v>
      </c>
      <c r="E27">
        <f>AVERAGE(D23:D27)</f>
        <v>7.5211430029897857</v>
      </c>
      <c r="F27" s="3">
        <f>STDEV(D23:D27)</f>
        <v>0.97096358736140587</v>
      </c>
      <c r="G27">
        <f t="shared" si="1"/>
        <v>1.2054172528015268</v>
      </c>
      <c r="H27" s="26">
        <v>8.0362213679999996</v>
      </c>
      <c r="I27" s="1">
        <f>H27-G27</f>
        <v>6.8308041151984726</v>
      </c>
      <c r="J27" s="1">
        <f>H27+G27</f>
        <v>9.2416386208015258</v>
      </c>
      <c r="K27" s="27"/>
      <c r="L27" s="27">
        <f>10^H27</f>
        <v>108697953.61845134</v>
      </c>
      <c r="M27" s="27">
        <f>10^I27</f>
        <v>6773359.3213894088</v>
      </c>
      <c r="N27" s="27">
        <f>10^J27</f>
        <v>1744370047.4486768</v>
      </c>
      <c r="O27" s="6"/>
      <c r="P27" s="27">
        <f>L27/1000</f>
        <v>108697.95361845134</v>
      </c>
      <c r="Q27" s="27">
        <f>M27/1000</f>
        <v>6773.3593213894092</v>
      </c>
      <c r="R27" s="27">
        <f>N27/1000</f>
        <v>1744370.0474486768</v>
      </c>
      <c r="S27" s="6"/>
      <c r="T27" s="1"/>
      <c r="U27" s="1"/>
    </row>
    <row r="28" spans="1:21">
      <c r="A28" s="1" t="s">
        <v>41</v>
      </c>
      <c r="B28" s="1"/>
      <c r="F28" s="3"/>
      <c r="H28" s="25"/>
      <c r="I28" s="1"/>
      <c r="J28" s="1"/>
      <c r="K28" s="27"/>
      <c r="L28" s="27"/>
      <c r="M28" s="27"/>
      <c r="N28" s="27"/>
      <c r="O28" s="6"/>
      <c r="P28" s="27"/>
      <c r="Q28" s="27"/>
      <c r="R28" s="27"/>
      <c r="S28" s="6"/>
      <c r="T28" s="1"/>
      <c r="U28" s="1"/>
    </row>
    <row r="29" spans="1:21">
      <c r="A29" s="1"/>
      <c r="B29" s="1" t="s">
        <v>42</v>
      </c>
      <c r="C29">
        <v>1946785.5623971317</v>
      </c>
      <c r="D29">
        <v>6.2893181168017405</v>
      </c>
      <c r="F29" s="3"/>
      <c r="H29" s="25"/>
      <c r="I29" s="1"/>
      <c r="J29" s="1"/>
      <c r="K29" s="27"/>
      <c r="L29" s="27"/>
      <c r="M29" s="27"/>
      <c r="N29" s="27"/>
      <c r="O29" s="6"/>
      <c r="P29" s="27"/>
      <c r="Q29" s="27"/>
      <c r="R29" s="27"/>
      <c r="S29" s="6"/>
      <c r="T29" s="1"/>
      <c r="U29" s="1"/>
    </row>
    <row r="30" spans="1:21">
      <c r="A30" s="1"/>
      <c r="B30" s="1" t="s">
        <v>43</v>
      </c>
      <c r="C30">
        <v>220413.55794926491</v>
      </c>
      <c r="D30">
        <v>5.3432383050683772</v>
      </c>
      <c r="F30" s="3"/>
      <c r="H30" s="25"/>
      <c r="I30" s="1"/>
      <c r="J30" s="1"/>
      <c r="K30" s="27"/>
      <c r="L30" s="27"/>
      <c r="M30" s="27"/>
      <c r="N30" s="27"/>
      <c r="O30" s="6"/>
      <c r="P30" s="27"/>
      <c r="Q30" s="27"/>
      <c r="R30" s="27"/>
      <c r="S30" s="6"/>
      <c r="T30" s="1"/>
      <c r="U30" s="1"/>
    </row>
    <row r="31" spans="1:21">
      <c r="A31" s="1" t="s">
        <v>45</v>
      </c>
      <c r="B31" s="1" t="s">
        <v>44</v>
      </c>
      <c r="C31">
        <v>3711064.305692703</v>
      </c>
      <c r="D31">
        <v>6.5694984799121157</v>
      </c>
      <c r="F31" s="3"/>
      <c r="H31" s="25"/>
      <c r="I31" s="1"/>
      <c r="J31" s="5"/>
      <c r="K31" s="27"/>
      <c r="L31" s="27"/>
      <c r="M31" s="27"/>
      <c r="N31" s="27"/>
      <c r="O31" s="6"/>
      <c r="P31" s="27"/>
      <c r="Q31" s="27"/>
      <c r="R31" s="27"/>
      <c r="S31" s="7"/>
      <c r="T31" s="1"/>
      <c r="U31" s="1"/>
    </row>
    <row r="32" spans="1:21">
      <c r="A32" s="1"/>
      <c r="B32" s="1" t="s">
        <v>46</v>
      </c>
      <c r="C32">
        <v>4861343.4942737753</v>
      </c>
      <c r="D32">
        <v>6.686756308669116</v>
      </c>
      <c r="H32" s="26"/>
      <c r="I32" s="1"/>
      <c r="J32" s="1"/>
      <c r="K32" s="27"/>
      <c r="L32" s="27"/>
      <c r="M32" s="27"/>
      <c r="N32" s="27"/>
      <c r="O32" s="1"/>
      <c r="P32" s="27"/>
      <c r="Q32" s="27"/>
      <c r="R32" s="27"/>
      <c r="S32" s="1"/>
      <c r="T32" s="1"/>
      <c r="U32" s="1"/>
    </row>
    <row r="33" spans="1:21">
      <c r="A33" s="1"/>
      <c r="B33" s="1" t="s">
        <v>47</v>
      </c>
      <c r="C33">
        <v>6776596.2595662149</v>
      </c>
      <c r="D33">
        <v>6.8310116117333211</v>
      </c>
      <c r="E33">
        <f>AVERAGE(D29:D33)</f>
        <v>6.3439645644369342</v>
      </c>
      <c r="F33">
        <f>STDEV(D29:D33)</f>
        <v>0.5937225432919756</v>
      </c>
      <c r="G33">
        <f t="shared" si="1"/>
        <v>0.7370857222423951</v>
      </c>
      <c r="H33" s="26">
        <v>6.3439645646000002</v>
      </c>
      <c r="I33" s="1">
        <f>H33-G33</f>
        <v>5.606878842357605</v>
      </c>
      <c r="J33" s="1">
        <f>H33+G33</f>
        <v>7.0810502868423955</v>
      </c>
      <c r="K33" s="27"/>
      <c r="L33" s="27">
        <f>10^H33</f>
        <v>2207824.5825857702</v>
      </c>
      <c r="M33" s="27">
        <f>10^I33</f>
        <v>404463.04056406772</v>
      </c>
      <c r="N33" s="27">
        <f>10^J33</f>
        <v>12051754.792408288</v>
      </c>
      <c r="O33" s="1"/>
      <c r="P33" s="27">
        <f>L33/1000</f>
        <v>2207.8245825857703</v>
      </c>
      <c r="Q33" s="27">
        <f>M33/1000</f>
        <v>404.46304056406774</v>
      </c>
      <c r="R33" s="27">
        <f>N33/1000</f>
        <v>12051.754792408288</v>
      </c>
      <c r="S33" s="1"/>
      <c r="T33" s="1"/>
      <c r="U33" s="1"/>
    </row>
    <row r="34" spans="1:21">
      <c r="A34" s="1" t="s">
        <v>48</v>
      </c>
      <c r="B34" s="1"/>
      <c r="H34" s="26"/>
      <c r="I34" s="1"/>
      <c r="J34" s="1"/>
      <c r="K34" s="27"/>
      <c r="L34" s="27"/>
      <c r="M34" s="27"/>
      <c r="N34" s="27"/>
      <c r="O34" s="1"/>
      <c r="P34" s="27"/>
      <c r="Q34" s="27"/>
      <c r="R34" s="27"/>
      <c r="S34" s="1"/>
      <c r="T34" s="1"/>
      <c r="U34" s="1"/>
    </row>
    <row r="35" spans="1:21">
      <c r="A35" s="1"/>
      <c r="B35" s="1" t="s">
        <v>49</v>
      </c>
      <c r="C35" s="24">
        <v>241122617793.00638</v>
      </c>
      <c r="D35">
        <v>11.382237949995798</v>
      </c>
      <c r="H35" s="26"/>
      <c r="I35" s="1"/>
      <c r="J35" s="1"/>
      <c r="K35" s="27"/>
      <c r="L35" s="27"/>
      <c r="M35" s="27"/>
      <c r="N35" s="27"/>
      <c r="O35" s="1"/>
      <c r="P35" s="27"/>
      <c r="Q35" s="27"/>
      <c r="R35" s="27"/>
      <c r="S35" s="1"/>
      <c r="T35" s="1"/>
      <c r="U35" s="1"/>
    </row>
    <row r="36" spans="1:21">
      <c r="A36" s="1"/>
      <c r="B36" s="1" t="s">
        <v>50</v>
      </c>
      <c r="C36" s="24">
        <v>107701740213.27771</v>
      </c>
      <c r="D36">
        <v>11.032222720558131</v>
      </c>
      <c r="H36" s="26"/>
      <c r="I36" s="1"/>
      <c r="J36" s="1"/>
      <c r="K36" s="27"/>
      <c r="L36" s="27"/>
      <c r="M36" s="27"/>
      <c r="N36" s="27"/>
      <c r="O36" s="1"/>
      <c r="P36" s="27"/>
      <c r="Q36" s="27"/>
      <c r="R36" s="27"/>
      <c r="S36" s="1"/>
      <c r="T36" s="1"/>
      <c r="U36" s="1"/>
    </row>
    <row r="37" spans="1:21">
      <c r="A37" s="1"/>
      <c r="B37" s="1" t="s">
        <v>51</v>
      </c>
      <c r="C37" s="24">
        <v>111917255052.62874</v>
      </c>
      <c r="D37">
        <v>11.048897049856578</v>
      </c>
      <c r="H37" s="26"/>
      <c r="I37" s="1"/>
      <c r="J37" s="1"/>
      <c r="K37" s="27"/>
      <c r="L37" s="27"/>
      <c r="M37" s="27"/>
      <c r="N37" s="27"/>
      <c r="O37" s="1"/>
      <c r="P37" s="27"/>
      <c r="Q37" s="27"/>
      <c r="R37" s="27"/>
      <c r="S37" s="1"/>
      <c r="T37" s="1"/>
      <c r="U37" s="1"/>
    </row>
    <row r="38" spans="1:21">
      <c r="A38" s="1"/>
      <c r="B38" s="1" t="s">
        <v>52</v>
      </c>
      <c r="C38">
        <v>523218754.94993395</v>
      </c>
      <c r="D38">
        <v>8.7186833030250792</v>
      </c>
      <c r="H38" s="26"/>
      <c r="I38" s="1"/>
      <c r="J38" s="1"/>
      <c r="K38" s="27"/>
      <c r="L38" s="27"/>
      <c r="M38" s="27"/>
      <c r="N38" s="27"/>
      <c r="O38" s="1"/>
      <c r="P38" s="27"/>
      <c r="Q38" s="27"/>
      <c r="R38" s="27"/>
      <c r="S38" s="1"/>
      <c r="T38" s="1"/>
      <c r="U38" s="1"/>
    </row>
    <row r="39" spans="1:21">
      <c r="A39" s="1"/>
      <c r="B39" s="1" t="s">
        <v>53</v>
      </c>
      <c r="C39" s="24">
        <v>4171826227023.292</v>
      </c>
      <c r="D39">
        <v>12.620326210057311</v>
      </c>
      <c r="E39">
        <f>AVERAGE(D35:D39)</f>
        <v>10.960473446698581</v>
      </c>
      <c r="F39">
        <f>STDEV(D35:D39)</f>
        <v>1.4116998824500124</v>
      </c>
      <c r="G39">
        <f t="shared" si="1"/>
        <v>1.7525759114278103</v>
      </c>
      <c r="H39" s="26">
        <v>10.960473446600002</v>
      </c>
      <c r="I39" s="1">
        <f>H39-G39</f>
        <v>9.2078975351721919</v>
      </c>
      <c r="J39" s="1">
        <f>H39+G39</f>
        <v>12.713049358027812</v>
      </c>
      <c r="K39" s="27"/>
      <c r="L39" s="27">
        <f>10^H39</f>
        <v>91300561108.781448</v>
      </c>
      <c r="M39" s="27">
        <f>10^I39</f>
        <v>1613977719.7068281</v>
      </c>
      <c r="N39" s="27">
        <f>10^J39</f>
        <v>5164750638746.4404</v>
      </c>
      <c r="O39" s="1"/>
      <c r="P39" s="27">
        <f>L39/1000</f>
        <v>91300561.108781442</v>
      </c>
      <c r="Q39" s="27">
        <f>M39/1000</f>
        <v>1613977.719706828</v>
      </c>
      <c r="R39" s="27">
        <f>N39/1000</f>
        <v>5164750638.7464409</v>
      </c>
      <c r="S39" s="1"/>
      <c r="T39" s="1"/>
      <c r="U39" s="1"/>
    </row>
    <row r="40" spans="1:21">
      <c r="H40" s="26"/>
      <c r="I40" s="1"/>
      <c r="J40" s="1"/>
      <c r="K40" s="27"/>
      <c r="L40" s="27"/>
      <c r="M40" s="27"/>
      <c r="N40" s="27"/>
      <c r="O40" s="1"/>
      <c r="P40" s="27"/>
      <c r="Q40" s="27"/>
      <c r="R40" s="27"/>
      <c r="S40" s="1"/>
      <c r="T40" s="1"/>
      <c r="U40" s="1"/>
    </row>
    <row r="41" spans="1:21">
      <c r="A41" s="1" t="s">
        <v>54</v>
      </c>
      <c r="H41" s="26"/>
      <c r="I41" s="1"/>
      <c r="J41" s="1"/>
      <c r="K41" s="27"/>
      <c r="L41" s="27"/>
      <c r="M41" s="27"/>
      <c r="N41" s="27"/>
      <c r="O41" s="1"/>
      <c r="P41" s="27"/>
      <c r="Q41" s="27"/>
      <c r="R41" s="27"/>
      <c r="S41" s="1"/>
      <c r="T41" s="1"/>
      <c r="U41" s="1"/>
    </row>
    <row r="42" spans="1:21">
      <c r="A42" s="1"/>
      <c r="B42" s="1"/>
      <c r="H42" s="1"/>
      <c r="I42" s="1"/>
      <c r="J42" s="1"/>
      <c r="K42" s="1"/>
      <c r="L42" s="1"/>
      <c r="M42" s="1"/>
      <c r="N42" s="1"/>
      <c r="O42" s="1"/>
      <c r="P42" s="27"/>
      <c r="Q42" s="27"/>
      <c r="R42" s="27"/>
      <c r="S42" s="1"/>
      <c r="T42" s="1"/>
      <c r="U42" s="1"/>
    </row>
    <row r="43" spans="1:21">
      <c r="A43" s="1" t="s">
        <v>14</v>
      </c>
      <c r="B43" s="1" t="s">
        <v>18</v>
      </c>
      <c r="C43" t="s">
        <v>12</v>
      </c>
      <c r="D43">
        <v>0</v>
      </c>
      <c r="H43" s="1"/>
      <c r="I43" s="1"/>
      <c r="J43" s="1"/>
      <c r="K43" s="1"/>
      <c r="L43" s="1"/>
      <c r="M43" s="1"/>
      <c r="N43" s="1"/>
      <c r="O43" s="1"/>
      <c r="P43" s="27"/>
      <c r="Q43" s="27"/>
      <c r="R43" s="27"/>
      <c r="S43" s="1"/>
      <c r="T43" s="1"/>
      <c r="U43" s="1"/>
    </row>
    <row r="44" spans="1:21">
      <c r="A44" s="1"/>
      <c r="B44" s="1" t="s">
        <v>19</v>
      </c>
      <c r="C44" t="s">
        <v>12</v>
      </c>
      <c r="D44">
        <v>0</v>
      </c>
    </row>
    <row r="45" spans="1:21">
      <c r="A45" s="1"/>
      <c r="B45" s="1" t="s">
        <v>20</v>
      </c>
      <c r="C45" t="s">
        <v>12</v>
      </c>
      <c r="D45">
        <v>0</v>
      </c>
    </row>
    <row r="46" spans="1:21">
      <c r="A46" s="1"/>
      <c r="B46" s="1" t="s">
        <v>21</v>
      </c>
      <c r="C46" t="s">
        <v>12</v>
      </c>
      <c r="D46">
        <v>0</v>
      </c>
    </row>
    <row r="47" spans="1:21">
      <c r="A47" s="1"/>
      <c r="B47" s="1" t="s">
        <v>22</v>
      </c>
      <c r="C47" t="s">
        <v>12</v>
      </c>
      <c r="D47">
        <v>0</v>
      </c>
    </row>
    <row r="48" spans="1:21">
      <c r="A48" s="1" t="s">
        <v>55</v>
      </c>
      <c r="B48" s="1"/>
    </row>
    <row r="49" spans="1:4">
      <c r="A49" s="1"/>
      <c r="B49" s="1" t="s">
        <v>24</v>
      </c>
      <c r="C49" t="s">
        <v>12</v>
      </c>
      <c r="D49">
        <v>0</v>
      </c>
    </row>
    <row r="50" spans="1:4">
      <c r="A50" s="1"/>
      <c r="B50" s="1" t="s">
        <v>25</v>
      </c>
      <c r="C50" t="s">
        <v>12</v>
      </c>
      <c r="D50">
        <v>0</v>
      </c>
    </row>
    <row r="51" spans="1:4">
      <c r="A51" s="1"/>
      <c r="B51" s="1" t="s">
        <v>26</v>
      </c>
      <c r="C51" t="s">
        <v>12</v>
      </c>
      <c r="D51">
        <v>0</v>
      </c>
    </row>
    <row r="52" spans="1:4">
      <c r="A52" s="1"/>
      <c r="B52" s="1" t="s">
        <v>27</v>
      </c>
      <c r="C52" t="s">
        <v>12</v>
      </c>
      <c r="D52">
        <v>0</v>
      </c>
    </row>
    <row r="53" spans="1:4">
      <c r="A53" s="1"/>
      <c r="B53" s="1" t="s">
        <v>28</v>
      </c>
      <c r="C53" t="s">
        <v>12</v>
      </c>
      <c r="D53">
        <v>0</v>
      </c>
    </row>
    <row r="54" spans="1:4">
      <c r="A54" s="1" t="s">
        <v>56</v>
      </c>
      <c r="B54" s="1"/>
    </row>
    <row r="55" spans="1:4">
      <c r="A55" s="1"/>
      <c r="B55" s="1" t="s">
        <v>30</v>
      </c>
      <c r="C55" t="s">
        <v>12</v>
      </c>
      <c r="D55">
        <v>0</v>
      </c>
    </row>
    <row r="56" spans="1:4">
      <c r="A56" s="1"/>
      <c r="B56" s="1" t="s">
        <v>31</v>
      </c>
      <c r="C56" t="s">
        <v>12</v>
      </c>
      <c r="D56">
        <v>0</v>
      </c>
    </row>
    <row r="57" spans="1:4">
      <c r="A57" s="1"/>
      <c r="B57" s="1" t="s">
        <v>32</v>
      </c>
      <c r="C57" t="s">
        <v>12</v>
      </c>
      <c r="D57">
        <v>0</v>
      </c>
    </row>
    <row r="58" spans="1:4">
      <c r="A58" s="1"/>
      <c r="B58" s="1" t="s">
        <v>33</v>
      </c>
      <c r="C58" t="s">
        <v>12</v>
      </c>
      <c r="D58">
        <v>0</v>
      </c>
    </row>
    <row r="59" spans="1:4">
      <c r="A59" s="1"/>
      <c r="B59" s="1" t="s">
        <v>34</v>
      </c>
      <c r="C59" t="s">
        <v>12</v>
      </c>
      <c r="D59">
        <v>0</v>
      </c>
    </row>
    <row r="60" spans="1:4">
      <c r="A60" s="1" t="s">
        <v>57</v>
      </c>
      <c r="B60" s="1"/>
      <c r="D60">
        <v>0</v>
      </c>
    </row>
    <row r="61" spans="1:4">
      <c r="A61" s="1"/>
      <c r="B61" s="1" t="s">
        <v>36</v>
      </c>
      <c r="C61" t="s">
        <v>12</v>
      </c>
      <c r="D61">
        <v>0</v>
      </c>
    </row>
    <row r="62" spans="1:4">
      <c r="A62" s="1"/>
      <c r="B62" s="1" t="s">
        <v>37</v>
      </c>
      <c r="C62" t="s">
        <v>12</v>
      </c>
      <c r="D62">
        <v>0</v>
      </c>
    </row>
    <row r="63" spans="1:4">
      <c r="A63" s="1"/>
      <c r="B63" s="1" t="s">
        <v>38</v>
      </c>
      <c r="C63" t="s">
        <v>12</v>
      </c>
      <c r="D63">
        <v>0</v>
      </c>
    </row>
    <row r="64" spans="1:4">
      <c r="A64" s="1"/>
      <c r="B64" s="1" t="s">
        <v>39</v>
      </c>
      <c r="C64" t="s">
        <v>12</v>
      </c>
      <c r="D64">
        <v>0</v>
      </c>
    </row>
    <row r="65" spans="1:4">
      <c r="A65" s="1"/>
      <c r="B65" s="1" t="s">
        <v>40</v>
      </c>
      <c r="C65" t="s">
        <v>12</v>
      </c>
      <c r="D65">
        <v>0</v>
      </c>
    </row>
    <row r="66" spans="1:4">
      <c r="A66" s="1" t="s">
        <v>58</v>
      </c>
      <c r="B66" s="1"/>
    </row>
    <row r="67" spans="1:4">
      <c r="A67" s="1"/>
      <c r="B67" s="1" t="s">
        <v>42</v>
      </c>
      <c r="C67" t="s">
        <v>12</v>
      </c>
      <c r="D67">
        <v>0</v>
      </c>
    </row>
    <row r="68" spans="1:4">
      <c r="A68" s="1"/>
      <c r="B68" s="1" t="s">
        <v>43</v>
      </c>
      <c r="C68" t="s">
        <v>12</v>
      </c>
      <c r="D68">
        <v>0</v>
      </c>
    </row>
    <row r="69" spans="1:4">
      <c r="A69" s="1" t="s">
        <v>45</v>
      </c>
      <c r="B69" s="1" t="s">
        <v>44</v>
      </c>
      <c r="C69" t="s">
        <v>12</v>
      </c>
      <c r="D69">
        <v>0</v>
      </c>
    </row>
    <row r="70" spans="1:4">
      <c r="A70" s="1"/>
      <c r="B70" s="1" t="s">
        <v>46</v>
      </c>
      <c r="C70" t="s">
        <v>12</v>
      </c>
      <c r="D70">
        <v>0</v>
      </c>
    </row>
    <row r="71" spans="1:4">
      <c r="A71" s="1"/>
      <c r="B71" s="1" t="s">
        <v>47</v>
      </c>
      <c r="C71" t="s">
        <v>12</v>
      </c>
      <c r="D71">
        <v>0</v>
      </c>
    </row>
    <row r="72" spans="1:4">
      <c r="A72" s="1" t="s">
        <v>59</v>
      </c>
      <c r="B72" s="1"/>
    </row>
    <row r="73" spans="1:4">
      <c r="A73" s="1"/>
      <c r="B73" s="1" t="s">
        <v>49</v>
      </c>
      <c r="C73" t="s">
        <v>12</v>
      </c>
      <c r="D73">
        <v>0</v>
      </c>
    </row>
    <row r="74" spans="1:4">
      <c r="A74" s="1"/>
      <c r="B74" s="1" t="s">
        <v>50</v>
      </c>
      <c r="C74" t="s">
        <v>12</v>
      </c>
      <c r="D74">
        <v>0</v>
      </c>
    </row>
    <row r="75" spans="1:4">
      <c r="A75" s="1"/>
      <c r="B75" s="1" t="s">
        <v>51</v>
      </c>
      <c r="C75" t="s">
        <v>12</v>
      </c>
      <c r="D75">
        <v>0</v>
      </c>
    </row>
    <row r="76" spans="1:4">
      <c r="A76" s="1"/>
      <c r="B76" s="1" t="s">
        <v>52</v>
      </c>
      <c r="C76" t="s">
        <v>12</v>
      </c>
      <c r="D76">
        <v>0</v>
      </c>
    </row>
    <row r="77" spans="1:4">
      <c r="A77" s="1"/>
      <c r="B77" s="1" t="s">
        <v>53</v>
      </c>
      <c r="C77" t="s">
        <v>12</v>
      </c>
      <c r="D77"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6C3FE-A123-4D25-84CD-E53B9D9C3928}">
  <dimension ref="A2:Q100"/>
  <sheetViews>
    <sheetView topLeftCell="A76" zoomScale="82" zoomScaleNormal="82" workbookViewId="0">
      <selection activeCell="Q80" sqref="Q80"/>
    </sheetView>
  </sheetViews>
  <sheetFormatPr defaultRowHeight="15"/>
  <cols>
    <col min="5" max="5" width="15" customWidth="1"/>
    <col min="6" max="6" width="17.85546875" customWidth="1"/>
    <col min="8" max="8" width="15.28515625" customWidth="1"/>
    <col min="9" max="9" width="10.7109375" customWidth="1"/>
    <col min="12" max="12" width="11.42578125" bestFit="1" customWidth="1"/>
    <col min="13" max="13" width="16.5703125" customWidth="1"/>
    <col min="14" max="15" width="9" bestFit="1" customWidth="1"/>
    <col min="16" max="16" width="9.140625" bestFit="1" customWidth="1"/>
  </cols>
  <sheetData>
    <row r="2" spans="1:17">
      <c r="A2" s="1" t="s">
        <v>15</v>
      </c>
    </row>
    <row r="4" spans="1:17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5" spans="1:17" ht="28.9" customHeight="1">
      <c r="B5" s="19"/>
      <c r="C5" s="19"/>
      <c r="D5" s="19"/>
      <c r="E5" s="19"/>
      <c r="F5" s="19"/>
      <c r="G5" s="19"/>
      <c r="H5" s="19"/>
      <c r="I5" s="19"/>
      <c r="J5" s="19"/>
      <c r="K5" s="19"/>
      <c r="L5" s="32" t="s">
        <v>7</v>
      </c>
      <c r="M5" s="32"/>
      <c r="N5" s="32" t="s">
        <v>11</v>
      </c>
      <c r="O5" s="32"/>
      <c r="P5" s="32"/>
    </row>
    <row r="6" spans="1:17" ht="30">
      <c r="B6" s="19"/>
      <c r="C6" s="19" t="s">
        <v>2</v>
      </c>
      <c r="D6" s="19" t="s">
        <v>0</v>
      </c>
      <c r="E6" s="19" t="s">
        <v>1</v>
      </c>
      <c r="F6" s="19" t="s">
        <v>3</v>
      </c>
      <c r="G6" s="19" t="s">
        <v>4</v>
      </c>
      <c r="H6" s="22" t="s">
        <v>1</v>
      </c>
      <c r="I6" s="22" t="s">
        <v>5</v>
      </c>
      <c r="J6" s="22" t="s">
        <v>6</v>
      </c>
      <c r="K6" s="19"/>
      <c r="L6" s="22" t="s">
        <v>8</v>
      </c>
      <c r="M6" s="22" t="s">
        <v>9</v>
      </c>
      <c r="N6" s="22" t="s">
        <v>8</v>
      </c>
      <c r="O6" s="22" t="s">
        <v>9</v>
      </c>
      <c r="P6" s="22" t="s">
        <v>10</v>
      </c>
    </row>
    <row r="7" spans="1:17">
      <c r="A7" s="1" t="s">
        <v>17</v>
      </c>
      <c r="B7" s="1"/>
    </row>
    <row r="8" spans="1:17">
      <c r="A8" s="1"/>
      <c r="B8" s="1" t="s">
        <v>18</v>
      </c>
      <c r="C8">
        <v>190427.11337645346</v>
      </c>
      <c r="D8">
        <v>5.279728784129615</v>
      </c>
      <c r="H8" s="1"/>
      <c r="I8" s="1"/>
      <c r="J8" s="1"/>
      <c r="K8" s="28"/>
      <c r="L8" s="27"/>
      <c r="M8" s="27"/>
      <c r="N8" s="30"/>
      <c r="O8" s="30"/>
      <c r="P8" s="30"/>
    </row>
    <row r="9" spans="1:17">
      <c r="A9" s="1"/>
      <c r="B9" s="1" t="s">
        <v>19</v>
      </c>
      <c r="C9">
        <v>51658.694385092662</v>
      </c>
      <c r="D9">
        <v>4.7131434256755655</v>
      </c>
      <c r="H9" s="1"/>
      <c r="I9" s="1"/>
      <c r="J9" s="1"/>
      <c r="K9" s="28"/>
      <c r="L9" s="27"/>
      <c r="M9" s="27"/>
      <c r="N9" s="30"/>
      <c r="O9" s="30"/>
      <c r="P9" s="30"/>
    </row>
    <row r="10" spans="1:17">
      <c r="A10" s="1"/>
      <c r="B10" s="1" t="s">
        <v>20</v>
      </c>
      <c r="C10">
        <v>1297468.9017677936</v>
      </c>
      <c r="D10">
        <v>6.1130969573085503</v>
      </c>
      <c r="H10" s="1"/>
      <c r="I10" s="1"/>
      <c r="J10" s="1"/>
      <c r="K10" s="28"/>
      <c r="L10" s="27"/>
      <c r="M10" s="27"/>
      <c r="N10" s="30"/>
      <c r="O10" s="30"/>
      <c r="P10" s="30"/>
      <c r="Q10" s="29"/>
    </row>
    <row r="11" spans="1:17">
      <c r="A11" s="1"/>
      <c r="B11" s="1" t="s">
        <v>21</v>
      </c>
      <c r="C11">
        <v>122243.77124645346</v>
      </c>
      <c r="D11">
        <v>5.0872267395158151</v>
      </c>
      <c r="H11" s="1"/>
      <c r="I11" s="1"/>
      <c r="J11" s="1"/>
      <c r="K11" s="28"/>
      <c r="L11" s="27"/>
      <c r="M11" s="27"/>
      <c r="N11" s="30"/>
      <c r="O11" s="30"/>
      <c r="P11" s="30"/>
      <c r="Q11" s="30"/>
    </row>
    <row r="12" spans="1:17">
      <c r="A12" s="1"/>
      <c r="B12" s="1" t="s">
        <v>22</v>
      </c>
      <c r="C12">
        <v>82161.932739669792</v>
      </c>
      <c r="D12">
        <v>4.9146706468538381</v>
      </c>
      <c r="E12">
        <f>AVERAGE(D8:D12)</f>
        <v>5.2215733106966775</v>
      </c>
      <c r="F12">
        <f>STDEV(D8:D12)</f>
        <v>0.54058664102130916</v>
      </c>
      <c r="G12">
        <f t="shared" ref="G12" si="0">2.776*(F12/SQRT((5)))</f>
        <v>0.67111936245922799</v>
      </c>
      <c r="H12" s="1">
        <v>5.2215733106966775</v>
      </c>
      <c r="I12" s="1">
        <f>H12-G12</f>
        <v>4.5504539482374495</v>
      </c>
      <c r="J12" s="1">
        <f>H12+G12</f>
        <v>5.8926926731559055</v>
      </c>
      <c r="K12" s="28"/>
      <c r="L12" s="27">
        <f>10^H12</f>
        <v>166560.99658758228</v>
      </c>
      <c r="M12" s="27">
        <f>10^I12</f>
        <v>35518.445340010556</v>
      </c>
      <c r="N12" s="30">
        <f>L12/1000</f>
        <v>166.56099658758228</v>
      </c>
      <c r="O12" s="30">
        <f>M12/1000</f>
        <v>35.518445340010558</v>
      </c>
      <c r="P12" s="30" t="e">
        <f>#REF!/1000</f>
        <v>#REF!</v>
      </c>
      <c r="Q12" s="30"/>
    </row>
    <row r="13" spans="1:17">
      <c r="A13" s="1" t="s">
        <v>23</v>
      </c>
      <c r="B13" s="1"/>
      <c r="H13" s="1"/>
      <c r="I13" s="1"/>
      <c r="J13" s="1"/>
      <c r="K13" s="28"/>
      <c r="L13" s="27"/>
      <c r="M13" s="27"/>
      <c r="N13" s="30"/>
      <c r="O13" s="30"/>
      <c r="P13" s="30"/>
      <c r="Q13" s="30"/>
    </row>
    <row r="14" spans="1:17">
      <c r="A14" s="1"/>
      <c r="B14" s="1" t="s">
        <v>24</v>
      </c>
      <c r="C14">
        <v>4691.7992748941651</v>
      </c>
      <c r="D14">
        <v>3.6713394238035604</v>
      </c>
      <c r="H14" s="1"/>
      <c r="I14" s="1"/>
      <c r="J14" s="1"/>
      <c r="K14" s="28"/>
      <c r="L14" s="27"/>
      <c r="M14" s="27"/>
      <c r="N14" s="30"/>
      <c r="O14" s="30"/>
      <c r="P14" s="30"/>
      <c r="Q14" s="30"/>
    </row>
    <row r="15" spans="1:17">
      <c r="A15" s="1"/>
      <c r="B15" s="1" t="s">
        <v>25</v>
      </c>
      <c r="C15">
        <v>25817.90517957016</v>
      </c>
      <c r="D15">
        <v>4.4119210014524466</v>
      </c>
      <c r="E15" t="s">
        <v>45</v>
      </c>
      <c r="H15" s="1"/>
      <c r="I15" s="1"/>
      <c r="J15" s="1"/>
      <c r="K15" s="28"/>
      <c r="L15" s="27"/>
      <c r="M15" s="27"/>
      <c r="N15" s="30"/>
      <c r="O15" s="30"/>
      <c r="P15" s="30"/>
      <c r="Q15" s="30"/>
    </row>
    <row r="16" spans="1:17">
      <c r="A16" s="1"/>
      <c r="B16" s="1" t="s">
        <v>26</v>
      </c>
      <c r="C16">
        <v>26903.18607429754</v>
      </c>
      <c r="D16">
        <v>4.4298037154131684</v>
      </c>
      <c r="H16" s="1"/>
      <c r="I16" s="1"/>
      <c r="J16" s="1"/>
      <c r="K16" s="28"/>
      <c r="L16" s="27"/>
      <c r="M16" s="27"/>
      <c r="N16" s="30"/>
      <c r="O16" s="30"/>
      <c r="P16" s="30"/>
      <c r="Q16" s="30"/>
    </row>
    <row r="17" spans="1:17">
      <c r="A17" s="1"/>
      <c r="B17" s="1" t="s">
        <v>27</v>
      </c>
      <c r="C17">
        <v>61180.203709153742</v>
      </c>
      <c r="D17">
        <v>4.7866109187031567</v>
      </c>
      <c r="H17" s="1"/>
      <c r="I17" s="1"/>
      <c r="J17" s="1"/>
      <c r="K17" s="28"/>
      <c r="L17" s="27"/>
      <c r="M17" s="27"/>
      <c r="N17" s="30"/>
      <c r="O17" s="30"/>
      <c r="P17" s="30"/>
      <c r="Q17" s="30"/>
    </row>
    <row r="18" spans="1:17">
      <c r="A18" s="1"/>
      <c r="B18" s="1" t="s">
        <v>28</v>
      </c>
      <c r="C18">
        <v>29953.678201565213</v>
      </c>
      <c r="D18">
        <v>4.47645015976574</v>
      </c>
      <c r="E18">
        <f>AVERAGE(D14:D18)</f>
        <v>4.3552250438276143</v>
      </c>
      <c r="F18">
        <f>STDEV(D14:D18)</f>
        <v>0.41148063530332035</v>
      </c>
      <c r="G18">
        <f>2.776*(F18/SQRT((5)))</f>
        <v>0.51083878267387084</v>
      </c>
      <c r="H18" s="1">
        <v>4.3552250438276143</v>
      </c>
      <c r="I18" s="1">
        <f>H18-G18</f>
        <v>3.8443862611537436</v>
      </c>
      <c r="J18" s="1">
        <f>H18+G18</f>
        <v>4.8660638265014855</v>
      </c>
      <c r="K18" s="28"/>
      <c r="L18" s="27">
        <f>10^H18</f>
        <v>22658.181108799847</v>
      </c>
      <c r="M18" s="27">
        <f>10^I18</f>
        <v>6988.5368764463792</v>
      </c>
      <c r="N18" s="30">
        <f>L18/1000</f>
        <v>22.658181108799848</v>
      </c>
      <c r="O18" s="30">
        <f>M18/1000</f>
        <v>6.9885368764463793</v>
      </c>
      <c r="P18" s="30" t="e">
        <f>#REF!/1000</f>
        <v>#REF!</v>
      </c>
      <c r="Q18" s="30"/>
    </row>
    <row r="19" spans="1:17">
      <c r="A19" s="1" t="s">
        <v>29</v>
      </c>
      <c r="B19" s="1"/>
      <c r="H19" s="1"/>
      <c r="I19" s="1"/>
      <c r="J19" s="1"/>
      <c r="K19" s="28"/>
      <c r="L19" s="27"/>
      <c r="M19" s="27"/>
      <c r="N19" s="30"/>
      <c r="O19" s="30"/>
      <c r="P19" s="30"/>
      <c r="Q19" s="30"/>
    </row>
    <row r="20" spans="1:17">
      <c r="A20" s="1"/>
      <c r="B20" s="1" t="s">
        <v>30</v>
      </c>
      <c r="C20">
        <v>52743567.563057996</v>
      </c>
      <c r="D20">
        <v>7.7221695020321048</v>
      </c>
      <c r="H20" s="1"/>
      <c r="I20" s="1"/>
      <c r="J20" s="1"/>
      <c r="K20" s="28"/>
      <c r="L20" s="27"/>
      <c r="M20" s="27"/>
      <c r="N20" s="30"/>
      <c r="O20" s="30"/>
      <c r="P20" s="30"/>
      <c r="Q20" s="30"/>
    </row>
    <row r="21" spans="1:17">
      <c r="A21" s="1"/>
      <c r="B21" s="1" t="s">
        <v>31</v>
      </c>
      <c r="C21">
        <v>31450782.646723844</v>
      </c>
      <c r="D21">
        <v>7.4976314572510567</v>
      </c>
      <c r="H21" s="1"/>
      <c r="I21" s="1"/>
      <c r="J21" s="1"/>
      <c r="K21" s="28"/>
      <c r="L21" s="27"/>
      <c r="M21" s="27"/>
      <c r="N21" s="30"/>
      <c r="O21" s="30"/>
      <c r="P21" s="30"/>
      <c r="Q21" s="30"/>
    </row>
    <row r="22" spans="1:17">
      <c r="A22" s="1"/>
      <c r="B22" s="1" t="s">
        <v>32</v>
      </c>
      <c r="C22">
        <v>6215911.6078034462</v>
      </c>
      <c r="D22">
        <v>6.7935048300341458</v>
      </c>
      <c r="H22" s="1"/>
      <c r="I22" s="1"/>
      <c r="J22" s="1"/>
      <c r="K22" s="28"/>
      <c r="L22" s="27"/>
      <c r="M22" s="27"/>
      <c r="N22" s="30"/>
      <c r="O22" s="30"/>
      <c r="P22" s="30"/>
      <c r="Q22" s="30"/>
    </row>
    <row r="23" spans="1:17">
      <c r="A23" s="1"/>
      <c r="B23" s="1" t="s">
        <v>33</v>
      </c>
      <c r="C23">
        <v>458306.80449928675</v>
      </c>
      <c r="D23">
        <v>5.6611563052800351</v>
      </c>
      <c r="H23" s="1"/>
      <c r="I23" s="1"/>
      <c r="J23" s="1"/>
      <c r="K23" s="28"/>
      <c r="L23" s="27"/>
      <c r="M23" s="27"/>
      <c r="N23" s="30"/>
      <c r="O23" s="30"/>
      <c r="P23" s="30"/>
      <c r="Q23" s="30"/>
    </row>
    <row r="24" spans="1:17">
      <c r="A24" s="1"/>
      <c r="B24" s="1" t="s">
        <v>34</v>
      </c>
      <c r="C24">
        <v>20628180.30076687</v>
      </c>
      <c r="D24">
        <v>7.3144609187054899</v>
      </c>
      <c r="E24">
        <f>AVERAGE(D20:D24)</f>
        <v>6.9977846026605661</v>
      </c>
      <c r="F24">
        <f>STDEV(D20:D24)</f>
        <v>0.82206594633399133</v>
      </c>
      <c r="G24">
        <f>2.776*(F24/SQRT((5)))</f>
        <v>1.0205660516523247</v>
      </c>
      <c r="H24" s="1">
        <v>6.9977846026605661</v>
      </c>
      <c r="I24" s="1">
        <f>H24-G24</f>
        <v>5.9772185510082414</v>
      </c>
      <c r="J24" s="1">
        <f>H24+G24</f>
        <v>8.01835065431289</v>
      </c>
      <c r="K24" s="28"/>
      <c r="L24" s="31">
        <f>10^H24</f>
        <v>9949118.4783518873</v>
      </c>
      <c r="M24" s="31">
        <f>10^I24</f>
        <v>948895.85820970382</v>
      </c>
      <c r="N24" s="30">
        <f>L24/1000</f>
        <v>9949.1184783518875</v>
      </c>
      <c r="O24" s="30">
        <f>M24/1000</f>
        <v>948.89585820970376</v>
      </c>
      <c r="P24" s="30" t="e">
        <f>#REF!/1000</f>
        <v>#REF!</v>
      </c>
      <c r="Q24" s="30"/>
    </row>
    <row r="25" spans="1:17">
      <c r="A25" s="1" t="s">
        <v>35</v>
      </c>
      <c r="B25" s="1"/>
      <c r="H25" s="1"/>
      <c r="I25" s="1"/>
      <c r="J25" s="1"/>
      <c r="K25" s="28"/>
      <c r="L25" s="27"/>
      <c r="M25" s="27"/>
      <c r="N25" s="30"/>
      <c r="O25" s="30"/>
      <c r="P25" s="30"/>
      <c r="Q25" s="30"/>
    </row>
    <row r="26" spans="1:17">
      <c r="A26" s="1"/>
      <c r="B26" s="1" t="s">
        <v>36</v>
      </c>
      <c r="C26">
        <v>16439.338530545563</v>
      </c>
      <c r="D26">
        <v>4.2158843388540665</v>
      </c>
      <c r="Q26" s="30"/>
    </row>
    <row r="27" spans="1:17">
      <c r="A27" s="1"/>
      <c r="B27" s="1" t="s">
        <v>37</v>
      </c>
      <c r="C27">
        <v>16682.124288940951</v>
      </c>
      <c r="D27">
        <v>4.2222513525501038</v>
      </c>
      <c r="H27" s="1"/>
      <c r="I27" s="1"/>
      <c r="J27" s="1"/>
      <c r="K27" s="28"/>
      <c r="L27" s="28"/>
      <c r="M27" s="28"/>
      <c r="Q27" s="30"/>
    </row>
    <row r="28" spans="1:17">
      <c r="A28" s="1"/>
      <c r="B28" s="1" t="s">
        <v>38</v>
      </c>
      <c r="C28">
        <v>7489.6443775009784</v>
      </c>
      <c r="D28">
        <v>3.8744611970645431</v>
      </c>
      <c r="H28" s="1"/>
      <c r="I28" s="1"/>
      <c r="J28" s="1"/>
      <c r="K28" s="28"/>
      <c r="L28" s="28"/>
      <c r="M28" s="28"/>
      <c r="N28" s="29"/>
      <c r="O28" s="29"/>
      <c r="P28" s="29"/>
      <c r="Q28" s="30"/>
    </row>
    <row r="29" spans="1:17">
      <c r="A29" s="1"/>
      <c r="B29" s="1" t="s">
        <v>39</v>
      </c>
      <c r="C29">
        <v>10557.132343757594</v>
      </c>
      <c r="D29">
        <v>4.0235459658859494</v>
      </c>
      <c r="H29" s="1"/>
      <c r="I29" s="1"/>
      <c r="J29" s="1"/>
      <c r="K29" s="28"/>
      <c r="L29" s="27"/>
      <c r="M29" s="27"/>
      <c r="N29" s="30"/>
      <c r="O29" s="30"/>
      <c r="P29" s="30"/>
      <c r="Q29" s="30"/>
    </row>
    <row r="30" spans="1:17">
      <c r="A30" s="1"/>
      <c r="B30" s="1" t="s">
        <v>40</v>
      </c>
      <c r="C30">
        <v>782305.0242024099</v>
      </c>
      <c r="D30">
        <v>5.8933761194271268</v>
      </c>
      <c r="E30">
        <f>AVERAGE(D26:D30)</f>
        <v>4.445903794756358</v>
      </c>
      <c r="F30">
        <f>STDEV(D26:D30)</f>
        <v>0.82204596491788262</v>
      </c>
      <c r="G30">
        <f>2.776*(F30/SQRT((5)))</f>
        <v>1.0205412454247522</v>
      </c>
      <c r="H30" s="1">
        <v>4.445903794756358</v>
      </c>
      <c r="I30" s="1">
        <f>H30-G30</f>
        <v>3.4253625493316058</v>
      </c>
      <c r="J30" s="1">
        <f>H30+G30</f>
        <v>5.4664450401811102</v>
      </c>
      <c r="K30" s="28"/>
      <c r="L30" s="27">
        <f>10^H30</f>
        <v>27919.253033156623</v>
      </c>
      <c r="M30" s="27">
        <f>10^I30</f>
        <v>2662.9471622824267</v>
      </c>
      <c r="N30" s="30">
        <f>L30/1000</f>
        <v>27.919253033156622</v>
      </c>
      <c r="O30" s="30">
        <f>M30/1000</f>
        <v>2.6629471622824266</v>
      </c>
      <c r="P30" s="30" t="e">
        <f>#REF!/1000</f>
        <v>#REF!</v>
      </c>
      <c r="Q30" s="30"/>
    </row>
    <row r="31" spans="1:17">
      <c r="A31" s="8" t="s">
        <v>60</v>
      </c>
      <c r="H31" s="1"/>
      <c r="I31" s="1"/>
      <c r="J31" s="1"/>
      <c r="K31" s="28"/>
      <c r="L31" s="27"/>
      <c r="M31" s="27"/>
      <c r="N31" s="30"/>
      <c r="O31" s="30"/>
      <c r="P31" s="30"/>
      <c r="Q31" s="30"/>
    </row>
    <row r="32" spans="1:17">
      <c r="A32" s="8"/>
      <c r="B32" s="8" t="s">
        <v>42</v>
      </c>
      <c r="C32">
        <v>9788.7674202993967</v>
      </c>
      <c r="D32">
        <v>3.990728009855935</v>
      </c>
      <c r="H32" s="1"/>
      <c r="I32" s="1"/>
      <c r="J32" s="1"/>
      <c r="K32" s="28"/>
      <c r="L32" s="27"/>
      <c r="M32" s="27"/>
      <c r="N32" s="30"/>
      <c r="O32" s="30"/>
      <c r="P32" s="30"/>
      <c r="Q32" s="30"/>
    </row>
    <row r="33" spans="1:17">
      <c r="A33" s="8"/>
      <c r="B33" s="8" t="s">
        <v>43</v>
      </c>
      <c r="C33">
        <v>48275.117093568188</v>
      </c>
      <c r="D33">
        <v>4.6837233358544124</v>
      </c>
      <c r="H33" s="1"/>
      <c r="I33" s="1"/>
      <c r="J33" s="1"/>
      <c r="K33" s="28"/>
      <c r="L33" s="27"/>
      <c r="M33" s="27"/>
      <c r="N33" s="30"/>
      <c r="O33" s="30"/>
      <c r="P33" s="30"/>
      <c r="Q33" s="30"/>
    </row>
    <row r="34" spans="1:17">
      <c r="A34" s="8"/>
      <c r="B34" s="8" t="s">
        <v>44</v>
      </c>
      <c r="C34">
        <v>17564.646001240886</v>
      </c>
      <c r="D34">
        <v>4.2446394014234095</v>
      </c>
      <c r="H34" s="1"/>
      <c r="I34" s="1"/>
      <c r="J34" s="1"/>
      <c r="K34" s="28"/>
      <c r="L34" s="27"/>
      <c r="M34" s="27"/>
      <c r="N34" s="30"/>
      <c r="O34" s="30"/>
      <c r="P34" s="30"/>
      <c r="Q34" s="30"/>
    </row>
    <row r="35" spans="1:17">
      <c r="A35" s="8"/>
      <c r="B35" s="8" t="s">
        <v>46</v>
      </c>
      <c r="C35">
        <v>5842.8441717134519</v>
      </c>
      <c r="D35">
        <v>3.7666243038582028</v>
      </c>
      <c r="H35" s="1"/>
      <c r="I35" s="1"/>
      <c r="J35" s="1"/>
      <c r="K35" s="28"/>
      <c r="L35" s="27"/>
      <c r="M35" s="27"/>
      <c r="N35" s="30"/>
      <c r="O35" s="30"/>
      <c r="P35" s="30"/>
      <c r="Q35" s="30"/>
    </row>
    <row r="36" spans="1:17">
      <c r="A36" s="8"/>
      <c r="B36" s="8" t="s">
        <v>47</v>
      </c>
      <c r="C36">
        <v>11392.844259240106</v>
      </c>
      <c r="D36">
        <v>4.0566321605925966</v>
      </c>
      <c r="E36">
        <f>AVERAGE(D32:D36)</f>
        <v>4.1484694423169106</v>
      </c>
      <c r="F36">
        <f>STDEV(D32:D36)</f>
        <v>0.34455316976321021</v>
      </c>
      <c r="G36">
        <f>2.776*(F36/SQRT((5)))</f>
        <v>0.42775068060861815</v>
      </c>
      <c r="H36" s="1">
        <v>4.1484694423169106</v>
      </c>
      <c r="I36" s="1">
        <f>H36-G36</f>
        <v>3.7207187617082926</v>
      </c>
      <c r="J36" s="1">
        <f>H36+G36</f>
        <v>4.5762201229255286</v>
      </c>
      <c r="K36" s="28"/>
      <c r="L36" s="27">
        <f>10^H36</f>
        <v>14075.681860359589</v>
      </c>
      <c r="M36" s="27">
        <f>10^I36</f>
        <v>5256.7674097762911</v>
      </c>
      <c r="N36" s="30">
        <f>L36/1000</f>
        <v>14.075681860359589</v>
      </c>
      <c r="O36" s="30">
        <f>M36/1000</f>
        <v>5.2567674097762911</v>
      </c>
      <c r="P36" s="30" t="e">
        <f>#REF!/1000</f>
        <v>#REF!</v>
      </c>
      <c r="Q36" s="30"/>
    </row>
    <row r="37" spans="1:17">
      <c r="A37" s="8" t="s">
        <v>48</v>
      </c>
      <c r="B37" s="8"/>
      <c r="H37" s="1"/>
      <c r="I37" s="1"/>
      <c r="J37" s="1"/>
      <c r="K37" s="28"/>
      <c r="L37" s="27"/>
      <c r="M37" s="27"/>
      <c r="N37" s="30"/>
      <c r="O37" s="30"/>
      <c r="P37" s="30"/>
      <c r="Q37" s="30"/>
    </row>
    <row r="38" spans="1:17">
      <c r="B38" s="8" t="s">
        <v>49</v>
      </c>
      <c r="C38">
        <v>169688.86856816703</v>
      </c>
      <c r="D38">
        <v>5.2296533539382963</v>
      </c>
      <c r="H38" s="1"/>
      <c r="I38" s="1"/>
      <c r="J38" s="1"/>
      <c r="K38" s="28"/>
      <c r="L38" s="27"/>
      <c r="M38" s="27"/>
      <c r="N38" s="30"/>
      <c r="O38" s="30"/>
      <c r="P38" s="30"/>
      <c r="Q38" s="30"/>
    </row>
    <row r="39" spans="1:17">
      <c r="A39" s="8"/>
      <c r="B39" s="8" t="s">
        <v>50</v>
      </c>
      <c r="C39">
        <v>1102242.327966539</v>
      </c>
      <c r="D39">
        <v>6.0422770846510998</v>
      </c>
      <c r="H39" s="1"/>
      <c r="I39" s="1"/>
      <c r="J39" s="1"/>
      <c r="K39" s="28"/>
      <c r="L39" s="27"/>
      <c r="M39" s="27"/>
      <c r="N39" s="30"/>
      <c r="O39" s="30"/>
      <c r="P39" s="30"/>
      <c r="Q39" s="30"/>
    </row>
    <row r="40" spans="1:17">
      <c r="A40" s="8"/>
      <c r="B40" s="8" t="s">
        <v>51</v>
      </c>
      <c r="C40">
        <v>895806.2699943966</v>
      </c>
      <c r="D40">
        <v>5.9522140978658005</v>
      </c>
      <c r="H40" s="1"/>
      <c r="I40" s="1"/>
      <c r="J40" s="1"/>
      <c r="K40" s="28"/>
      <c r="L40" s="27"/>
      <c r="M40" s="27"/>
      <c r="N40" s="30"/>
      <c r="O40" s="30"/>
      <c r="P40" s="30"/>
      <c r="Q40" s="30"/>
    </row>
    <row r="41" spans="1:17">
      <c r="A41" s="8"/>
      <c r="B41" s="8" t="s">
        <v>52</v>
      </c>
      <c r="C41">
        <v>221972.61077384412</v>
      </c>
      <c r="D41">
        <v>5.3462993901100306</v>
      </c>
      <c r="H41" s="1"/>
      <c r="I41" s="1"/>
      <c r="J41" s="1"/>
      <c r="K41" s="28"/>
      <c r="L41" s="27"/>
      <c r="M41" s="27"/>
      <c r="N41" s="30"/>
      <c r="O41" s="30"/>
      <c r="P41" s="30"/>
      <c r="Q41" s="30"/>
    </row>
    <row r="42" spans="1:17">
      <c r="B42" s="8" t="s">
        <v>53</v>
      </c>
      <c r="C42">
        <v>249080.62417215441</v>
      </c>
      <c r="D42">
        <v>5.3963399453510439</v>
      </c>
      <c r="E42">
        <f>AVERAGE(D38:D42)</f>
        <v>5.5933567743832544</v>
      </c>
      <c r="F42">
        <f>STDEV(D38:D42)</f>
        <v>0.37498039404655276</v>
      </c>
      <c r="G42">
        <f>2.776*(F42/SQRT((5)))</f>
        <v>0.46552501281161446</v>
      </c>
      <c r="H42" s="1">
        <v>5.5933567743832544</v>
      </c>
      <c r="I42" s="1">
        <f>H42-G42</f>
        <v>5.12783176157164</v>
      </c>
      <c r="J42" s="1">
        <f>H42+G42</f>
        <v>6.0588817871948688</v>
      </c>
      <c r="K42" s="28"/>
      <c r="L42" s="31">
        <f>10^H42</f>
        <v>392063.82660571567</v>
      </c>
      <c r="M42" s="31">
        <f>10^I42</f>
        <v>134224.48971583939</v>
      </c>
      <c r="N42" s="30">
        <f>L42/1000</f>
        <v>392.06382660571569</v>
      </c>
      <c r="O42" s="30">
        <f>M42/1000</f>
        <v>134.22448971583938</v>
      </c>
      <c r="P42" s="30" t="e">
        <f>#REF!/1000</f>
        <v>#REF!</v>
      </c>
      <c r="Q42" s="30"/>
    </row>
    <row r="43" spans="1:17">
      <c r="H43" s="1"/>
      <c r="I43" s="1"/>
      <c r="J43" s="1"/>
      <c r="K43" s="28"/>
      <c r="L43" s="27"/>
      <c r="M43" s="27"/>
      <c r="N43" s="30"/>
      <c r="O43" s="30"/>
      <c r="P43" s="30"/>
      <c r="Q43" s="30"/>
    </row>
    <row r="44" spans="1:17">
      <c r="A44" s="1" t="s">
        <v>54</v>
      </c>
      <c r="H44" s="1"/>
      <c r="I44" s="1"/>
      <c r="J44" s="1"/>
      <c r="K44" s="28"/>
      <c r="L44" s="28"/>
      <c r="M44" s="28"/>
      <c r="N44" s="29"/>
      <c r="O44" s="29"/>
      <c r="P44" s="29"/>
      <c r="Q44" s="29"/>
    </row>
    <row r="46" spans="1:17">
      <c r="A46" s="1" t="s">
        <v>14</v>
      </c>
      <c r="B46" s="1" t="s">
        <v>18</v>
      </c>
      <c r="C46" t="s">
        <v>12</v>
      </c>
      <c r="D46">
        <v>0</v>
      </c>
    </row>
    <row r="47" spans="1:17">
      <c r="A47" s="1"/>
      <c r="B47" s="1" t="s">
        <v>19</v>
      </c>
      <c r="C47" t="s">
        <v>12</v>
      </c>
      <c r="D47">
        <v>0</v>
      </c>
    </row>
    <row r="48" spans="1:17">
      <c r="A48" s="1"/>
      <c r="B48" s="1" t="s">
        <v>20</v>
      </c>
      <c r="C48" t="s">
        <v>12</v>
      </c>
      <c r="D48">
        <v>0</v>
      </c>
    </row>
    <row r="49" spans="1:4">
      <c r="A49" s="1"/>
      <c r="B49" s="1" t="s">
        <v>21</v>
      </c>
      <c r="C49" t="s">
        <v>12</v>
      </c>
      <c r="D49">
        <v>0</v>
      </c>
    </row>
    <row r="50" spans="1:4">
      <c r="A50" s="1"/>
      <c r="B50" s="1" t="s">
        <v>22</v>
      </c>
      <c r="C50" t="s">
        <v>12</v>
      </c>
      <c r="D50">
        <v>0</v>
      </c>
    </row>
    <row r="51" spans="1:4">
      <c r="A51" s="1" t="s">
        <v>55</v>
      </c>
      <c r="B51" s="1"/>
    </row>
    <row r="52" spans="1:4">
      <c r="A52" s="1"/>
      <c r="B52" s="1" t="s">
        <v>24</v>
      </c>
      <c r="C52" t="s">
        <v>12</v>
      </c>
      <c r="D52">
        <v>0</v>
      </c>
    </row>
    <row r="53" spans="1:4">
      <c r="A53" s="1"/>
      <c r="B53" s="1" t="s">
        <v>25</v>
      </c>
      <c r="C53" t="s">
        <v>12</v>
      </c>
      <c r="D53">
        <v>0</v>
      </c>
    </row>
    <row r="54" spans="1:4">
      <c r="A54" s="1"/>
      <c r="B54" s="1" t="s">
        <v>26</v>
      </c>
      <c r="C54" t="s">
        <v>12</v>
      </c>
      <c r="D54">
        <v>0</v>
      </c>
    </row>
    <row r="55" spans="1:4">
      <c r="A55" s="1"/>
      <c r="B55" s="1" t="s">
        <v>27</v>
      </c>
      <c r="C55" t="s">
        <v>12</v>
      </c>
      <c r="D55">
        <v>0</v>
      </c>
    </row>
    <row r="56" spans="1:4">
      <c r="A56" s="1"/>
      <c r="B56" s="1" t="s">
        <v>28</v>
      </c>
      <c r="C56" t="s">
        <v>12</v>
      </c>
      <c r="D56">
        <v>0</v>
      </c>
    </row>
    <row r="57" spans="1:4">
      <c r="A57" s="1" t="s">
        <v>56</v>
      </c>
      <c r="B57" s="1"/>
    </row>
    <row r="58" spans="1:4">
      <c r="A58" s="1"/>
      <c r="B58" s="1" t="s">
        <v>30</v>
      </c>
      <c r="C58" t="s">
        <v>12</v>
      </c>
      <c r="D58">
        <v>0</v>
      </c>
    </row>
    <row r="59" spans="1:4">
      <c r="A59" s="1"/>
      <c r="B59" s="1" t="s">
        <v>31</v>
      </c>
      <c r="C59" t="s">
        <v>12</v>
      </c>
      <c r="D59">
        <v>0</v>
      </c>
    </row>
    <row r="60" spans="1:4">
      <c r="A60" s="1"/>
      <c r="B60" s="1" t="s">
        <v>32</v>
      </c>
      <c r="C60" t="s">
        <v>12</v>
      </c>
      <c r="D60">
        <v>0</v>
      </c>
    </row>
    <row r="61" spans="1:4">
      <c r="A61" s="1"/>
      <c r="B61" s="1" t="s">
        <v>33</v>
      </c>
      <c r="C61" t="s">
        <v>12</v>
      </c>
      <c r="D61">
        <v>0</v>
      </c>
    </row>
    <row r="62" spans="1:4">
      <c r="A62" s="1"/>
      <c r="B62" s="1" t="s">
        <v>34</v>
      </c>
      <c r="C62" t="s">
        <v>12</v>
      </c>
      <c r="D62">
        <v>0</v>
      </c>
    </row>
    <row r="63" spans="1:4">
      <c r="A63" s="1" t="s">
        <v>57</v>
      </c>
      <c r="B63" s="1"/>
    </row>
    <row r="64" spans="1:4">
      <c r="A64" s="1"/>
      <c r="B64" s="1" t="s">
        <v>36</v>
      </c>
      <c r="C64" t="s">
        <v>12</v>
      </c>
      <c r="D64">
        <v>0</v>
      </c>
    </row>
    <row r="65" spans="1:4">
      <c r="A65" s="1"/>
      <c r="B65" s="1" t="s">
        <v>37</v>
      </c>
      <c r="C65" t="s">
        <v>12</v>
      </c>
      <c r="D65">
        <v>0</v>
      </c>
    </row>
    <row r="66" spans="1:4">
      <c r="A66" s="1"/>
      <c r="B66" s="1" t="s">
        <v>38</v>
      </c>
      <c r="C66" t="s">
        <v>12</v>
      </c>
      <c r="D66">
        <v>0</v>
      </c>
    </row>
    <row r="67" spans="1:4">
      <c r="A67" s="1"/>
      <c r="B67" s="1" t="s">
        <v>39</v>
      </c>
      <c r="C67" t="s">
        <v>12</v>
      </c>
      <c r="D67">
        <v>0</v>
      </c>
    </row>
    <row r="68" spans="1:4">
      <c r="A68" s="1"/>
      <c r="B68" s="1" t="s">
        <v>40</v>
      </c>
      <c r="C68" t="s">
        <v>12</v>
      </c>
      <c r="D68">
        <v>0</v>
      </c>
    </row>
    <row r="69" spans="1:4">
      <c r="A69" s="1" t="s">
        <v>58</v>
      </c>
      <c r="B69" s="1"/>
    </row>
    <row r="70" spans="1:4">
      <c r="A70" s="1"/>
      <c r="B70" s="1" t="s">
        <v>42</v>
      </c>
      <c r="C70" t="s">
        <v>12</v>
      </c>
      <c r="D70">
        <v>0</v>
      </c>
    </row>
    <row r="71" spans="1:4">
      <c r="A71" s="1"/>
      <c r="B71" s="1" t="s">
        <v>43</v>
      </c>
      <c r="C71" t="s">
        <v>12</v>
      </c>
      <c r="D71">
        <v>0</v>
      </c>
    </row>
    <row r="72" spans="1:4">
      <c r="A72" s="1" t="s">
        <v>45</v>
      </c>
      <c r="B72" s="1" t="s">
        <v>44</v>
      </c>
      <c r="C72" t="s">
        <v>12</v>
      </c>
      <c r="D72">
        <v>0</v>
      </c>
    </row>
    <row r="73" spans="1:4">
      <c r="A73" s="1"/>
      <c r="B73" s="1" t="s">
        <v>46</v>
      </c>
      <c r="C73" t="s">
        <v>12</v>
      </c>
      <c r="D73">
        <v>0</v>
      </c>
    </row>
    <row r="74" spans="1:4">
      <c r="A74" s="1"/>
      <c r="B74" s="1" t="s">
        <v>47</v>
      </c>
      <c r="C74" t="s">
        <v>12</v>
      </c>
      <c r="D74">
        <v>0</v>
      </c>
    </row>
    <row r="75" spans="1:4">
      <c r="A75" s="1" t="s">
        <v>59</v>
      </c>
      <c r="B75" s="1"/>
    </row>
    <row r="76" spans="1:4">
      <c r="A76" s="1"/>
      <c r="B76" s="1" t="s">
        <v>49</v>
      </c>
      <c r="C76" t="s">
        <v>12</v>
      </c>
      <c r="D76">
        <v>0</v>
      </c>
    </row>
    <row r="77" spans="1:4">
      <c r="A77" s="1"/>
      <c r="B77" s="1" t="s">
        <v>50</v>
      </c>
      <c r="C77" t="s">
        <v>12</v>
      </c>
      <c r="D77">
        <v>0</v>
      </c>
    </row>
    <row r="78" spans="1:4">
      <c r="A78" s="1"/>
      <c r="B78" s="1" t="s">
        <v>51</v>
      </c>
      <c r="C78" t="s">
        <v>12</v>
      </c>
      <c r="D78">
        <v>0</v>
      </c>
    </row>
    <row r="79" spans="1:4">
      <c r="A79" s="1"/>
      <c r="B79" s="1" t="s">
        <v>52</v>
      </c>
      <c r="C79" t="s">
        <v>12</v>
      </c>
      <c r="D79">
        <v>0</v>
      </c>
    </row>
    <row r="80" spans="1:4">
      <c r="A80" s="1"/>
      <c r="B80" s="1" t="s">
        <v>53</v>
      </c>
      <c r="C80" t="s">
        <v>12</v>
      </c>
      <c r="D80">
        <v>0</v>
      </c>
    </row>
    <row r="82" spans="4:9">
      <c r="G82" t="s">
        <v>68</v>
      </c>
      <c r="H82" t="s">
        <v>69</v>
      </c>
      <c r="I82" t="s">
        <v>70</v>
      </c>
    </row>
    <row r="83" spans="4:9">
      <c r="D83" t="s">
        <v>71</v>
      </c>
      <c r="E83" t="s">
        <v>64</v>
      </c>
      <c r="F83" t="s">
        <v>13</v>
      </c>
      <c r="G83">
        <v>5.4664450401811102</v>
      </c>
      <c r="H83">
        <v>3.4253625493316058</v>
      </c>
      <c r="I83">
        <v>4.445903794756358</v>
      </c>
    </row>
    <row r="84" spans="4:9">
      <c r="F84" t="s">
        <v>14</v>
      </c>
      <c r="G84">
        <v>5.8926926731559055</v>
      </c>
      <c r="H84">
        <v>4.5504539482374495</v>
      </c>
      <c r="I84">
        <v>5.2215733106966775</v>
      </c>
    </row>
    <row r="85" spans="4:9">
      <c r="F85" t="s">
        <v>58</v>
      </c>
      <c r="G85">
        <v>4.5762201229255286</v>
      </c>
      <c r="H85">
        <v>3.7207187617082926</v>
      </c>
      <c r="I85">
        <v>4.1484694423169106</v>
      </c>
    </row>
    <row r="86" spans="4:9">
      <c r="F86" t="s">
        <v>65</v>
      </c>
      <c r="G86">
        <v>6.0588817871948688</v>
      </c>
      <c r="H86">
        <v>5.12783176157164</v>
      </c>
      <c r="I86">
        <v>5.5933567743832544</v>
      </c>
    </row>
    <row r="87" spans="4:9">
      <c r="F87" t="s">
        <v>66</v>
      </c>
      <c r="G87">
        <v>4.8660638265014855</v>
      </c>
      <c r="H87">
        <v>3.8443862611537436</v>
      </c>
      <c r="I87">
        <v>4.3552250438276143</v>
      </c>
    </row>
    <row r="88" spans="4:9">
      <c r="F88" t="s">
        <v>67</v>
      </c>
      <c r="G88">
        <v>8.01835065431289</v>
      </c>
      <c r="H88">
        <v>5.9772185510082414</v>
      </c>
      <c r="I88">
        <v>6.9977846026605661</v>
      </c>
    </row>
    <row r="89" spans="4:9">
      <c r="D89" t="s">
        <v>72</v>
      </c>
      <c r="F89" t="s">
        <v>13</v>
      </c>
      <c r="G89">
        <v>3.9527221610361662</v>
      </c>
      <c r="H89">
        <v>2.2356850884746704</v>
      </c>
      <c r="I89">
        <v>3.0942036247554183</v>
      </c>
    </row>
    <row r="90" spans="4:9">
      <c r="F90" t="s">
        <v>14</v>
      </c>
      <c r="G90">
        <v>2.8188718449344838</v>
      </c>
      <c r="H90">
        <v>1.7460275990846101</v>
      </c>
      <c r="I90">
        <v>2.282449722009547</v>
      </c>
    </row>
    <row r="91" spans="4:9">
      <c r="F91" t="s">
        <v>58</v>
      </c>
      <c r="G91">
        <v>3.0779008582046465</v>
      </c>
      <c r="H91">
        <v>0.58572124044731599</v>
      </c>
      <c r="I91">
        <v>1.8318110493259812</v>
      </c>
    </row>
    <row r="92" spans="4:9">
      <c r="F92" t="s">
        <v>65</v>
      </c>
      <c r="G92">
        <v>2.1307796348414971</v>
      </c>
      <c r="H92">
        <v>1.6939349484970418</v>
      </c>
      <c r="I92">
        <v>1.9123572916692695</v>
      </c>
    </row>
    <row r="93" spans="4:9">
      <c r="F93" t="s">
        <v>66</v>
      </c>
      <c r="G93">
        <v>3.8025394150055831</v>
      </c>
      <c r="H93">
        <v>1.6246695428940685</v>
      </c>
      <c r="I93">
        <v>2.7136044789498257</v>
      </c>
    </row>
    <row r="94" spans="4:9">
      <c r="F94" t="s">
        <v>67</v>
      </c>
      <c r="G94">
        <v>4.4122187631192951</v>
      </c>
      <c r="H94">
        <v>2.3963131054520099</v>
      </c>
      <c r="I94">
        <v>3.4042659342856525</v>
      </c>
    </row>
    <row r="95" spans="4:9">
      <c r="D95" t="s">
        <v>73</v>
      </c>
      <c r="F95" t="s">
        <v>13</v>
      </c>
      <c r="G95">
        <v>3.4080413707901323</v>
      </c>
      <c r="H95">
        <v>2.3448847855484547</v>
      </c>
      <c r="I95">
        <v>2.8764630781692935</v>
      </c>
    </row>
    <row r="96" spans="4:9">
      <c r="F96" t="s">
        <v>14</v>
      </c>
      <c r="G96">
        <v>2.8326146705090478</v>
      </c>
      <c r="H96">
        <v>0.26593857203521187</v>
      </c>
      <c r="I96">
        <v>1.5492766212721298</v>
      </c>
    </row>
    <row r="97" spans="6:9">
      <c r="F97" t="s">
        <v>58</v>
      </c>
      <c r="G97">
        <v>3.3932013022578826</v>
      </c>
      <c r="H97">
        <v>4.4492326153268369E-2</v>
      </c>
      <c r="I97">
        <v>1.7188468142055755</v>
      </c>
    </row>
    <row r="98" spans="6:9">
      <c r="F98" t="s">
        <v>65</v>
      </c>
      <c r="G98">
        <v>3.8284512550192047</v>
      </c>
      <c r="H98">
        <v>2.3937367572512316</v>
      </c>
      <c r="I98">
        <v>3.1110940061352181</v>
      </c>
    </row>
    <row r="99" spans="6:9">
      <c r="F99" t="s">
        <v>66</v>
      </c>
      <c r="G99">
        <v>3.307359884905805</v>
      </c>
      <c r="H99">
        <v>1.8368225549316173</v>
      </c>
      <c r="I99">
        <v>2.5720912199187111</v>
      </c>
    </row>
    <row r="100" spans="6:9">
      <c r="F100" t="s">
        <v>67</v>
      </c>
      <c r="G100">
        <v>5.2703440019662597</v>
      </c>
      <c r="H100">
        <v>1.9916771552752477</v>
      </c>
      <c r="I100">
        <v>3.6310105786207538</v>
      </c>
    </row>
  </sheetData>
  <mergeCells count="2">
    <mergeCell ref="L5:M5"/>
    <mergeCell ref="N5:P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9C073-E128-4533-AA1E-7CB0BB62E184}">
  <dimension ref="A3:S80"/>
  <sheetViews>
    <sheetView topLeftCell="A29" workbookViewId="0">
      <selection activeCell="H42" activeCellId="1" sqref="A6:B42 H6:J42"/>
    </sheetView>
  </sheetViews>
  <sheetFormatPr defaultRowHeight="15"/>
  <cols>
    <col min="14" max="14" width="9.140625" bestFit="1" customWidth="1"/>
  </cols>
  <sheetData>
    <row r="3" spans="1:19">
      <c r="A3" s="1" t="s">
        <v>61</v>
      </c>
    </row>
    <row r="4" spans="1:19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</row>
    <row r="5" spans="1:19">
      <c r="B5" s="19"/>
      <c r="C5" s="19"/>
      <c r="D5" s="19"/>
      <c r="E5" s="19"/>
      <c r="F5" s="19"/>
      <c r="G5" s="19"/>
      <c r="H5" s="19"/>
      <c r="I5" s="19"/>
      <c r="J5" s="19"/>
      <c r="K5" s="19"/>
      <c r="L5" s="32" t="s">
        <v>7</v>
      </c>
      <c r="M5" s="32"/>
      <c r="N5" s="32"/>
      <c r="O5" s="22"/>
      <c r="P5" s="32" t="s">
        <v>11</v>
      </c>
      <c r="Q5" s="32"/>
      <c r="R5" s="32"/>
    </row>
    <row r="6" spans="1:19" ht="30">
      <c r="B6" s="19"/>
      <c r="C6" s="19" t="s">
        <v>2</v>
      </c>
      <c r="D6" s="19" t="s">
        <v>0</v>
      </c>
      <c r="E6" s="19" t="s">
        <v>1</v>
      </c>
      <c r="F6" s="19" t="s">
        <v>3</v>
      </c>
      <c r="G6" s="19" t="s">
        <v>4</v>
      </c>
      <c r="H6" s="22" t="s">
        <v>1</v>
      </c>
      <c r="I6" s="22" t="s">
        <v>5</v>
      </c>
      <c r="J6" s="22" t="s">
        <v>6</v>
      </c>
      <c r="K6" s="19"/>
      <c r="L6" s="22" t="s">
        <v>8</v>
      </c>
      <c r="M6" s="22" t="s">
        <v>9</v>
      </c>
      <c r="N6" s="22" t="s">
        <v>10</v>
      </c>
      <c r="O6" s="22"/>
      <c r="P6" s="22" t="s">
        <v>8</v>
      </c>
      <c r="Q6" s="22" t="s">
        <v>9</v>
      </c>
      <c r="R6" s="22" t="s">
        <v>10</v>
      </c>
    </row>
    <row r="7" spans="1:19">
      <c r="A7" s="1" t="s">
        <v>17</v>
      </c>
      <c r="B7" s="1"/>
    </row>
    <row r="8" spans="1:19">
      <c r="A8" s="1"/>
      <c r="B8" s="1" t="s">
        <v>18</v>
      </c>
      <c r="C8">
        <v>26.547812920550165</v>
      </c>
      <c r="D8">
        <v>1.424028748556452</v>
      </c>
      <c r="H8" s="1"/>
      <c r="I8" s="1"/>
      <c r="J8" s="1"/>
      <c r="K8" s="28"/>
      <c r="L8" s="27"/>
      <c r="M8" s="27"/>
      <c r="N8" s="27"/>
      <c r="O8" s="30"/>
      <c r="P8" s="30"/>
      <c r="Q8" s="30"/>
      <c r="R8" s="30"/>
    </row>
    <row r="9" spans="1:19">
      <c r="A9" s="1"/>
      <c r="B9" s="1" t="s">
        <v>19</v>
      </c>
      <c r="C9">
        <v>391.97044466213833</v>
      </c>
      <c r="D9">
        <v>2.5932533216019595</v>
      </c>
      <c r="H9" s="1"/>
      <c r="I9" s="1"/>
      <c r="J9" s="1"/>
      <c r="K9" s="28"/>
      <c r="L9" s="27"/>
      <c r="M9" s="27"/>
      <c r="N9" s="27"/>
      <c r="O9" s="30"/>
      <c r="P9" s="30"/>
      <c r="Q9" s="30"/>
      <c r="R9" s="30"/>
    </row>
    <row r="10" spans="1:19">
      <c r="A10" s="1"/>
      <c r="B10" s="1" t="s">
        <v>20</v>
      </c>
      <c r="C10">
        <v>123.96509077982384</v>
      </c>
      <c r="D10">
        <v>2.0932994027736735</v>
      </c>
      <c r="H10" s="1"/>
      <c r="I10" s="1"/>
      <c r="J10" s="1"/>
      <c r="K10" s="28"/>
      <c r="L10" s="27"/>
      <c r="M10" s="27"/>
      <c r="N10" s="27"/>
      <c r="O10" s="30"/>
      <c r="P10" s="30"/>
      <c r="Q10" s="30"/>
      <c r="R10" s="30"/>
      <c r="S10" s="29"/>
    </row>
    <row r="11" spans="1:19">
      <c r="A11" s="1"/>
      <c r="B11" s="1" t="s">
        <v>21</v>
      </c>
      <c r="C11">
        <v>206.63467540313533</v>
      </c>
      <c r="D11">
        <v>2.3152032023366211</v>
      </c>
      <c r="H11" s="1"/>
      <c r="I11" s="1"/>
      <c r="J11" s="1"/>
      <c r="K11" s="28"/>
      <c r="L11" s="27"/>
      <c r="M11" s="27"/>
      <c r="N11" s="27"/>
      <c r="O11" s="30"/>
      <c r="P11" s="30"/>
      <c r="Q11" s="30"/>
      <c r="R11" s="30"/>
      <c r="S11" s="30"/>
    </row>
    <row r="12" spans="1:19">
      <c r="A12" s="1"/>
      <c r="B12" s="1" t="s">
        <v>22</v>
      </c>
      <c r="C12">
        <v>134.28977968493541</v>
      </c>
      <c r="D12">
        <v>2.1280429613259337</v>
      </c>
      <c r="E12">
        <f>AVERAGE(D9:D12)</f>
        <v>2.282449722009547</v>
      </c>
      <c r="F12">
        <f>STDEV(D8:D12)</f>
        <v>0.43208801566819427</v>
      </c>
      <c r="G12">
        <f>2.776*(F12/SQRT((5)))</f>
        <v>0.53642212292493685</v>
      </c>
      <c r="H12" s="1">
        <v>2.282449722009547</v>
      </c>
      <c r="I12" s="1">
        <f>H12-G12</f>
        <v>1.7460275990846101</v>
      </c>
      <c r="J12" s="1">
        <f>H12+G12</f>
        <v>2.8188718449344838</v>
      </c>
      <c r="K12" s="28"/>
      <c r="L12" s="27">
        <f>10^E12</f>
        <v>191.62392081235498</v>
      </c>
      <c r="M12" s="27">
        <f>10^I12</f>
        <v>55.722115878838409</v>
      </c>
      <c r="N12" s="27">
        <f>10^J12</f>
        <v>658.97940967178386</v>
      </c>
      <c r="O12" s="30"/>
      <c r="P12" s="30">
        <f>L12/1000</f>
        <v>0.19162392081235499</v>
      </c>
      <c r="Q12" s="30">
        <f>M12/1000</f>
        <v>5.5722115878838407E-2</v>
      </c>
      <c r="R12" s="30">
        <f>N12/1000</f>
        <v>0.65897940967178381</v>
      </c>
      <c r="S12" s="30"/>
    </row>
    <row r="13" spans="1:19">
      <c r="A13" s="1" t="s">
        <v>23</v>
      </c>
      <c r="B13" s="1"/>
      <c r="H13" s="1"/>
      <c r="I13" s="1"/>
      <c r="J13" s="1"/>
      <c r="K13" s="28"/>
      <c r="L13" s="27"/>
      <c r="M13" s="27"/>
      <c r="N13" s="27"/>
      <c r="O13" s="30"/>
      <c r="P13" s="30"/>
      <c r="Q13" s="30"/>
      <c r="R13" s="30"/>
      <c r="S13" s="30"/>
    </row>
    <row r="14" spans="1:19">
      <c r="A14" s="1"/>
      <c r="B14" s="1" t="s">
        <v>24</v>
      </c>
      <c r="C14">
        <v>6.2637723077831158</v>
      </c>
      <c r="D14">
        <f>LOG(C14)</f>
        <v>0.79683596244857491</v>
      </c>
      <c r="H14" s="1"/>
      <c r="I14" s="1"/>
      <c r="J14" s="1"/>
      <c r="K14" s="28"/>
      <c r="L14" s="27"/>
      <c r="M14" s="27"/>
      <c r="N14" s="27"/>
      <c r="O14" s="30"/>
      <c r="P14" s="30"/>
      <c r="Q14" s="30"/>
      <c r="R14" s="30"/>
      <c r="S14" s="30"/>
    </row>
    <row r="15" spans="1:19">
      <c r="A15" s="1"/>
      <c r="B15" s="1" t="s">
        <v>25</v>
      </c>
      <c r="C15">
        <v>657.62598879608674</v>
      </c>
      <c r="D15">
        <f t="shared" ref="D15:D18" si="0">LOG(C15)</f>
        <v>2.8179789678040543</v>
      </c>
      <c r="H15" s="1"/>
      <c r="I15" s="1"/>
      <c r="J15" s="1"/>
      <c r="K15" s="28"/>
      <c r="L15" s="27"/>
      <c r="M15" s="27"/>
      <c r="N15" s="27"/>
      <c r="O15" s="30"/>
      <c r="P15" s="30"/>
      <c r="Q15" s="30"/>
      <c r="R15" s="30"/>
      <c r="S15" s="30"/>
    </row>
    <row r="16" spans="1:19">
      <c r="A16" s="1"/>
      <c r="B16" s="1" t="s">
        <v>26</v>
      </c>
      <c r="C16">
        <f>EXP((0.1-0.8854)/-0.115)</f>
        <v>924.78864303854164</v>
      </c>
      <c r="D16">
        <f t="shared" si="0"/>
        <v>2.9660424877114258</v>
      </c>
      <c r="H16" s="1"/>
      <c r="I16" s="1"/>
      <c r="J16" s="1"/>
      <c r="K16" s="28"/>
      <c r="L16" s="27"/>
      <c r="M16" s="27"/>
      <c r="N16" s="27"/>
      <c r="O16" s="30"/>
      <c r="P16" s="30"/>
      <c r="Q16" s="30"/>
      <c r="R16" s="30"/>
      <c r="S16" s="30"/>
    </row>
    <row r="17" spans="1:19">
      <c r="A17" s="1"/>
      <c r="B17" s="1" t="s">
        <v>27</v>
      </c>
      <c r="C17">
        <f>EXP((0.1-0.9639)/-0.148)</f>
        <v>342.80513361876962</v>
      </c>
      <c r="D17">
        <f t="shared" si="0"/>
        <v>2.5350473170014816</v>
      </c>
      <c r="H17" s="1"/>
      <c r="I17" s="1"/>
      <c r="J17" s="1"/>
      <c r="K17" s="28"/>
      <c r="L17" s="27"/>
      <c r="M17" s="27"/>
      <c r="N17" s="27"/>
      <c r="O17" s="30"/>
      <c r="P17" s="30"/>
      <c r="Q17" s="30"/>
      <c r="R17" s="30"/>
      <c r="S17" s="30"/>
    </row>
    <row r="18" spans="1:19">
      <c r="A18" s="1"/>
      <c r="B18" s="1" t="s">
        <v>28</v>
      </c>
      <c r="C18">
        <f>EXP((0.1-0.9173)/-0.14)</f>
        <v>343.04345937508219</v>
      </c>
      <c r="D18">
        <f t="shared" si="0"/>
        <v>2.5353491432823407</v>
      </c>
      <c r="E18">
        <f>AVERAGE(D15:D18)</f>
        <v>2.7136044789498257</v>
      </c>
      <c r="F18">
        <f>STDEV(D14:D18)</f>
        <v>0.87713708216680841</v>
      </c>
      <c r="G18">
        <f t="shared" ref="G18:G42" si="1">2.776*(F18/SQRT((5)))</f>
        <v>1.0889349360557572</v>
      </c>
      <c r="H18" s="1">
        <v>2.7136044789498257</v>
      </c>
      <c r="I18" s="1">
        <f>H18-G18</f>
        <v>1.6246695428940685</v>
      </c>
      <c r="J18" s="1">
        <f>H18+G18</f>
        <v>3.8025394150055831</v>
      </c>
      <c r="K18" s="28"/>
      <c r="L18" s="27">
        <f>10^E18</f>
        <v>517.13565119377802</v>
      </c>
      <c r="M18" s="27">
        <f>10^I18</f>
        <v>42.137575424049956</v>
      </c>
      <c r="N18" s="27">
        <f>10^J18</f>
        <v>6346.5749760005847</v>
      </c>
      <c r="O18" s="30"/>
      <c r="P18" s="30">
        <f>L18/1000</f>
        <v>0.51713565119377802</v>
      </c>
      <c r="Q18" s="30">
        <f>M18/1000</f>
        <v>4.2137575424049958E-2</v>
      </c>
      <c r="R18" s="30">
        <f>N18/1000</f>
        <v>6.3465749760005847</v>
      </c>
      <c r="S18" s="30"/>
    </row>
    <row r="19" spans="1:19">
      <c r="A19" s="1" t="s">
        <v>29</v>
      </c>
      <c r="B19" s="1"/>
      <c r="H19" s="1"/>
      <c r="I19" s="1"/>
      <c r="J19" s="1"/>
      <c r="K19" s="28"/>
      <c r="L19" s="27"/>
      <c r="M19" s="27"/>
      <c r="N19" s="27"/>
      <c r="O19" s="30"/>
      <c r="P19" s="30"/>
      <c r="Q19" s="30"/>
      <c r="R19" s="30"/>
      <c r="S19" s="30"/>
    </row>
    <row r="20" spans="1:19">
      <c r="A20" s="1"/>
      <c r="B20" s="1" t="s">
        <v>30</v>
      </c>
      <c r="C20">
        <v>1580.5327320571439</v>
      </c>
      <c r="D20">
        <f>LOG(C20)</f>
        <v>3.198803494294296</v>
      </c>
      <c r="H20" s="1"/>
      <c r="I20" s="1"/>
      <c r="J20" s="1"/>
      <c r="K20" s="28"/>
      <c r="L20" s="27"/>
      <c r="M20" s="27"/>
      <c r="N20" s="27"/>
      <c r="O20" s="30"/>
      <c r="P20" s="30"/>
      <c r="Q20" s="30"/>
      <c r="R20" s="30"/>
      <c r="S20" s="30"/>
    </row>
    <row r="21" spans="1:19">
      <c r="A21" s="1"/>
      <c r="B21" s="1" t="s">
        <v>31</v>
      </c>
      <c r="C21">
        <v>69178.433917654911</v>
      </c>
      <c r="D21">
        <f t="shared" ref="D21:D24" si="2">LOG(C21)</f>
        <v>4.8399707260995735</v>
      </c>
      <c r="H21" s="1"/>
      <c r="I21" s="1"/>
      <c r="J21" s="1"/>
      <c r="K21" s="28"/>
      <c r="L21" s="27"/>
      <c r="M21" s="27"/>
      <c r="N21" s="27"/>
      <c r="O21" s="30"/>
      <c r="P21" s="30"/>
      <c r="Q21" s="30"/>
      <c r="R21" s="30"/>
      <c r="S21" s="30"/>
    </row>
    <row r="22" spans="1:19">
      <c r="A22" s="1"/>
      <c r="B22" s="1" t="s">
        <v>32</v>
      </c>
      <c r="C22">
        <v>1219.1173020411372</v>
      </c>
      <c r="D22">
        <f t="shared" si="2"/>
        <v>3.0860454949360481</v>
      </c>
      <c r="H22" s="1"/>
      <c r="I22" s="1"/>
      <c r="J22" s="1"/>
      <c r="K22" s="28"/>
      <c r="L22" s="27"/>
      <c r="M22" s="27"/>
      <c r="N22" s="27"/>
      <c r="O22" s="30"/>
      <c r="P22" s="30"/>
      <c r="Q22" s="30"/>
      <c r="R22" s="30"/>
      <c r="S22" s="30"/>
    </row>
    <row r="23" spans="1:19">
      <c r="A23" s="1"/>
      <c r="B23" s="1" t="s">
        <v>33</v>
      </c>
      <c r="C23">
        <v>721.78003377153652</v>
      </c>
      <c r="D23">
        <f t="shared" si="2"/>
        <v>2.8584048642255957</v>
      </c>
      <c r="H23" s="1"/>
      <c r="I23" s="1"/>
      <c r="J23" s="1"/>
      <c r="K23" s="28"/>
      <c r="L23" s="27"/>
      <c r="M23" s="27"/>
      <c r="N23" s="27"/>
      <c r="O23" s="30"/>
      <c r="P23" s="30"/>
      <c r="Q23" s="30"/>
      <c r="R23" s="30"/>
      <c r="S23" s="30"/>
    </row>
    <row r="24" spans="1:19">
      <c r="A24" s="1"/>
      <c r="B24" s="1" t="s">
        <v>34</v>
      </c>
      <c r="C24">
        <v>1091.7044783910474</v>
      </c>
      <c r="D24">
        <f t="shared" si="2"/>
        <v>3.0381050918727479</v>
      </c>
      <c r="E24">
        <f>AVERAGE(D20:D24)</f>
        <v>3.4042659342856525</v>
      </c>
      <c r="F24">
        <f>STDEV(D20:D24)</f>
        <v>0.81190599545577646</v>
      </c>
      <c r="G24">
        <f t="shared" si="1"/>
        <v>1.0079528288336428</v>
      </c>
      <c r="H24" s="1">
        <v>3.4042659342856525</v>
      </c>
      <c r="I24" s="1">
        <f>H24-G24</f>
        <v>2.3963131054520099</v>
      </c>
      <c r="J24" s="1">
        <f>H24+G24</f>
        <v>4.4122187631192951</v>
      </c>
      <c r="K24" s="28"/>
      <c r="L24" s="27">
        <f>10^E24</f>
        <v>2536.6814572165295</v>
      </c>
      <c r="M24" s="27">
        <f>10^I24</f>
        <v>249.06523117844338</v>
      </c>
      <c r="N24" s="27">
        <f>10^J24</f>
        <v>25835.61256197972</v>
      </c>
      <c r="O24" s="30"/>
      <c r="P24" s="30">
        <f>L24/1000</f>
        <v>2.5366814572165293</v>
      </c>
      <c r="Q24" s="30">
        <f>M24/1000</f>
        <v>0.2490652311784434</v>
      </c>
      <c r="R24" s="30">
        <f>N24/1000</f>
        <v>25.835612561979719</v>
      </c>
      <c r="S24" s="30"/>
    </row>
    <row r="25" spans="1:19">
      <c r="A25" s="1" t="s">
        <v>35</v>
      </c>
      <c r="B25" s="1"/>
      <c r="H25" s="1"/>
      <c r="I25" s="1"/>
      <c r="J25" s="1"/>
      <c r="K25" s="28"/>
      <c r="L25" s="27"/>
      <c r="M25" s="27"/>
      <c r="N25" s="27"/>
      <c r="O25" s="30"/>
      <c r="P25" s="30"/>
      <c r="Q25" s="30"/>
      <c r="R25" s="30"/>
      <c r="S25" s="30"/>
    </row>
    <row r="26" spans="1:19">
      <c r="A26" s="1"/>
      <c r="B26" s="1" t="s">
        <v>36</v>
      </c>
      <c r="C26">
        <v>36.234075926476464</v>
      </c>
      <c r="D26">
        <f>LOG(C26)</f>
        <v>1.5591171900326741</v>
      </c>
      <c r="S26" s="30"/>
    </row>
    <row r="27" spans="1:19">
      <c r="A27" s="1"/>
      <c r="B27" s="1" t="s">
        <v>37</v>
      </c>
      <c r="C27">
        <v>1017.3942696239103</v>
      </c>
      <c r="D27">
        <f t="shared" ref="D27:D30" si="3">LOG(C27)</f>
        <v>3.007489287180019</v>
      </c>
      <c r="H27" s="1"/>
      <c r="I27" s="1"/>
      <c r="J27" s="1"/>
      <c r="K27" s="28"/>
      <c r="L27" s="28"/>
      <c r="M27" s="28"/>
      <c r="N27" s="28"/>
      <c r="S27" s="30"/>
    </row>
    <row r="28" spans="1:19">
      <c r="A28" s="1"/>
      <c r="B28" s="1" t="s">
        <v>38</v>
      </c>
      <c r="C28">
        <v>1118.0650527165274</v>
      </c>
      <c r="D28">
        <f t="shared" si="3"/>
        <v>3.0484670729725032</v>
      </c>
      <c r="H28" s="1"/>
      <c r="I28" s="1"/>
      <c r="J28" s="1"/>
      <c r="K28" s="28"/>
      <c r="L28" s="28"/>
      <c r="M28" s="28"/>
      <c r="N28" s="28"/>
      <c r="O28" s="29"/>
      <c r="P28" s="29"/>
      <c r="Q28" s="29"/>
      <c r="R28" s="29"/>
      <c r="S28" s="30"/>
    </row>
    <row r="29" spans="1:19">
      <c r="A29" s="1"/>
      <c r="B29" s="1" t="s">
        <v>39</v>
      </c>
      <c r="C29">
        <v>1693.0953919908316</v>
      </c>
      <c r="D29">
        <f t="shared" si="3"/>
        <v>3.2286814277179987</v>
      </c>
      <c r="H29" s="1"/>
      <c r="I29" s="1"/>
      <c r="J29" s="1"/>
      <c r="K29" s="28"/>
      <c r="L29" s="27"/>
      <c r="M29" s="27"/>
      <c r="N29" s="27"/>
      <c r="O29" s="30"/>
      <c r="P29" s="30"/>
      <c r="Q29" s="30"/>
      <c r="R29" s="30"/>
      <c r="S29" s="30"/>
    </row>
    <row r="30" spans="1:19">
      <c r="A30" s="1"/>
      <c r="B30" s="1" t="s">
        <v>40</v>
      </c>
      <c r="C30">
        <v>1236.450433465634</v>
      </c>
      <c r="D30">
        <f t="shared" si="3"/>
        <v>3.0921767111511529</v>
      </c>
      <c r="E30">
        <f>AVERAGE(D27:D30)</f>
        <v>3.0942036247554183</v>
      </c>
      <c r="F30">
        <f>STDEV(D26:D30)</f>
        <v>0.69153667401562402</v>
      </c>
      <c r="G30">
        <f t="shared" si="1"/>
        <v>0.85851853628074792</v>
      </c>
      <c r="H30" s="1">
        <v>3.0942036247554183</v>
      </c>
      <c r="I30" s="1">
        <f>H30-G30</f>
        <v>2.2356850884746704</v>
      </c>
      <c r="J30" s="1">
        <f>H30+G30</f>
        <v>3.9527221610361662</v>
      </c>
      <c r="K30" s="28"/>
      <c r="L30" s="27">
        <f>10^E30</f>
        <v>1242.2346093228659</v>
      </c>
      <c r="M30" s="27">
        <f>10^I30</f>
        <v>172.06204824155625</v>
      </c>
      <c r="N30" s="27">
        <f>10^J30</f>
        <v>8968.5484996268606</v>
      </c>
      <c r="O30" s="30"/>
      <c r="P30" s="30">
        <f>L30/1000</f>
        <v>1.242234609322866</v>
      </c>
      <c r="Q30" s="30">
        <f>M30/1000</f>
        <v>0.17206204824155624</v>
      </c>
      <c r="R30" s="30">
        <f>N30/1000</f>
        <v>8.968548499626861</v>
      </c>
      <c r="S30" s="30"/>
    </row>
    <row r="31" spans="1:19">
      <c r="A31" s="8" t="s">
        <v>60</v>
      </c>
      <c r="H31" s="1"/>
      <c r="I31" s="1"/>
      <c r="J31" s="1"/>
      <c r="K31" s="28"/>
      <c r="L31" s="27"/>
      <c r="M31" s="27"/>
      <c r="N31" s="27"/>
      <c r="O31" s="30"/>
      <c r="P31" s="30"/>
      <c r="Q31" s="30"/>
      <c r="R31" s="30"/>
      <c r="S31" s="30"/>
    </row>
    <row r="32" spans="1:19">
      <c r="A32" s="8"/>
      <c r="B32" s="8" t="s">
        <v>42</v>
      </c>
      <c r="C32">
        <v>40.660746105425211</v>
      </c>
      <c r="D32">
        <f>LOG(C32)</f>
        <v>1.6091753434731013</v>
      </c>
      <c r="H32" s="1"/>
      <c r="I32" s="1"/>
      <c r="J32" s="1"/>
      <c r="K32" s="28"/>
      <c r="L32" s="27"/>
      <c r="M32" s="27"/>
      <c r="N32" s="27"/>
      <c r="O32" s="30"/>
      <c r="P32" s="30"/>
      <c r="Q32" s="30"/>
      <c r="R32" s="30"/>
      <c r="S32" s="30"/>
    </row>
    <row r="33" spans="1:19">
      <c r="A33" s="8"/>
      <c r="B33" s="8" t="s">
        <v>43</v>
      </c>
      <c r="C33">
        <v>7.6279427450571822</v>
      </c>
      <c r="D33">
        <v>1.0234000000000001</v>
      </c>
      <c r="H33" s="1"/>
      <c r="I33" s="1"/>
      <c r="J33" s="1"/>
      <c r="K33" s="28"/>
      <c r="L33" s="27"/>
      <c r="M33" s="27"/>
      <c r="N33" s="27"/>
      <c r="O33" s="30"/>
      <c r="P33" s="30"/>
      <c r="Q33" s="30"/>
      <c r="R33" s="30"/>
      <c r="S33" s="30"/>
    </row>
    <row r="34" spans="1:19">
      <c r="A34" s="8"/>
      <c r="B34" s="8" t="s">
        <v>44</v>
      </c>
      <c r="C34">
        <v>21.842791698745931</v>
      </c>
      <c r="D34">
        <f t="shared" ref="D34:D36" si="4">LOG(C34)</f>
        <v>1.3393081441919634</v>
      </c>
      <c r="H34" s="1"/>
      <c r="I34" s="1"/>
      <c r="J34" s="1"/>
      <c r="K34" s="28"/>
      <c r="L34" s="27"/>
      <c r="M34" s="27"/>
      <c r="N34" s="27"/>
      <c r="O34" s="30"/>
      <c r="P34" s="30"/>
      <c r="Q34" s="30"/>
      <c r="R34" s="30"/>
      <c r="S34" s="30"/>
    </row>
    <row r="35" spans="1:19">
      <c r="A35" s="8"/>
      <c r="B35" s="8" t="s">
        <v>46</v>
      </c>
      <c r="C35">
        <v>11.941264417849103</v>
      </c>
      <c r="D35">
        <f t="shared" si="4"/>
        <v>1.0770503151200645</v>
      </c>
      <c r="H35" s="1"/>
      <c r="I35" s="1"/>
      <c r="J35" s="1"/>
      <c r="K35" s="28"/>
      <c r="L35" s="27"/>
      <c r="M35" s="27"/>
      <c r="N35" s="27"/>
      <c r="O35" s="30"/>
      <c r="P35" s="30"/>
      <c r="Q35" s="30"/>
      <c r="R35" s="30"/>
      <c r="S35" s="30"/>
    </row>
    <row r="36" spans="1:19">
      <c r="A36" s="8"/>
      <c r="B36" s="8" t="s">
        <v>47</v>
      </c>
      <c r="C36">
        <v>2003.1358082775691</v>
      </c>
      <c r="D36">
        <f t="shared" si="4"/>
        <v>3.3017103945187958</v>
      </c>
      <c r="E36">
        <f>AVERAGE(D32:D36)</f>
        <v>1.6701288394607849</v>
      </c>
      <c r="F36">
        <f>STDEV(D32,D34,D35,D36)</f>
        <v>1.0037253309518792</v>
      </c>
      <c r="G36">
        <f t="shared" si="1"/>
        <v>1.2460898088786652</v>
      </c>
      <c r="H36" s="1">
        <v>1.8318110493259812</v>
      </c>
      <c r="I36" s="1">
        <f>H36-G36</f>
        <v>0.58572124044731599</v>
      </c>
      <c r="J36" s="1">
        <f>H36+G36</f>
        <v>3.0779008582046465</v>
      </c>
      <c r="K36" s="28"/>
      <c r="L36" s="27">
        <f>10^E36</f>
        <v>46.787392196638493</v>
      </c>
      <c r="M36" s="27">
        <f>10^I36</f>
        <v>3.8523101099153068</v>
      </c>
      <c r="N36" s="27">
        <f>10^J36</f>
        <v>1196.4673676629727</v>
      </c>
      <c r="O36" s="30"/>
      <c r="P36" s="30">
        <f>L36/1000</f>
        <v>4.6787392196638494E-2</v>
      </c>
      <c r="Q36" s="30">
        <f>M36/1000</f>
        <v>3.8523101099153067E-3</v>
      </c>
      <c r="R36" s="30">
        <f>N36/1000</f>
        <v>1.1964673676629727</v>
      </c>
      <c r="S36" s="30"/>
    </row>
    <row r="37" spans="1:19">
      <c r="A37" s="8" t="s">
        <v>48</v>
      </c>
      <c r="B37" s="8"/>
      <c r="H37" s="1"/>
      <c r="I37" s="1"/>
      <c r="J37" s="1"/>
      <c r="K37" s="28"/>
      <c r="L37" s="27"/>
      <c r="M37" s="27"/>
      <c r="N37" s="27"/>
      <c r="O37" s="30"/>
      <c r="P37" s="30"/>
      <c r="Q37" s="30"/>
      <c r="R37" s="30"/>
      <c r="S37" s="30"/>
    </row>
    <row r="38" spans="1:19">
      <c r="B38" s="8" t="s">
        <v>49</v>
      </c>
      <c r="C38">
        <v>44.701184493300836</v>
      </c>
      <c r="D38">
        <f>LOG(C38)</f>
        <v>1.650319031232357</v>
      </c>
      <c r="H38" s="1"/>
      <c r="I38" s="1"/>
      <c r="J38" s="1"/>
      <c r="K38" s="28"/>
      <c r="L38" s="27"/>
      <c r="M38" s="27"/>
      <c r="N38" s="27"/>
      <c r="O38" s="30"/>
      <c r="P38" s="30"/>
      <c r="Q38" s="30"/>
      <c r="R38" s="30"/>
      <c r="S38" s="30"/>
    </row>
    <row r="39" spans="1:19">
      <c r="A39" s="8"/>
      <c r="B39" s="8" t="s">
        <v>50</v>
      </c>
      <c r="C39">
        <v>70.678366422587857</v>
      </c>
      <c r="D39">
        <f t="shared" ref="D39:D42" si="5">LOG(C39)</f>
        <v>1.8492865031740795</v>
      </c>
      <c r="H39" s="1"/>
      <c r="I39" s="1"/>
      <c r="J39" s="1"/>
      <c r="K39" s="28"/>
      <c r="L39" s="27"/>
      <c r="M39" s="27"/>
      <c r="N39" s="27"/>
      <c r="O39" s="30"/>
      <c r="P39" s="30"/>
      <c r="Q39" s="30"/>
      <c r="R39" s="30"/>
      <c r="S39" s="30"/>
    </row>
    <row r="40" spans="1:19">
      <c r="A40" s="8"/>
      <c r="B40" s="8" t="s">
        <v>51</v>
      </c>
      <c r="C40">
        <v>120.83723133669272</v>
      </c>
      <c r="D40">
        <f t="shared" si="5"/>
        <v>2.0822007660139246</v>
      </c>
      <c r="H40" s="1"/>
      <c r="I40" s="1"/>
      <c r="J40" s="1"/>
      <c r="K40" s="28"/>
      <c r="L40" s="27"/>
      <c r="M40" s="27"/>
      <c r="N40" s="27"/>
      <c r="O40" s="30"/>
      <c r="P40" s="30"/>
      <c r="Q40" s="30"/>
      <c r="R40" s="30"/>
      <c r="S40" s="30"/>
    </row>
    <row r="41" spans="1:19">
      <c r="A41" s="8"/>
      <c r="B41" s="8" t="s">
        <v>52</v>
      </c>
      <c r="C41">
        <v>82.853432286373291</v>
      </c>
      <c r="D41">
        <f t="shared" si="5"/>
        <v>1.9183105042116806</v>
      </c>
      <c r="H41" s="1"/>
      <c r="I41" s="1"/>
      <c r="J41" s="1"/>
      <c r="K41" s="28"/>
      <c r="L41" s="27"/>
      <c r="M41" s="27"/>
      <c r="N41" s="27"/>
      <c r="O41" s="30"/>
      <c r="P41" s="30"/>
      <c r="Q41" s="30"/>
      <c r="R41" s="30"/>
      <c r="S41" s="30"/>
    </row>
    <row r="42" spans="1:19">
      <c r="B42" s="8" t="s">
        <v>53</v>
      </c>
      <c r="C42">
        <v>115.2576216704264</v>
      </c>
      <c r="D42">
        <f t="shared" si="5"/>
        <v>2.0616696537143056</v>
      </c>
      <c r="E42">
        <f>AVERAGE(D38:D42)</f>
        <v>1.9123572916692695</v>
      </c>
      <c r="F42">
        <f>STDEV(D38:D42)</f>
        <v>0.1759391956548588</v>
      </c>
      <c r="G42">
        <f t="shared" si="1"/>
        <v>0.21842234317222761</v>
      </c>
      <c r="H42" s="1">
        <v>1.9123572916692695</v>
      </c>
      <c r="I42" s="1">
        <f>H42-G42</f>
        <v>1.6939349484970418</v>
      </c>
      <c r="J42" s="1">
        <f>H42+G42</f>
        <v>2.1307796348414971</v>
      </c>
      <c r="K42" s="28"/>
      <c r="L42" s="27">
        <f>10^E42</f>
        <v>81.725444557900872</v>
      </c>
      <c r="M42" s="27">
        <f>10^I42</f>
        <v>49.423665140422173</v>
      </c>
      <c r="N42" s="27">
        <f>10^J42</f>
        <v>135.13866827176963</v>
      </c>
      <c r="O42" s="30"/>
      <c r="P42" s="30">
        <f>L42/1000</f>
        <v>8.1725444557900873E-2</v>
      </c>
      <c r="Q42" s="30">
        <f>M42/1000</f>
        <v>4.9423665140422172E-2</v>
      </c>
      <c r="R42" s="30">
        <f>N42/1000</f>
        <v>0.13513866827176962</v>
      </c>
      <c r="S42" s="30"/>
    </row>
    <row r="43" spans="1:19">
      <c r="H43" s="1"/>
      <c r="I43" s="1"/>
      <c r="J43" s="1"/>
      <c r="K43" s="28"/>
      <c r="L43" s="27"/>
      <c r="M43" s="27"/>
      <c r="N43" s="27"/>
      <c r="O43" s="30"/>
      <c r="P43" s="30"/>
      <c r="Q43" s="30"/>
      <c r="R43" s="30"/>
      <c r="S43" s="30"/>
    </row>
    <row r="44" spans="1:19">
      <c r="A44" s="1" t="s">
        <v>63</v>
      </c>
      <c r="H44" s="1"/>
      <c r="I44" s="1"/>
      <c r="J44" s="1"/>
      <c r="K44" s="28"/>
      <c r="L44" s="28"/>
      <c r="M44" s="28"/>
      <c r="N44" s="28"/>
      <c r="O44" s="29"/>
      <c r="P44" s="29"/>
      <c r="Q44" s="29"/>
      <c r="R44" s="29"/>
      <c r="S44" s="29"/>
    </row>
    <row r="46" spans="1:19">
      <c r="A46" s="1" t="s">
        <v>14</v>
      </c>
      <c r="B46" s="1" t="s">
        <v>18</v>
      </c>
      <c r="C46" t="s">
        <v>12</v>
      </c>
      <c r="D46">
        <v>0</v>
      </c>
    </row>
    <row r="47" spans="1:19">
      <c r="A47" s="1"/>
      <c r="B47" s="1" t="s">
        <v>19</v>
      </c>
      <c r="C47" t="s">
        <v>12</v>
      </c>
      <c r="D47">
        <v>0</v>
      </c>
    </row>
    <row r="48" spans="1:19">
      <c r="A48" s="1"/>
      <c r="B48" s="1" t="s">
        <v>20</v>
      </c>
      <c r="C48" t="s">
        <v>12</v>
      </c>
      <c r="D48">
        <v>0</v>
      </c>
    </row>
    <row r="49" spans="1:4">
      <c r="A49" s="1"/>
      <c r="B49" s="1" t="s">
        <v>21</v>
      </c>
      <c r="C49" t="s">
        <v>12</v>
      </c>
      <c r="D49">
        <v>0</v>
      </c>
    </row>
    <row r="50" spans="1:4">
      <c r="A50" s="1"/>
      <c r="B50" s="1" t="s">
        <v>22</v>
      </c>
      <c r="C50" t="s">
        <v>12</v>
      </c>
      <c r="D50">
        <v>0</v>
      </c>
    </row>
    <row r="51" spans="1:4">
      <c r="A51" s="1" t="s">
        <v>55</v>
      </c>
      <c r="B51" s="1"/>
    </row>
    <row r="52" spans="1:4">
      <c r="A52" s="1"/>
      <c r="B52" s="1" t="s">
        <v>24</v>
      </c>
      <c r="C52" t="s">
        <v>12</v>
      </c>
      <c r="D52">
        <v>0</v>
      </c>
    </row>
    <row r="53" spans="1:4">
      <c r="A53" s="1"/>
      <c r="B53" s="1" t="s">
        <v>25</v>
      </c>
      <c r="C53" t="s">
        <v>12</v>
      </c>
      <c r="D53">
        <v>0</v>
      </c>
    </row>
    <row r="54" spans="1:4">
      <c r="A54" s="1"/>
      <c r="B54" s="1" t="s">
        <v>26</v>
      </c>
      <c r="C54" t="s">
        <v>12</v>
      </c>
      <c r="D54">
        <v>0</v>
      </c>
    </row>
    <row r="55" spans="1:4">
      <c r="A55" s="1"/>
      <c r="B55" s="1" t="s">
        <v>27</v>
      </c>
      <c r="C55" t="s">
        <v>12</v>
      </c>
      <c r="D55">
        <v>0</v>
      </c>
    </row>
    <row r="56" spans="1:4">
      <c r="A56" s="1"/>
      <c r="B56" s="1" t="s">
        <v>28</v>
      </c>
      <c r="C56" t="s">
        <v>12</v>
      </c>
      <c r="D56">
        <v>0</v>
      </c>
    </row>
    <row r="57" spans="1:4">
      <c r="A57" s="1" t="s">
        <v>56</v>
      </c>
      <c r="B57" s="1"/>
    </row>
    <row r="58" spans="1:4">
      <c r="A58" s="1"/>
      <c r="B58" s="1" t="s">
        <v>30</v>
      </c>
      <c r="C58" t="s">
        <v>12</v>
      </c>
      <c r="D58">
        <v>0</v>
      </c>
    </row>
    <row r="59" spans="1:4">
      <c r="A59" s="1"/>
      <c r="B59" s="1" t="s">
        <v>31</v>
      </c>
      <c r="C59" t="s">
        <v>12</v>
      </c>
      <c r="D59">
        <v>0</v>
      </c>
    </row>
    <row r="60" spans="1:4">
      <c r="A60" s="1"/>
      <c r="B60" s="1" t="s">
        <v>32</v>
      </c>
      <c r="C60" t="s">
        <v>12</v>
      </c>
      <c r="D60">
        <v>0</v>
      </c>
    </row>
    <row r="61" spans="1:4">
      <c r="A61" s="1"/>
      <c r="B61" s="1" t="s">
        <v>33</v>
      </c>
      <c r="C61" t="s">
        <v>12</v>
      </c>
      <c r="D61">
        <v>0</v>
      </c>
    </row>
    <row r="62" spans="1:4">
      <c r="A62" s="1"/>
      <c r="B62" s="1" t="s">
        <v>34</v>
      </c>
      <c r="C62" t="s">
        <v>12</v>
      </c>
      <c r="D62">
        <v>0</v>
      </c>
    </row>
    <row r="63" spans="1:4">
      <c r="A63" s="1" t="s">
        <v>57</v>
      </c>
      <c r="B63" s="1"/>
    </row>
    <row r="64" spans="1:4">
      <c r="A64" s="1"/>
      <c r="B64" s="1" t="s">
        <v>36</v>
      </c>
      <c r="C64" t="s">
        <v>12</v>
      </c>
      <c r="D64">
        <v>0</v>
      </c>
    </row>
    <row r="65" spans="1:4">
      <c r="A65" s="1"/>
      <c r="B65" s="1" t="s">
        <v>37</v>
      </c>
      <c r="C65" t="s">
        <v>12</v>
      </c>
      <c r="D65">
        <v>0</v>
      </c>
    </row>
    <row r="66" spans="1:4">
      <c r="A66" s="1"/>
      <c r="B66" s="1" t="s">
        <v>38</v>
      </c>
      <c r="C66" t="s">
        <v>12</v>
      </c>
      <c r="D66">
        <v>0</v>
      </c>
    </row>
    <row r="67" spans="1:4">
      <c r="A67" s="1"/>
      <c r="B67" s="1" t="s">
        <v>39</v>
      </c>
      <c r="C67" t="s">
        <v>12</v>
      </c>
      <c r="D67">
        <v>0</v>
      </c>
    </row>
    <row r="68" spans="1:4">
      <c r="A68" s="1"/>
      <c r="B68" s="1" t="s">
        <v>40</v>
      </c>
      <c r="C68" t="s">
        <v>12</v>
      </c>
      <c r="D68">
        <v>0</v>
      </c>
    </row>
    <row r="69" spans="1:4">
      <c r="A69" s="1" t="s">
        <v>58</v>
      </c>
      <c r="B69" s="1"/>
    </row>
    <row r="70" spans="1:4">
      <c r="A70" s="1"/>
      <c r="B70" s="1" t="s">
        <v>42</v>
      </c>
      <c r="C70" t="s">
        <v>12</v>
      </c>
      <c r="D70">
        <v>0</v>
      </c>
    </row>
    <row r="71" spans="1:4">
      <c r="A71" s="1"/>
      <c r="B71" s="1" t="s">
        <v>43</v>
      </c>
      <c r="C71" t="s">
        <v>12</v>
      </c>
      <c r="D71">
        <v>0</v>
      </c>
    </row>
    <row r="72" spans="1:4">
      <c r="A72" s="1" t="s">
        <v>45</v>
      </c>
      <c r="B72" s="1" t="s">
        <v>44</v>
      </c>
      <c r="C72" t="s">
        <v>12</v>
      </c>
      <c r="D72">
        <v>0</v>
      </c>
    </row>
    <row r="73" spans="1:4">
      <c r="A73" s="1"/>
      <c r="B73" s="1" t="s">
        <v>46</v>
      </c>
      <c r="C73" t="s">
        <v>12</v>
      </c>
      <c r="D73">
        <v>0</v>
      </c>
    </row>
    <row r="74" spans="1:4">
      <c r="A74" s="1"/>
      <c r="B74" s="1" t="s">
        <v>47</v>
      </c>
      <c r="C74" t="s">
        <v>12</v>
      </c>
      <c r="D74">
        <v>0</v>
      </c>
    </row>
    <row r="75" spans="1:4">
      <c r="A75" s="1" t="s">
        <v>59</v>
      </c>
      <c r="B75" s="1"/>
    </row>
    <row r="76" spans="1:4">
      <c r="A76" s="1"/>
      <c r="B76" s="1" t="s">
        <v>49</v>
      </c>
      <c r="C76" t="s">
        <v>12</v>
      </c>
      <c r="D76">
        <v>0</v>
      </c>
    </row>
    <row r="77" spans="1:4">
      <c r="A77" s="1"/>
      <c r="B77" s="1" t="s">
        <v>50</v>
      </c>
      <c r="C77" t="s">
        <v>12</v>
      </c>
      <c r="D77">
        <v>0</v>
      </c>
    </row>
    <row r="78" spans="1:4">
      <c r="A78" s="1"/>
      <c r="B78" s="1" t="s">
        <v>51</v>
      </c>
      <c r="C78" t="s">
        <v>12</v>
      </c>
      <c r="D78">
        <v>0</v>
      </c>
    </row>
    <row r="79" spans="1:4">
      <c r="A79" s="1"/>
      <c r="B79" s="1" t="s">
        <v>52</v>
      </c>
      <c r="C79" t="s">
        <v>12</v>
      </c>
      <c r="D79">
        <v>0</v>
      </c>
    </row>
    <row r="80" spans="1:4">
      <c r="A80" s="1"/>
      <c r="B80" s="1" t="s">
        <v>53</v>
      </c>
      <c r="C80" t="s">
        <v>12</v>
      </c>
      <c r="D80">
        <v>0</v>
      </c>
    </row>
  </sheetData>
  <mergeCells count="2">
    <mergeCell ref="L5:N5"/>
    <mergeCell ref="P5:R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E5A1F-E618-4EB2-AD9F-7AF447D2942C}">
  <dimension ref="A2:S78"/>
  <sheetViews>
    <sheetView tabSelected="1" topLeftCell="A21" workbookViewId="0">
      <selection activeCell="I40" activeCellId="1" sqref="B4:C40 I4:K40"/>
    </sheetView>
  </sheetViews>
  <sheetFormatPr defaultRowHeight="15"/>
  <sheetData>
    <row r="2" spans="1:19">
      <c r="A2" s="1" t="s">
        <v>62</v>
      </c>
    </row>
    <row r="3" spans="1:19">
      <c r="D3" s="1"/>
      <c r="E3" s="1"/>
      <c r="F3" s="1"/>
      <c r="G3" s="1"/>
      <c r="H3" s="1"/>
      <c r="I3" s="1"/>
      <c r="J3" s="1"/>
      <c r="K3" s="1"/>
      <c r="L3" s="1"/>
      <c r="M3" s="1" t="s">
        <v>7</v>
      </c>
      <c r="N3" s="1"/>
      <c r="O3" s="1"/>
      <c r="P3" s="1"/>
      <c r="Q3" s="1" t="s">
        <v>11</v>
      </c>
      <c r="R3" s="1"/>
      <c r="S3" s="1"/>
    </row>
    <row r="4" spans="1:19">
      <c r="D4" s="1" t="s">
        <v>2</v>
      </c>
      <c r="E4" s="1" t="s">
        <v>0</v>
      </c>
      <c r="F4" s="1" t="s">
        <v>1</v>
      </c>
      <c r="G4" s="1" t="s">
        <v>3</v>
      </c>
      <c r="H4" s="1" t="s">
        <v>4</v>
      </c>
      <c r="I4" s="1" t="s">
        <v>1</v>
      </c>
      <c r="J4" s="1" t="s">
        <v>5</v>
      </c>
      <c r="K4" s="1" t="s">
        <v>6</v>
      </c>
      <c r="L4" s="1"/>
      <c r="M4" s="1" t="s">
        <v>8</v>
      </c>
      <c r="N4" s="1" t="s">
        <v>9</v>
      </c>
      <c r="O4" s="1" t="s">
        <v>10</v>
      </c>
      <c r="P4" s="1"/>
      <c r="Q4" s="1" t="s">
        <v>8</v>
      </c>
      <c r="R4" s="1" t="s">
        <v>9</v>
      </c>
      <c r="S4" s="1" t="s">
        <v>10</v>
      </c>
    </row>
    <row r="5" spans="1:19">
      <c r="B5" s="1" t="s">
        <v>17</v>
      </c>
      <c r="C5" s="1"/>
    </row>
    <row r="6" spans="1:19">
      <c r="B6" s="1"/>
      <c r="C6" s="1" t="s">
        <v>18</v>
      </c>
      <c r="D6" s="11">
        <v>126.39272686016007</v>
      </c>
      <c r="E6" s="11">
        <v>2.1017220836348276</v>
      </c>
      <c r="J6" s="1"/>
      <c r="K6" s="1"/>
    </row>
    <row r="7" spans="1:19">
      <c r="B7" s="1"/>
      <c r="C7" s="1" t="s">
        <v>19</v>
      </c>
      <c r="D7" s="11">
        <v>139.69152793462189</v>
      </c>
      <c r="E7" s="11">
        <v>2.1451700676545129</v>
      </c>
      <c r="J7" s="1"/>
      <c r="K7" s="1"/>
    </row>
    <row r="8" spans="1:19">
      <c r="B8" s="1"/>
      <c r="C8" s="1" t="s">
        <v>20</v>
      </c>
      <c r="D8" s="11">
        <v>0.48900399716231219</v>
      </c>
      <c r="E8" s="11">
        <v>0</v>
      </c>
      <c r="J8" s="1"/>
      <c r="K8" s="1"/>
    </row>
    <row r="9" spans="1:19">
      <c r="B9" s="1"/>
      <c r="C9" s="1" t="s">
        <v>21</v>
      </c>
      <c r="D9" s="11">
        <v>9.6987789874149311</v>
      </c>
      <c r="E9" s="11">
        <v>0.98671706288418781</v>
      </c>
      <c r="J9" s="1"/>
      <c r="K9" s="1"/>
    </row>
    <row r="10" spans="1:19">
      <c r="B10" s="1"/>
      <c r="C10" s="1" t="s">
        <v>22</v>
      </c>
      <c r="D10" s="11">
        <v>325.66710398519223</v>
      </c>
      <c r="E10" s="11">
        <v>2.5127738921871199</v>
      </c>
      <c r="F10">
        <f>AVERAGE(E6:E10)</f>
        <v>1.5492766212721298</v>
      </c>
      <c r="G10">
        <f>STDEV(E6:E10)</f>
        <v>1.0374660579196389</v>
      </c>
      <c r="H10">
        <f>2.766*(G10/SQRT((5)))</f>
        <v>1.283338049236918</v>
      </c>
      <c r="I10" s="1">
        <v>1.5492766212721298</v>
      </c>
      <c r="J10" s="1">
        <f>I10-H10</f>
        <v>0.26593857203521187</v>
      </c>
      <c r="K10" s="1">
        <f>I10+H10</f>
        <v>2.8326146705090478</v>
      </c>
      <c r="M10">
        <f>10^I10</f>
        <v>35.422288939528684</v>
      </c>
      <c r="N10">
        <f>10^J10</f>
        <v>1.8447544729044532</v>
      </c>
      <c r="O10">
        <f>10^K10</f>
        <v>680.16561127505827</v>
      </c>
      <c r="Q10">
        <f>M10/1000</f>
        <v>3.5422288939528687E-2</v>
      </c>
      <c r="R10">
        <f>N10/1000</f>
        <v>1.8447544729044531E-3</v>
      </c>
      <c r="S10">
        <f>O10/1000</f>
        <v>0.68016561127505826</v>
      </c>
    </row>
    <row r="11" spans="1:19">
      <c r="B11" s="1" t="s">
        <v>23</v>
      </c>
      <c r="C11" s="1"/>
      <c r="J11" s="1"/>
      <c r="K11" s="1"/>
    </row>
    <row r="12" spans="1:19">
      <c r="B12" s="1"/>
      <c r="C12" s="1" t="s">
        <v>24</v>
      </c>
      <c r="D12">
        <v>2110.56</v>
      </c>
      <c r="E12">
        <f>LOG(D12)</f>
        <v>3.3243977029952934</v>
      </c>
      <c r="J12" s="1"/>
      <c r="K12" s="1"/>
    </row>
    <row r="13" spans="1:19">
      <c r="B13" s="1"/>
      <c r="C13" s="1" t="s">
        <v>25</v>
      </c>
      <c r="D13">
        <v>2545.7196895823467</v>
      </c>
      <c r="E13">
        <v>3.4058105815762243</v>
      </c>
      <c r="J13" s="1"/>
      <c r="K13" s="1"/>
    </row>
    <row r="14" spans="1:19">
      <c r="B14" s="1"/>
      <c r="C14" s="1" t="s">
        <v>26</v>
      </c>
      <c r="D14">
        <v>12646.822670606838</v>
      </c>
      <c r="E14">
        <v>4.1019814290732945</v>
      </c>
      <c r="J14" s="1"/>
      <c r="K14" s="1"/>
    </row>
    <row r="15" spans="1:19">
      <c r="B15" s="1"/>
      <c r="C15" s="1" t="s">
        <v>27</v>
      </c>
      <c r="D15">
        <v>486.22265977431698</v>
      </c>
      <c r="E15">
        <v>2.6868351947081184</v>
      </c>
      <c r="J15" s="1"/>
      <c r="K15" s="1"/>
    </row>
    <row r="16" spans="1:19">
      <c r="B16" s="1"/>
      <c r="C16" s="1" t="s">
        <v>28</v>
      </c>
      <c r="D16">
        <v>463.26436429649584</v>
      </c>
      <c r="E16">
        <v>2.6658288942359185</v>
      </c>
      <c r="F16">
        <f>AVERAGE(E12:E16)</f>
        <v>3.2369707605177696</v>
      </c>
      <c r="G16">
        <f>STDEV(E12:E16)</f>
        <v>0.59440011447457042</v>
      </c>
      <c r="H16">
        <f t="shared" ref="H16:H40" si="0">2.766*(G16/SQRT((5)))</f>
        <v>0.73526866498709398</v>
      </c>
      <c r="I16" s="1">
        <v>2.5720912199187111</v>
      </c>
      <c r="J16" s="1">
        <f>I16-H16</f>
        <v>1.8368225549316173</v>
      </c>
      <c r="K16" s="1">
        <f>I16+H16</f>
        <v>3.307359884905805</v>
      </c>
      <c r="M16">
        <f>10^I16</f>
        <v>373.32856409940439</v>
      </c>
      <c r="N16">
        <f>10^J16</f>
        <v>68.678777330479079</v>
      </c>
      <c r="O16">
        <f>10^K16</f>
        <v>2029.3636868615304</v>
      </c>
      <c r="Q16">
        <f>M16/1000</f>
        <v>0.3733285640994044</v>
      </c>
      <c r="R16">
        <f>N16/1000</f>
        <v>6.8678777330479085E-2</v>
      </c>
      <c r="S16">
        <f>O16/1000</f>
        <v>2.0293636868615303</v>
      </c>
    </row>
    <row r="17" spans="2:19">
      <c r="B17" s="1" t="s">
        <v>29</v>
      </c>
      <c r="C17" s="1"/>
      <c r="J17" s="1"/>
      <c r="K17" s="1"/>
    </row>
    <row r="18" spans="2:19">
      <c r="B18" s="1"/>
      <c r="C18" s="1" t="s">
        <v>30</v>
      </c>
      <c r="D18">
        <v>1465.7317577782717</v>
      </c>
      <c r="E18">
        <v>3.1660544977430467</v>
      </c>
      <c r="J18" s="1"/>
      <c r="K18" s="1"/>
    </row>
    <row r="19" spans="2:19">
      <c r="B19" s="1"/>
      <c r="C19" s="1" t="s">
        <v>31</v>
      </c>
      <c r="D19">
        <v>270.74853533022531</v>
      </c>
      <c r="E19">
        <v>2.4325661158985712</v>
      </c>
      <c r="J19" s="1"/>
      <c r="K19" s="1"/>
    </row>
    <row r="20" spans="2:19">
      <c r="B20" s="1"/>
      <c r="C20" s="1" t="s">
        <v>32</v>
      </c>
      <c r="D20">
        <v>294.23389138913785</v>
      </c>
      <c r="E20">
        <v>2.4686926955687976</v>
      </c>
      <c r="J20" s="1"/>
      <c r="K20" s="1"/>
    </row>
    <row r="21" spans="2:19">
      <c r="B21" s="1"/>
      <c r="C21" s="1" t="s">
        <v>33</v>
      </c>
      <c r="D21">
        <v>83662.443706581238</v>
      </c>
      <c r="E21">
        <v>4.9225305457906767</v>
      </c>
      <c r="J21" s="1"/>
      <c r="K21" s="1"/>
    </row>
    <row r="22" spans="2:19">
      <c r="B22" s="1"/>
      <c r="C22" s="1" t="s">
        <v>34</v>
      </c>
      <c r="D22">
        <v>146288.11307029976</v>
      </c>
      <c r="E22">
        <v>5.1652090381026756</v>
      </c>
      <c r="F22">
        <f>AVERAGE(E18:E22)</f>
        <v>3.6310105786207538</v>
      </c>
      <c r="G22">
        <f>STDEV(E18:E22)</f>
        <v>1.3252570399088912</v>
      </c>
      <c r="H22">
        <f t="shared" si="0"/>
        <v>1.6393334233455061</v>
      </c>
      <c r="I22" s="1">
        <v>3.6310105786207538</v>
      </c>
      <c r="J22" s="1">
        <f>I22-H22</f>
        <v>1.9916771552752477</v>
      </c>
      <c r="K22" s="1">
        <f>I22+H22</f>
        <v>5.2703440019662597</v>
      </c>
      <c r="M22">
        <f>10^I22</f>
        <v>4275.7330092979882</v>
      </c>
      <c r="N22">
        <f>10^J22</f>
        <v>98.101840493168197</v>
      </c>
      <c r="O22">
        <f>10^K22</f>
        <v>186356.26686406112</v>
      </c>
      <c r="Q22">
        <f>M22/1000</f>
        <v>4.2757330092979879</v>
      </c>
      <c r="R22">
        <f>N22/1000</f>
        <v>9.8101840493168196E-2</v>
      </c>
      <c r="S22">
        <f>O22/1000</f>
        <v>186.35626686406113</v>
      </c>
    </row>
    <row r="23" spans="2:19">
      <c r="B23" s="1" t="s">
        <v>35</v>
      </c>
      <c r="C23" s="1"/>
      <c r="J23" s="1"/>
      <c r="K23" s="1"/>
    </row>
    <row r="24" spans="2:19">
      <c r="B24" s="1"/>
      <c r="C24" s="1" t="s">
        <v>36</v>
      </c>
      <c r="D24" s="11">
        <v>659.4647831596684</v>
      </c>
      <c r="E24" s="11">
        <v>2.8191916082405375</v>
      </c>
      <c r="J24" s="1"/>
      <c r="K24" s="1"/>
    </row>
    <row r="25" spans="2:19">
      <c r="B25" s="1"/>
      <c r="C25" s="1" t="s">
        <v>37</v>
      </c>
      <c r="D25" s="11">
        <v>1311.5269766706162</v>
      </c>
      <c r="E25" s="11">
        <v>3.117777227979134</v>
      </c>
      <c r="J25" s="1"/>
      <c r="K25" s="1"/>
    </row>
    <row r="26" spans="2:19">
      <c r="B26" s="1"/>
      <c r="C26" s="1" t="s">
        <v>38</v>
      </c>
      <c r="D26" s="11">
        <v>1992.2694657571078</v>
      </c>
      <c r="E26" s="11">
        <v>3.2993480788551</v>
      </c>
      <c r="J26" s="1"/>
      <c r="K26" s="1"/>
    </row>
    <row r="27" spans="2:19">
      <c r="B27" s="1"/>
      <c r="C27" s="1" t="s">
        <v>39</v>
      </c>
      <c r="D27" s="11">
        <v>931.8229763841897</v>
      </c>
      <c r="E27" s="11">
        <v>2.9693334148413761</v>
      </c>
      <c r="J27" s="1"/>
      <c r="K27" s="1"/>
    </row>
    <row r="28" spans="2:19">
      <c r="B28" s="1"/>
      <c r="C28" s="1" t="s">
        <v>40</v>
      </c>
      <c r="D28" s="11">
        <v>150.19831512729652</v>
      </c>
      <c r="E28" s="11">
        <v>2.1766650609303202</v>
      </c>
      <c r="F28">
        <f>AVERAGE(E24:E28)</f>
        <v>2.8764630781692935</v>
      </c>
      <c r="G28">
        <f>STDEV(E24:E28)</f>
        <v>0.42973434478071953</v>
      </c>
      <c r="H28">
        <f t="shared" si="0"/>
        <v>0.53157829262083867</v>
      </c>
      <c r="I28" s="1">
        <v>2.8764630781692935</v>
      </c>
      <c r="J28" s="1">
        <f>I28-H28</f>
        <v>2.3448847855484547</v>
      </c>
      <c r="K28" s="1">
        <f>I28+H28</f>
        <v>3.4080413707901323</v>
      </c>
      <c r="M28">
        <f>10^I28</f>
        <v>752.42475956910062</v>
      </c>
      <c r="N28">
        <f>10^J28</f>
        <v>221.25076731942312</v>
      </c>
      <c r="O28">
        <f>10^K28</f>
        <v>2558.8296288042702</v>
      </c>
      <c r="Q28">
        <f>M28/1000</f>
        <v>0.7524247595691006</v>
      </c>
      <c r="R28">
        <f>N28/1000</f>
        <v>0.22125076731942311</v>
      </c>
      <c r="S28">
        <f>O28/1000</f>
        <v>2.5588296288042702</v>
      </c>
    </row>
    <row r="29" spans="2:19">
      <c r="B29" s="1" t="s">
        <v>60</v>
      </c>
      <c r="C29" s="1"/>
      <c r="J29" s="1"/>
      <c r="K29" s="1"/>
    </row>
    <row r="30" spans="2:19">
      <c r="B30" s="1"/>
      <c r="C30" s="1" t="s">
        <v>42</v>
      </c>
      <c r="D30">
        <v>11.783104302817197</v>
      </c>
      <c r="E30">
        <v>1.0712597220280211</v>
      </c>
      <c r="J30" s="1"/>
      <c r="K30" s="1"/>
    </row>
    <row r="31" spans="2:19">
      <c r="B31" s="1"/>
      <c r="C31" s="1" t="s">
        <v>43</v>
      </c>
      <c r="D31">
        <v>6476.2933672448098</v>
      </c>
      <c r="E31">
        <v>3.8113265134738392</v>
      </c>
      <c r="J31" s="1"/>
      <c r="K31" s="1"/>
    </row>
    <row r="32" spans="2:19">
      <c r="B32" s="1"/>
      <c r="C32" s="1" t="s">
        <v>44</v>
      </c>
      <c r="D32">
        <v>26.049537142518336</v>
      </c>
      <c r="E32">
        <v>1.415800011004601</v>
      </c>
      <c r="J32" s="1"/>
      <c r="K32" s="1"/>
    </row>
    <row r="33" spans="2:19">
      <c r="B33" s="1"/>
      <c r="C33" s="1" t="s">
        <v>46</v>
      </c>
      <c r="D33">
        <v>1.5946697582283149</v>
      </c>
      <c r="E33">
        <v>0.20267075822151734</v>
      </c>
      <c r="J33" s="1"/>
      <c r="K33" s="1"/>
    </row>
    <row r="34" spans="2:19">
      <c r="B34" s="1"/>
      <c r="C34" s="1" t="s">
        <v>47</v>
      </c>
      <c r="D34">
        <v>123.9301759537542</v>
      </c>
      <c r="E34">
        <v>2.0931770662998979</v>
      </c>
      <c r="F34">
        <f>AVERAGE(E30:E34)</f>
        <v>1.7188468142055755</v>
      </c>
      <c r="G34">
        <f>STDEV(E30:E34)</f>
        <v>1.3535684937515613</v>
      </c>
      <c r="H34">
        <f t="shared" si="0"/>
        <v>1.6743544880523071</v>
      </c>
      <c r="I34" s="1">
        <v>1.7188468142055755</v>
      </c>
      <c r="J34" s="1">
        <f>I34-H34</f>
        <v>4.4492326153268369E-2</v>
      </c>
      <c r="K34" s="1">
        <f>I34+H34</f>
        <v>3.3932013022578826</v>
      </c>
      <c r="M34">
        <f>10^I34</f>
        <v>52.341578306561253</v>
      </c>
      <c r="N34">
        <f>10^J34</f>
        <v>1.1078789893284786</v>
      </c>
      <c r="O34">
        <f>10^K34</f>
        <v>2472.8700932242327</v>
      </c>
      <c r="Q34">
        <f>M34/1000</f>
        <v>5.2341578306561255E-2</v>
      </c>
      <c r="R34">
        <f>N34/1000</f>
        <v>1.1078789893284786E-3</v>
      </c>
      <c r="S34">
        <f>O34/1000</f>
        <v>2.4728700932242327</v>
      </c>
    </row>
    <row r="35" spans="2:19">
      <c r="B35" s="1" t="s">
        <v>48</v>
      </c>
      <c r="C35" s="1"/>
      <c r="J35" s="1"/>
      <c r="K35" s="1"/>
    </row>
    <row r="36" spans="2:19">
      <c r="B36" s="1"/>
      <c r="C36" s="1" t="s">
        <v>49</v>
      </c>
      <c r="D36">
        <v>762.8511576285955</v>
      </c>
      <c r="E36">
        <v>2.8824398096110229</v>
      </c>
      <c r="J36" s="1"/>
      <c r="K36" s="1"/>
    </row>
    <row r="37" spans="2:19">
      <c r="B37" s="1"/>
      <c r="C37" s="1" t="s">
        <v>50</v>
      </c>
      <c r="D37">
        <v>773.60687396794833</v>
      </c>
      <c r="E37">
        <v>2.8885203200629048</v>
      </c>
      <c r="J37" s="1"/>
      <c r="K37" s="1"/>
    </row>
    <row r="38" spans="2:19">
      <c r="B38" s="1"/>
      <c r="C38" s="1" t="s">
        <v>51</v>
      </c>
      <c r="D38">
        <v>237.83297163719826</v>
      </c>
      <c r="E38">
        <v>2.3762720622569105</v>
      </c>
      <c r="J38" s="1"/>
      <c r="K38" s="1"/>
    </row>
    <row r="39" spans="2:19">
      <c r="B39" s="1"/>
      <c r="C39" s="1" t="s">
        <v>52</v>
      </c>
      <c r="D39">
        <v>5137.5412959187261</v>
      </c>
      <c r="E39">
        <v>3.7107553257877846</v>
      </c>
      <c r="J39" s="1"/>
      <c r="K39" s="1"/>
    </row>
    <row r="40" spans="2:19">
      <c r="B40" s="1"/>
      <c r="C40" s="1" t="s">
        <v>53</v>
      </c>
      <c r="D40">
        <v>4982.9039170292335</v>
      </c>
      <c r="E40">
        <v>3.6974825129574667</v>
      </c>
      <c r="F40">
        <f>AVERAGE(E36:E40)</f>
        <v>3.1110940061352181</v>
      </c>
      <c r="G40">
        <f>STDEV(E36:E40)</f>
        <v>0.57992030826349572</v>
      </c>
      <c r="H40">
        <f t="shared" si="0"/>
        <v>0.71735724888398655</v>
      </c>
      <c r="I40" s="1">
        <v>3.1110940061352181</v>
      </c>
      <c r="J40" s="1">
        <f>I40-H40</f>
        <v>2.3937367572512316</v>
      </c>
      <c r="K40" s="1">
        <f>I40+H40</f>
        <v>3.8284512550192047</v>
      </c>
      <c r="M40">
        <f>10^I40</f>
        <v>1291.4987974774001</v>
      </c>
      <c r="N40">
        <f>10^J40</f>
        <v>247.59208509437499</v>
      </c>
      <c r="O40">
        <f>10^K40</f>
        <v>6736.7627816122867</v>
      </c>
      <c r="Q40">
        <f>M40/1000</f>
        <v>1.2914987974774002</v>
      </c>
      <c r="R40">
        <f>N40/1000</f>
        <v>0.247592085094375</v>
      </c>
      <c r="S40">
        <f>O40/1000</f>
        <v>6.7367627816122866</v>
      </c>
    </row>
    <row r="41" spans="2:19">
      <c r="B41" s="1"/>
      <c r="C41" s="1"/>
      <c r="J41" s="1"/>
      <c r="K41" s="1"/>
    </row>
    <row r="42" spans="2:19">
      <c r="B42" s="1" t="s">
        <v>63</v>
      </c>
      <c r="C42" s="1"/>
      <c r="J42" s="1"/>
      <c r="K42" s="1"/>
    </row>
    <row r="43" spans="2:19">
      <c r="B43" s="1"/>
      <c r="C43" s="1"/>
    </row>
    <row r="44" spans="2:19">
      <c r="B44" s="1" t="s">
        <v>14</v>
      </c>
      <c r="C44" s="1" t="s">
        <v>18</v>
      </c>
      <c r="D44" t="s">
        <v>12</v>
      </c>
      <c r="E44">
        <v>0</v>
      </c>
    </row>
    <row r="45" spans="2:19">
      <c r="B45" s="1"/>
      <c r="C45" s="1" t="s">
        <v>19</v>
      </c>
      <c r="D45" t="s">
        <v>12</v>
      </c>
      <c r="E45">
        <v>0</v>
      </c>
    </row>
    <row r="46" spans="2:19">
      <c r="B46" s="1"/>
      <c r="C46" s="1" t="s">
        <v>20</v>
      </c>
      <c r="D46" t="s">
        <v>12</v>
      </c>
      <c r="E46">
        <v>0</v>
      </c>
    </row>
    <row r="47" spans="2:19">
      <c r="B47" s="1"/>
      <c r="C47" s="1" t="s">
        <v>21</v>
      </c>
      <c r="D47" t="s">
        <v>12</v>
      </c>
      <c r="E47">
        <v>0</v>
      </c>
    </row>
    <row r="48" spans="2:19">
      <c r="B48" s="1"/>
      <c r="C48" s="1" t="s">
        <v>22</v>
      </c>
      <c r="D48" t="s">
        <v>12</v>
      </c>
      <c r="E48">
        <v>0</v>
      </c>
    </row>
    <row r="49" spans="2:5">
      <c r="B49" s="1" t="s">
        <v>55</v>
      </c>
      <c r="C49" s="1"/>
    </row>
    <row r="50" spans="2:5">
      <c r="B50" s="1"/>
      <c r="C50" s="1" t="s">
        <v>24</v>
      </c>
      <c r="D50" t="s">
        <v>12</v>
      </c>
      <c r="E50">
        <v>0</v>
      </c>
    </row>
    <row r="51" spans="2:5">
      <c r="B51" s="1"/>
      <c r="C51" s="1" t="s">
        <v>25</v>
      </c>
      <c r="D51" t="s">
        <v>12</v>
      </c>
      <c r="E51">
        <v>0</v>
      </c>
    </row>
    <row r="52" spans="2:5">
      <c r="B52" s="1"/>
      <c r="C52" s="1" t="s">
        <v>26</v>
      </c>
      <c r="D52" t="s">
        <v>12</v>
      </c>
      <c r="E52">
        <v>0</v>
      </c>
    </row>
    <row r="53" spans="2:5">
      <c r="B53" s="1"/>
      <c r="C53" s="1" t="s">
        <v>27</v>
      </c>
      <c r="D53" t="s">
        <v>12</v>
      </c>
      <c r="E53">
        <v>0</v>
      </c>
    </row>
    <row r="54" spans="2:5">
      <c r="B54" s="1"/>
      <c r="C54" s="1" t="s">
        <v>28</v>
      </c>
      <c r="D54" t="s">
        <v>12</v>
      </c>
      <c r="E54">
        <v>0</v>
      </c>
    </row>
    <row r="55" spans="2:5">
      <c r="B55" s="1" t="s">
        <v>56</v>
      </c>
      <c r="C55" s="1"/>
    </row>
    <row r="56" spans="2:5">
      <c r="B56" s="1"/>
      <c r="C56" s="1" t="s">
        <v>30</v>
      </c>
      <c r="D56" t="s">
        <v>12</v>
      </c>
      <c r="E56">
        <v>0</v>
      </c>
    </row>
    <row r="57" spans="2:5">
      <c r="B57" s="1"/>
      <c r="C57" s="1" t="s">
        <v>31</v>
      </c>
      <c r="D57" t="s">
        <v>12</v>
      </c>
      <c r="E57">
        <v>0</v>
      </c>
    </row>
    <row r="58" spans="2:5">
      <c r="B58" s="1"/>
      <c r="C58" s="1" t="s">
        <v>32</v>
      </c>
      <c r="D58" t="s">
        <v>12</v>
      </c>
      <c r="E58">
        <v>0</v>
      </c>
    </row>
    <row r="59" spans="2:5">
      <c r="B59" s="1"/>
      <c r="C59" s="1" t="s">
        <v>33</v>
      </c>
      <c r="D59" t="s">
        <v>12</v>
      </c>
      <c r="E59">
        <v>0</v>
      </c>
    </row>
    <row r="60" spans="2:5">
      <c r="B60" s="1"/>
      <c r="C60" s="1" t="s">
        <v>34</v>
      </c>
      <c r="D60" t="s">
        <v>12</v>
      </c>
      <c r="E60">
        <v>0</v>
      </c>
    </row>
    <row r="61" spans="2:5">
      <c r="B61" s="1" t="s">
        <v>57</v>
      </c>
      <c r="C61" s="1"/>
    </row>
    <row r="62" spans="2:5">
      <c r="B62" s="1"/>
      <c r="C62" s="1" t="s">
        <v>36</v>
      </c>
      <c r="D62" t="s">
        <v>12</v>
      </c>
      <c r="E62">
        <v>0</v>
      </c>
    </row>
    <row r="63" spans="2:5">
      <c r="B63" s="1"/>
      <c r="C63" s="1" t="s">
        <v>37</v>
      </c>
      <c r="D63" t="s">
        <v>12</v>
      </c>
      <c r="E63">
        <v>0</v>
      </c>
    </row>
    <row r="64" spans="2:5">
      <c r="B64" s="1"/>
      <c r="C64" s="1" t="s">
        <v>38</v>
      </c>
      <c r="D64" t="s">
        <v>12</v>
      </c>
      <c r="E64">
        <v>0</v>
      </c>
    </row>
    <row r="65" spans="2:5">
      <c r="B65" s="1"/>
      <c r="C65" s="1" t="s">
        <v>39</v>
      </c>
      <c r="D65" t="s">
        <v>12</v>
      </c>
      <c r="E65">
        <v>0</v>
      </c>
    </row>
    <row r="66" spans="2:5">
      <c r="B66" s="1"/>
      <c r="C66" s="1" t="s">
        <v>40</v>
      </c>
      <c r="D66" t="s">
        <v>12</v>
      </c>
      <c r="E66">
        <v>0</v>
      </c>
    </row>
    <row r="67" spans="2:5">
      <c r="B67" s="1" t="s">
        <v>58</v>
      </c>
      <c r="C67" s="1"/>
    </row>
    <row r="68" spans="2:5">
      <c r="B68" s="1"/>
      <c r="C68" s="1" t="s">
        <v>42</v>
      </c>
      <c r="D68" t="s">
        <v>12</v>
      </c>
      <c r="E68">
        <v>0</v>
      </c>
    </row>
    <row r="69" spans="2:5">
      <c r="B69" s="1"/>
      <c r="C69" s="1" t="s">
        <v>43</v>
      </c>
      <c r="D69" t="s">
        <v>12</v>
      </c>
      <c r="E69">
        <v>0</v>
      </c>
    </row>
    <row r="70" spans="2:5">
      <c r="B70" s="1" t="s">
        <v>45</v>
      </c>
      <c r="C70" s="1" t="s">
        <v>44</v>
      </c>
      <c r="D70" t="s">
        <v>12</v>
      </c>
      <c r="E70">
        <v>0</v>
      </c>
    </row>
    <row r="71" spans="2:5">
      <c r="B71" s="1"/>
      <c r="C71" s="1" t="s">
        <v>46</v>
      </c>
      <c r="D71" t="s">
        <v>12</v>
      </c>
      <c r="E71">
        <v>0</v>
      </c>
    </row>
    <row r="72" spans="2:5">
      <c r="B72" s="1"/>
      <c r="C72" s="1" t="s">
        <v>47</v>
      </c>
      <c r="D72" t="s">
        <v>12</v>
      </c>
      <c r="E72">
        <v>0</v>
      </c>
    </row>
    <row r="73" spans="2:5">
      <c r="B73" s="1" t="s">
        <v>59</v>
      </c>
      <c r="C73" s="1"/>
    </row>
    <row r="74" spans="2:5">
      <c r="B74" s="1"/>
      <c r="C74" s="1" t="s">
        <v>49</v>
      </c>
      <c r="D74" t="s">
        <v>12</v>
      </c>
      <c r="E74">
        <v>0</v>
      </c>
    </row>
    <row r="75" spans="2:5">
      <c r="B75" s="1"/>
      <c r="C75" s="1" t="s">
        <v>50</v>
      </c>
      <c r="D75" t="s">
        <v>12</v>
      </c>
      <c r="E75">
        <v>0</v>
      </c>
    </row>
    <row r="76" spans="2:5">
      <c r="B76" s="1"/>
      <c r="C76" s="1" t="s">
        <v>51</v>
      </c>
      <c r="D76" t="s">
        <v>12</v>
      </c>
      <c r="E76">
        <v>0</v>
      </c>
    </row>
    <row r="77" spans="2:5">
      <c r="B77" s="1"/>
      <c r="C77" s="1" t="s">
        <v>52</v>
      </c>
      <c r="D77" t="s">
        <v>12</v>
      </c>
      <c r="E77">
        <v>0</v>
      </c>
    </row>
    <row r="78" spans="2:5">
      <c r="B78" s="1"/>
      <c r="C78" s="1" t="s">
        <v>53</v>
      </c>
      <c r="D78" t="s">
        <v>12</v>
      </c>
      <c r="E7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MafA sera vs MafA protein</vt:lpstr>
      <vt:lpstr>MafA protein vs OM</vt:lpstr>
      <vt:lpstr>rMAFA vs FA1090</vt:lpstr>
      <vt:lpstr>rMafA vs A205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Myron Christodoulides</dc:creator>
  <cp:lastModifiedBy>Myron Christodoulides</cp:lastModifiedBy>
  <dcterms:created xsi:type="dcterms:W3CDTF">2023-03-03T13:52:20Z</dcterms:created>
  <dcterms:modified xsi:type="dcterms:W3CDTF">2025-04-15T08:14:50Z</dcterms:modified>
</cp:coreProperties>
</file>