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submitted\Michael-MaFA23\Cell culture experiments\"/>
    </mc:Choice>
  </mc:AlternateContent>
  <xr:revisionPtr revIDLastSave="0" documentId="8_{1D06B85B-D0A9-45B5-9C59-BF9847A2406E}" xr6:coauthVersionLast="47" xr6:coauthVersionMax="47" xr10:uidLastSave="{00000000-0000-0000-0000-000000000000}"/>
  <bookViews>
    <workbookView xWindow="21480" yWindow="-120" windowWidth="19440" windowHeight="15000" firstSheet="2" activeTab="4" xr2:uid="{9B63E2CF-68FA-41FA-B6A2-2BC4CEDA78F2}"/>
  </bookViews>
  <sheets>
    <sheet name="Sheet1" sheetId="1" r:id="rId1"/>
    <sheet name="all data combined" sheetId="4" r:id="rId2"/>
    <sheet name="testing rabbit pre" sheetId="2" r:id="rId3"/>
    <sheet name="merging data for 1% only to pub" sheetId="3" r:id="rId4"/>
    <sheet name="Sheet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5" l="1"/>
  <c r="O11" i="5"/>
  <c r="P7" i="5"/>
  <c r="O7" i="5"/>
  <c r="P15" i="5"/>
  <c r="O15" i="5"/>
  <c r="N6" i="5"/>
  <c r="N7" i="5"/>
  <c r="N9" i="5"/>
  <c r="N10" i="5"/>
  <c r="N11" i="5"/>
  <c r="N13" i="5"/>
  <c r="N14" i="5"/>
  <c r="N15" i="5"/>
  <c r="N5" i="5"/>
  <c r="J5" i="5"/>
  <c r="J9" i="5"/>
  <c r="K9" i="5"/>
  <c r="L9" i="5"/>
  <c r="J10" i="5"/>
  <c r="K10" i="5"/>
  <c r="L10" i="5"/>
  <c r="J11" i="5"/>
  <c r="K11" i="5"/>
  <c r="L11" i="5"/>
  <c r="J13" i="5"/>
  <c r="K13" i="5"/>
  <c r="L13" i="5"/>
  <c r="J14" i="5"/>
  <c r="K14" i="5"/>
  <c r="L14" i="5"/>
  <c r="J15" i="5"/>
  <c r="K15" i="5"/>
  <c r="L15" i="5"/>
  <c r="L7" i="5"/>
  <c r="K7" i="5"/>
  <c r="J7" i="5"/>
  <c r="L6" i="5"/>
  <c r="K6" i="5"/>
  <c r="J6" i="5"/>
  <c r="L5" i="5"/>
  <c r="K5" i="5"/>
  <c r="D27" i="4"/>
  <c r="E27" i="4"/>
  <c r="D9" i="4"/>
  <c r="E9" i="4"/>
  <c r="E35" i="4"/>
  <c r="D35" i="4"/>
  <c r="E21" i="4"/>
  <c r="D21" i="4"/>
  <c r="E17" i="4"/>
  <c r="D17" i="4"/>
  <c r="J4" i="2"/>
  <c r="O9" i="1"/>
  <c r="N9" i="1"/>
  <c r="E8" i="3"/>
  <c r="D8" i="3"/>
  <c r="N18" i="1"/>
  <c r="O18" i="1" s="1"/>
  <c r="N4" i="1"/>
  <c r="O4" i="1" s="1"/>
  <c r="P16" i="2"/>
  <c r="P15" i="2"/>
  <c r="P10" i="2"/>
  <c r="O10" i="2"/>
  <c r="P9" i="2"/>
  <c r="O9" i="2"/>
  <c r="N16" i="2"/>
  <c r="N15" i="2"/>
  <c r="N13" i="2"/>
  <c r="N12" i="2"/>
  <c r="N10" i="2"/>
  <c r="N9" i="2"/>
  <c r="P4" i="2"/>
  <c r="O4" i="2"/>
  <c r="N4" i="2"/>
  <c r="N5" i="2"/>
  <c r="G16" i="2"/>
  <c r="K16" i="2" s="1"/>
  <c r="L16" i="2"/>
  <c r="J16" i="2"/>
  <c r="L15" i="2"/>
  <c r="K15" i="2"/>
  <c r="J15" i="2"/>
  <c r="L13" i="2"/>
  <c r="K13" i="2"/>
  <c r="J13" i="2"/>
  <c r="L12" i="2"/>
  <c r="K12" i="2"/>
  <c r="J12" i="2"/>
  <c r="L10" i="2"/>
  <c r="K10" i="2"/>
  <c r="J10" i="2"/>
  <c r="L9" i="2"/>
  <c r="K9" i="2"/>
  <c r="J9" i="2"/>
  <c r="L5" i="2"/>
  <c r="K5" i="2"/>
  <c r="J5" i="2"/>
  <c r="L4" i="2"/>
  <c r="K4" i="2"/>
  <c r="AD25" i="1"/>
  <c r="AD23" i="1"/>
  <c r="AB25" i="1"/>
  <c r="AB24" i="1"/>
  <c r="AB23" i="1"/>
  <c r="AB22" i="1"/>
  <c r="N10" i="1"/>
  <c r="O10" i="1" s="1"/>
  <c r="J9" i="1"/>
  <c r="K9" i="1"/>
  <c r="L9" i="1"/>
  <c r="J10" i="1"/>
  <c r="K10" i="1"/>
  <c r="L10" i="1"/>
  <c r="J12" i="1"/>
  <c r="K12" i="1"/>
  <c r="L12" i="1"/>
  <c r="J13" i="1"/>
  <c r="N13" i="1" s="1"/>
  <c r="K13" i="1"/>
  <c r="L13" i="1"/>
  <c r="J15" i="1"/>
  <c r="K15" i="1"/>
  <c r="L15" i="1"/>
  <c r="N15" i="1" s="1"/>
  <c r="J16" i="1"/>
  <c r="K16" i="1"/>
  <c r="L16" i="1"/>
  <c r="J18" i="1"/>
  <c r="K18" i="1"/>
  <c r="L18" i="1"/>
  <c r="J19" i="1"/>
  <c r="K19" i="1"/>
  <c r="L19" i="1"/>
  <c r="J20" i="1"/>
  <c r="K20" i="1"/>
  <c r="L20" i="1"/>
  <c r="J21" i="1"/>
  <c r="N21" i="1" s="1"/>
  <c r="K21" i="1"/>
  <c r="L21" i="1"/>
  <c r="J22" i="1"/>
  <c r="K22" i="1"/>
  <c r="L22" i="1"/>
  <c r="J23" i="1"/>
  <c r="K23" i="1"/>
  <c r="L23" i="1"/>
  <c r="N23" i="1" s="1"/>
  <c r="J24" i="1"/>
  <c r="K24" i="1"/>
  <c r="L24" i="1"/>
  <c r="J25" i="1"/>
  <c r="N25" i="1" s="1"/>
  <c r="K25" i="1"/>
  <c r="L25" i="1"/>
  <c r="J5" i="1"/>
  <c r="K5" i="1"/>
  <c r="L5" i="1"/>
  <c r="J6" i="1"/>
  <c r="K6" i="1"/>
  <c r="L6" i="1"/>
  <c r="J7" i="1"/>
  <c r="K7" i="1"/>
  <c r="L7" i="1"/>
  <c r="K4" i="1"/>
  <c r="L4" i="1"/>
  <c r="J4" i="1"/>
  <c r="N16" i="1"/>
  <c r="N12" i="1"/>
  <c r="N19" i="1"/>
  <c r="P19" i="1" s="1"/>
  <c r="N20" i="1"/>
  <c r="N24" i="1"/>
  <c r="N7" i="1"/>
  <c r="P9" i="1" l="1"/>
  <c r="P4" i="1"/>
  <c r="O19" i="1"/>
  <c r="N5" i="1"/>
  <c r="N6" i="1"/>
  <c r="N22" i="1"/>
  <c r="P10" i="1" l="1"/>
  <c r="P18" i="1"/>
</calcChain>
</file>

<file path=xl/sharedStrings.xml><?xml version="1.0" encoding="utf-8"?>
<sst xmlns="http://schemas.openxmlformats.org/spreadsheetml/2006/main" count="88" uniqueCount="53">
  <si>
    <t>Expt 1</t>
  </si>
  <si>
    <t>Inhibition of cell attachment by anti-MafA 2/3 sera</t>
  </si>
  <si>
    <t>Control untreated bacteria attachment</t>
  </si>
  <si>
    <t>cfu/15ul</t>
  </si>
  <si>
    <t>cfu/monolayer</t>
  </si>
  <si>
    <t xml:space="preserve">mean </t>
  </si>
  <si>
    <t>post antiserum</t>
  </si>
  <si>
    <t>expt 1</t>
  </si>
  <si>
    <t>expt 2</t>
  </si>
  <si>
    <t>expt 3</t>
  </si>
  <si>
    <t>control rabbit preimmune sera</t>
  </si>
  <si>
    <t>R350</t>
  </si>
  <si>
    <t>R351</t>
  </si>
  <si>
    <t>R352</t>
  </si>
  <si>
    <t>R353</t>
  </si>
  <si>
    <t>SEM</t>
  </si>
  <si>
    <t xml:space="preserve">MEAN </t>
  </si>
  <si>
    <t>MEAN</t>
  </si>
  <si>
    <t>Anti-MafA 2/3 1% (v/v)</t>
  </si>
  <si>
    <t>Anti-MafA 2/3 10% (v/v)</t>
  </si>
  <si>
    <t>Control</t>
  </si>
  <si>
    <t>Pre-immune 1% (v/v)</t>
  </si>
  <si>
    <t>Pre-immune 10% (v/v)</t>
  </si>
  <si>
    <t>graph</t>
  </si>
  <si>
    <t>mean</t>
  </si>
  <si>
    <t>sem</t>
  </si>
  <si>
    <t>pre-immune1%</t>
  </si>
  <si>
    <t>anti-Maf A 1%</t>
  </si>
  <si>
    <t>pre-immune 10%</t>
  </si>
  <si>
    <t>anti-MafA 10%</t>
  </si>
  <si>
    <t>% reduction by serum of control</t>
  </si>
  <si>
    <t>% reduction compared to pre-immune serum</t>
  </si>
  <si>
    <t>Expt tesitng MafA 2/3 rabbit pre</t>
  </si>
  <si>
    <t xml:space="preserve">pre </t>
  </si>
  <si>
    <t>pre</t>
  </si>
  <si>
    <t>pooled pre</t>
  </si>
  <si>
    <t>means</t>
  </si>
  <si>
    <t>M</t>
  </si>
  <si>
    <t>for publication</t>
  </si>
  <si>
    <t>(all)</t>
  </si>
  <si>
    <t>Anti-MafA 2/3 (1% v/v)</t>
  </si>
  <si>
    <t>data for publication for 1% only, not 10% because of effects of azide in control, for P9-1</t>
  </si>
  <si>
    <t>all data</t>
  </si>
  <si>
    <t>pre-immuine 1%</t>
  </si>
  <si>
    <t>post-immune 1%</t>
  </si>
  <si>
    <t>post immune 10%</t>
  </si>
  <si>
    <t>control</t>
  </si>
  <si>
    <t>Pre-immune (1% v/v)</t>
  </si>
  <si>
    <t>Pre-immune (10% v/v)</t>
  </si>
  <si>
    <t>Anti-MaFA 2/3 (10% v/v)</t>
  </si>
  <si>
    <t>P9-17 experiment with pre and post-immune sera</t>
  </si>
  <si>
    <t>pre-immun sera 1%</t>
  </si>
  <si>
    <t>post-immune ser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</si>
</sst>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0" fillId="0" borderId="0" xfId="0" applyNumberFormat="1"/>
    <xf numFmtId="9" fontId="0" fillId="0" borderId="0" xfId="0" applyNumberFormat="1"/>
    <xf numFmtId="1" fontId="0" fillId="2" borderId="0" xfId="0" applyNumberFormat="1" applyFill="1"/>
    <xf numFmtId="1" fontId="0" fillId="3" borderId="0" xfId="0" applyNumberFormat="1" applyFill="1"/>
    <xf numFmtId="1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Sheet1!$V$12:$V$16</c:f>
                <c:numCache>
                  <c:formatCode>General</c:formatCode>
                  <c:ptCount val="5"/>
                  <c:pt idx="0">
                    <c:v>246.27596685801944</c:v>
                  </c:pt>
                  <c:pt idx="1">
                    <c:v>358.00986692382492</c:v>
                  </c:pt>
                  <c:pt idx="2">
                    <c:v>100.56015950172488</c:v>
                  </c:pt>
                  <c:pt idx="3">
                    <c:v>494.71465774989173</c:v>
                  </c:pt>
                  <c:pt idx="4">
                    <c:v>21.459119906475465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Sheet1!$S$12:$S$16</c:f>
              <c:strCache>
                <c:ptCount val="5"/>
                <c:pt idx="0">
                  <c:v>Control</c:v>
                </c:pt>
                <c:pt idx="1">
                  <c:v>Pre-immune 1% (v/v)</c:v>
                </c:pt>
                <c:pt idx="2">
                  <c:v>Anti-MafA 2/3 1% (v/v)</c:v>
                </c:pt>
                <c:pt idx="3">
                  <c:v>Pre-immune 10% (v/v)</c:v>
                </c:pt>
                <c:pt idx="4">
                  <c:v>Anti-MafA 2/3 10% (v/v)</c:v>
                </c:pt>
              </c:strCache>
            </c:strRef>
          </c:cat>
          <c:val>
            <c:numRef>
              <c:f>Sheet1!$U$12:$U$16</c:f>
              <c:numCache>
                <c:formatCode>0</c:formatCode>
                <c:ptCount val="5"/>
                <c:pt idx="0">
                  <c:v>2746.6666666666665</c:v>
                </c:pt>
                <c:pt idx="1">
                  <c:v>1027.5</c:v>
                </c:pt>
                <c:pt idx="2">
                  <c:v>142.2222222222222</c:v>
                </c:pt>
                <c:pt idx="3">
                  <c:v>940</c:v>
                </c:pt>
                <c:pt idx="4">
                  <c:v>124.44444444444446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9-4681-AD00-7E1150DDA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240367"/>
        <c:axId val="504147647"/>
      </c:barChart>
      <c:catAx>
        <c:axId val="44824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4147647"/>
        <c:crosses val="autoZero"/>
        <c:auto val="1"/>
        <c:lblAlgn val="ctr"/>
        <c:lblOffset val="100"/>
        <c:noMultiLvlLbl val="0"/>
      </c:catAx>
      <c:valAx>
        <c:axId val="504147647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24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'all data combined'!$K$9:$K$13</c:f>
                <c:numCache>
                  <c:formatCode>General</c:formatCode>
                  <c:ptCount val="5"/>
                  <c:pt idx="0">
                    <c:v>197.3711487790722</c:v>
                  </c:pt>
                  <c:pt idx="1">
                    <c:v>387.68300240693196</c:v>
                  </c:pt>
                  <c:pt idx="2">
                    <c:v>100.56015950172488</c:v>
                  </c:pt>
                  <c:pt idx="3">
                    <c:v>302.45980724093022</c:v>
                  </c:pt>
                  <c:pt idx="4">
                    <c:v>21.459119906475465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'all data combined'!$J$9:$J$13</c:f>
              <c:numCache>
                <c:formatCode>0</c:formatCode>
                <c:ptCount val="5"/>
                <c:pt idx="0">
                  <c:v>2811.6666666666665</c:v>
                </c:pt>
                <c:pt idx="1">
                  <c:v>1712.8571428571429</c:v>
                </c:pt>
                <c:pt idx="2">
                  <c:v>142.2222222222222</c:v>
                </c:pt>
                <c:pt idx="3">
                  <c:v>665.2380952380953</c:v>
                </c:pt>
                <c:pt idx="4">
                  <c:v>124.44444444444446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6-41B9-A61D-0FC1459CC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405072"/>
        <c:axId val="641397872"/>
      </c:barChart>
      <c:catAx>
        <c:axId val="64140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397872"/>
        <c:crosses val="autoZero"/>
        <c:auto val="1"/>
        <c:lblAlgn val="ctr"/>
        <c:lblOffset val="100"/>
        <c:noMultiLvlLbl val="0"/>
      </c:catAx>
      <c:valAx>
        <c:axId val="64139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40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'merging data for 1% only to pub'!$E$8:$E$10</c:f>
                <c:numCache>
                  <c:formatCode>General</c:formatCode>
                  <c:ptCount val="3"/>
                  <c:pt idx="0">
                    <c:v>197.3711487790722</c:v>
                  </c:pt>
                  <c:pt idx="1">
                    <c:v>255</c:v>
                  </c:pt>
                  <c:pt idx="2">
                    <c:v>100.56015950172488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('merging data for 1% only to pub'!$A$3,'merging data for 1% only to pub'!$A$9,'merging data for 1% only to pub'!$A$10)</c:f>
              <c:strCache>
                <c:ptCount val="3"/>
                <c:pt idx="0">
                  <c:v>Control</c:v>
                </c:pt>
                <c:pt idx="1">
                  <c:v>Pre-immune 1% (v/v)</c:v>
                </c:pt>
                <c:pt idx="2">
                  <c:v>Anti-MafA 2/3 (1% v/v)</c:v>
                </c:pt>
              </c:strCache>
            </c:strRef>
          </c:cat>
          <c:val>
            <c:numRef>
              <c:f>'merging data for 1% only to pub'!$D$8:$D$10</c:f>
              <c:numCache>
                <c:formatCode>0</c:formatCode>
                <c:ptCount val="3"/>
                <c:pt idx="0">
                  <c:v>2811.6666666666665</c:v>
                </c:pt>
                <c:pt idx="1">
                  <c:v>2835</c:v>
                </c:pt>
                <c:pt idx="2">
                  <c:v>142.2222222222222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3-47FA-A5FB-54C6A109F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641402672"/>
        <c:axId val="641403152"/>
      </c:barChart>
      <c:catAx>
        <c:axId val="64140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1403152"/>
        <c:crosses val="autoZero"/>
        <c:auto val="1"/>
        <c:lblAlgn val="ctr"/>
        <c:lblOffset val="100"/>
        <c:noMultiLvlLbl val="0"/>
      </c:catAx>
      <c:valAx>
        <c:axId val="64140315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140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(Sheet2!$P$7,Sheet2!$P$11,Sheet2!$P$15)</c:f>
                <c:numCache>
                  <c:formatCode>General</c:formatCode>
                  <c:ptCount val="3"/>
                  <c:pt idx="0">
                    <c:v>206.66666666666671</c:v>
                  </c:pt>
                  <c:pt idx="1">
                    <c:v>419.13638429749227</c:v>
                  </c:pt>
                  <c:pt idx="2">
                    <c:v>65.668452692387561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(Sheet2!$M$5,Sheet2!$M$11,Sheet2!$M$15)</c:f>
              <c:strCache>
                <c:ptCount val="3"/>
                <c:pt idx="0">
                  <c:v>Control</c:v>
                </c:pt>
                <c:pt idx="1">
                  <c:v>Pre-immune 1% (v/v)</c:v>
                </c:pt>
                <c:pt idx="2">
                  <c:v>Anti-MafA 2/3 (1% v/v)</c:v>
                </c:pt>
              </c:strCache>
            </c:strRef>
          </c:cat>
          <c:val>
            <c:numRef>
              <c:f>(Sheet2!$O$7,Sheet2!$O$11,Sheet2!$O$15)</c:f>
              <c:numCache>
                <c:formatCode>0</c:formatCode>
                <c:ptCount val="3"/>
                <c:pt idx="0">
                  <c:v>2266.666666666667</c:v>
                </c:pt>
                <c:pt idx="1">
                  <c:v>1871.1111111111113</c:v>
                </c:pt>
                <c:pt idx="2">
                  <c:v>131.11111111111111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E-40FF-B45B-29C766C3C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482800815"/>
        <c:axId val="482812335"/>
      </c:barChart>
      <c:catAx>
        <c:axId val="48280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812335"/>
        <c:crosses val="autoZero"/>
        <c:auto val="1"/>
        <c:lblAlgn val="ctr"/>
        <c:lblOffset val="100"/>
        <c:noMultiLvlLbl val="0"/>
      </c:catAx>
      <c:valAx>
        <c:axId val="482812335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80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351233</xdr:colOff>
      <xdr:row>18</xdr:row>
      <xdr:rowOff>15478</xdr:rowOff>
    </xdr:from>
    <xdr:to>
      <xdr:col>24</xdr:col>
      <xdr:colOff>65483</xdr:colOff>
      <xdr:row>32</xdr:row>
      <xdr:rowOff>91678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6222F7-E8B7-80B6-385A-15129DDA0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9</xdr:row>
      <xdr:rowOff>128587</xdr:rowOff>
    </xdr:from>
    <xdr:to>
      <xdr:col>18</xdr:col>
      <xdr:colOff>504825</xdr:colOff>
      <xdr:row>24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CE3EE1-D074-28D9-3517-0320E5058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5</xdr:row>
      <xdr:rowOff>185737</xdr:rowOff>
    </xdr:from>
    <xdr:to>
      <xdr:col>14</xdr:col>
      <xdr:colOff>381000</xdr:colOff>
      <xdr:row>20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0B8CEC-C73E-C863-F22D-0C6F81471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114300</xdr:colOff>
      <xdr:row>4</xdr:row>
      <xdr:rowOff>42862</xdr:rowOff>
    </xdr:from>
    <xdr:to>
      <xdr:col>24</xdr:col>
      <xdr:colOff>419100</xdr:colOff>
      <xdr:row>18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417C15-7B73-96E9-5D31-969021CDC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5D8A-DA98-4558-9D04-E6B5F0561CA3}">
  <dimension ref="A1:AD25"/>
  <sheetViews>
    <sheetView zoomScaleNormal="100" workbookViewId="0">
      <selection activeCell="N4" sqref="N4"/>
    </sheetView>
  </sheetViews>
  <sheetFormatPr defaultRowHeight="15" x14ac:dyDescent="0.25"/>
  <cols>
    <col min="10" max="16" width="9.140625" style="2"/>
    <col min="20" max="20" width="11.140625" customWidth="1"/>
    <col min="21" max="22" width="9.140625" style="2"/>
    <col min="28" max="28" width="9.140625" style="2"/>
    <col min="30" max="30" width="9.140625" style="2"/>
  </cols>
  <sheetData>
    <row r="1" spans="1:22" x14ac:dyDescent="0.25">
      <c r="A1" s="1" t="s">
        <v>0</v>
      </c>
    </row>
    <row r="2" spans="1:22" x14ac:dyDescent="0.25">
      <c r="A2" s="1" t="s">
        <v>1</v>
      </c>
    </row>
    <row r="3" spans="1:22" x14ac:dyDescent="0.25">
      <c r="F3" t="s">
        <v>3</v>
      </c>
      <c r="J3" s="2" t="s">
        <v>4</v>
      </c>
      <c r="N3" s="2" t="s">
        <v>5</v>
      </c>
      <c r="O3" s="2" t="s">
        <v>16</v>
      </c>
      <c r="P3" s="2" t="s">
        <v>15</v>
      </c>
      <c r="U3" s="2" t="s">
        <v>17</v>
      </c>
      <c r="V3" s="2" t="s">
        <v>15</v>
      </c>
    </row>
    <row r="4" spans="1:22" x14ac:dyDescent="0.25">
      <c r="A4" t="s">
        <v>2</v>
      </c>
      <c r="E4">
        <v>1</v>
      </c>
      <c r="F4">
        <v>189</v>
      </c>
      <c r="G4">
        <v>322</v>
      </c>
      <c r="H4">
        <v>325</v>
      </c>
      <c r="J4" s="2">
        <f>((450/15)*F4/3)</f>
        <v>1890</v>
      </c>
      <c r="K4" s="2">
        <f t="shared" ref="K4:L4" si="0">((450/15)*G4/3)</f>
        <v>3220</v>
      </c>
      <c r="L4" s="2">
        <f t="shared" si="0"/>
        <v>3250</v>
      </c>
      <c r="N4" s="2">
        <f>AVERAGE(J4:L4)</f>
        <v>2786.6666666666665</v>
      </c>
      <c r="O4" s="2">
        <f>AVERAGE(N4:N7)</f>
        <v>2746.6666666666665</v>
      </c>
      <c r="P4" s="2">
        <f>STDEV(N4:N7)/SQRT(4)</f>
        <v>246.27596685801944</v>
      </c>
      <c r="S4" t="s">
        <v>20</v>
      </c>
      <c r="U4" s="2">
        <v>2746.6666666666665</v>
      </c>
      <c r="V4" s="2">
        <v>246.27596685801944</v>
      </c>
    </row>
    <row r="5" spans="1:22" x14ac:dyDescent="0.25">
      <c r="E5">
        <v>2</v>
      </c>
      <c r="F5">
        <v>218</v>
      </c>
      <c r="G5">
        <v>240</v>
      </c>
      <c r="H5">
        <v>222</v>
      </c>
      <c r="J5" s="2">
        <f t="shared" ref="J5:J7" si="1">((450/15)*F5/3)</f>
        <v>2180</v>
      </c>
      <c r="K5" s="2">
        <f t="shared" ref="K5:K7" si="2">((450/15)*G5/3)</f>
        <v>2400</v>
      </c>
      <c r="L5" s="2">
        <f t="shared" ref="L5:L7" si="3">((450/15)*H5/3)</f>
        <v>2220</v>
      </c>
      <c r="N5" s="2">
        <f>AVERAGE(J5:L5)</f>
        <v>2266.6666666666665</v>
      </c>
      <c r="S5" t="s">
        <v>18</v>
      </c>
      <c r="U5" s="2">
        <v>142.2222222222222</v>
      </c>
      <c r="V5" s="2">
        <v>100.56015950172488</v>
      </c>
    </row>
    <row r="6" spans="1:22" x14ac:dyDescent="0.25">
      <c r="E6">
        <v>3</v>
      </c>
      <c r="F6">
        <v>374</v>
      </c>
      <c r="G6">
        <v>321</v>
      </c>
      <c r="H6">
        <v>329</v>
      </c>
      <c r="J6" s="2">
        <f t="shared" si="1"/>
        <v>3740</v>
      </c>
      <c r="K6" s="2">
        <f t="shared" si="2"/>
        <v>3210</v>
      </c>
      <c r="L6" s="2">
        <f t="shared" si="3"/>
        <v>3290</v>
      </c>
      <c r="N6" s="2">
        <f>AVERAGE(J6:L6)</f>
        <v>3413.3333333333335</v>
      </c>
      <c r="S6" t="s">
        <v>19</v>
      </c>
      <c r="U6" s="2">
        <v>124.44444444444446</v>
      </c>
      <c r="V6" s="2">
        <v>21.459119906475465</v>
      </c>
    </row>
    <row r="7" spans="1:22" x14ac:dyDescent="0.25">
      <c r="E7">
        <v>4</v>
      </c>
      <c r="F7">
        <v>209</v>
      </c>
      <c r="G7">
        <v>302</v>
      </c>
      <c r="H7">
        <v>245</v>
      </c>
      <c r="J7" s="2">
        <f t="shared" si="1"/>
        <v>2090</v>
      </c>
      <c r="K7" s="2">
        <f t="shared" si="2"/>
        <v>3020</v>
      </c>
      <c r="L7" s="2">
        <f t="shared" si="3"/>
        <v>2450</v>
      </c>
      <c r="N7" s="2">
        <f>AVERAGE(J7:L7)</f>
        <v>2520</v>
      </c>
      <c r="S7" t="s">
        <v>21</v>
      </c>
      <c r="U7" s="2">
        <v>1027.5</v>
      </c>
      <c r="V7" s="2">
        <v>358.00986692382492</v>
      </c>
    </row>
    <row r="8" spans="1:22" x14ac:dyDescent="0.25">
      <c r="S8" t="s">
        <v>22</v>
      </c>
      <c r="U8" s="2">
        <v>940</v>
      </c>
      <c r="V8" s="2">
        <v>494.71465774989173</v>
      </c>
    </row>
    <row r="9" spans="1:22" x14ac:dyDescent="0.25">
      <c r="B9" t="s">
        <v>7</v>
      </c>
      <c r="C9" t="s">
        <v>6</v>
      </c>
      <c r="E9" s="3">
        <v>0.01</v>
      </c>
      <c r="F9">
        <v>3</v>
      </c>
      <c r="G9">
        <v>2</v>
      </c>
      <c r="H9">
        <v>8</v>
      </c>
      <c r="J9" s="2">
        <f t="shared" ref="J9:J25" si="4">((450/15)*F9/3)</f>
        <v>30</v>
      </c>
      <c r="K9" s="2">
        <f t="shared" ref="K9:K25" si="5">((450/15)*G9/3)</f>
        <v>20</v>
      </c>
      <c r="L9" s="2">
        <f t="shared" ref="L9:L25" si="6">((450/15)*H9/3)</f>
        <v>80</v>
      </c>
      <c r="N9" s="4">
        <f>AVERAGE(J9:L9)</f>
        <v>43.333333333333336</v>
      </c>
      <c r="O9" s="4">
        <f>AVERAGE(N9,N12,N15)</f>
        <v>142.2222222222222</v>
      </c>
      <c r="P9" s="4">
        <f>STDEV(N9,N12,N15)/SQRT(3)</f>
        <v>100.56015950172488</v>
      </c>
    </row>
    <row r="10" spans="1:22" x14ac:dyDescent="0.25">
      <c r="E10" s="3">
        <v>0.1</v>
      </c>
      <c r="F10">
        <v>6</v>
      </c>
      <c r="G10">
        <v>22</v>
      </c>
      <c r="H10">
        <v>5</v>
      </c>
      <c r="J10" s="2">
        <f t="shared" si="4"/>
        <v>60</v>
      </c>
      <c r="K10" s="2">
        <f t="shared" si="5"/>
        <v>220</v>
      </c>
      <c r="L10" s="2">
        <f t="shared" si="6"/>
        <v>50</v>
      </c>
      <c r="N10" s="5">
        <f>AVERAGE(J10:L10)</f>
        <v>110</v>
      </c>
      <c r="O10" s="5">
        <f>AVERAGE(N10,N13,N16)</f>
        <v>124.44444444444446</v>
      </c>
      <c r="P10" s="5">
        <f>STDEV(N10,N13,N16)/SQRT(3)</f>
        <v>21.459119906475465</v>
      </c>
      <c r="S10" t="s">
        <v>23</v>
      </c>
    </row>
    <row r="11" spans="1:22" x14ac:dyDescent="0.25">
      <c r="U11" s="2" t="s">
        <v>24</v>
      </c>
      <c r="V11" s="2" t="s">
        <v>25</v>
      </c>
    </row>
    <row r="12" spans="1:22" x14ac:dyDescent="0.25">
      <c r="B12" t="s">
        <v>8</v>
      </c>
      <c r="C12" t="s">
        <v>6</v>
      </c>
      <c r="E12" s="3">
        <v>0.01</v>
      </c>
      <c r="F12">
        <v>8</v>
      </c>
      <c r="G12">
        <v>3</v>
      </c>
      <c r="H12">
        <v>1</v>
      </c>
      <c r="J12" s="2">
        <f t="shared" si="4"/>
        <v>80</v>
      </c>
      <c r="K12" s="2">
        <f t="shared" si="5"/>
        <v>30</v>
      </c>
      <c r="L12" s="2">
        <f t="shared" si="6"/>
        <v>10</v>
      </c>
      <c r="N12" s="4">
        <f>AVERAGE(J12:L12)</f>
        <v>40</v>
      </c>
      <c r="S12" t="s">
        <v>20</v>
      </c>
      <c r="U12" s="2">
        <v>2746.6666666666665</v>
      </c>
      <c r="V12" s="2">
        <v>246.27596685801944</v>
      </c>
    </row>
    <row r="13" spans="1:22" x14ac:dyDescent="0.25">
      <c r="E13" s="3">
        <v>0.1</v>
      </c>
      <c r="F13">
        <v>4</v>
      </c>
      <c r="G13">
        <v>7</v>
      </c>
      <c r="H13">
        <v>18</v>
      </c>
      <c r="J13" s="2">
        <f t="shared" si="4"/>
        <v>40</v>
      </c>
      <c r="K13" s="2">
        <f t="shared" si="5"/>
        <v>70</v>
      </c>
      <c r="L13" s="2">
        <f t="shared" si="6"/>
        <v>180</v>
      </c>
      <c r="N13" s="5">
        <f>AVERAGE(J13:L13)</f>
        <v>96.666666666666671</v>
      </c>
      <c r="S13" t="s">
        <v>21</v>
      </c>
      <c r="U13" s="2">
        <v>1027.5</v>
      </c>
      <c r="V13" s="2">
        <v>358.00986692382492</v>
      </c>
    </row>
    <row r="14" spans="1:22" x14ac:dyDescent="0.25">
      <c r="S14" t="s">
        <v>18</v>
      </c>
      <c r="U14" s="2">
        <v>142.2222222222222</v>
      </c>
      <c r="V14" s="2">
        <v>100.56015950172488</v>
      </c>
    </row>
    <row r="15" spans="1:22" x14ac:dyDescent="0.25">
      <c r="B15" t="s">
        <v>9</v>
      </c>
      <c r="C15" t="s">
        <v>6</v>
      </c>
      <c r="E15" s="3">
        <v>0.01</v>
      </c>
      <c r="F15">
        <v>30</v>
      </c>
      <c r="G15">
        <v>39</v>
      </c>
      <c r="H15">
        <v>34</v>
      </c>
      <c r="J15" s="2">
        <f t="shared" si="4"/>
        <v>300</v>
      </c>
      <c r="K15" s="2">
        <f t="shared" si="5"/>
        <v>390</v>
      </c>
      <c r="L15" s="2">
        <f t="shared" si="6"/>
        <v>340</v>
      </c>
      <c r="N15" s="4">
        <f>AVERAGE(J15:L15)</f>
        <v>343.33333333333331</v>
      </c>
      <c r="S15" t="s">
        <v>22</v>
      </c>
      <c r="U15" s="2">
        <v>940</v>
      </c>
      <c r="V15" s="2">
        <v>494.71465774989173</v>
      </c>
    </row>
    <row r="16" spans="1:22" x14ac:dyDescent="0.25">
      <c r="E16" s="3">
        <v>0.1</v>
      </c>
      <c r="F16">
        <v>37</v>
      </c>
      <c r="G16">
        <v>4</v>
      </c>
      <c r="H16">
        <v>9</v>
      </c>
      <c r="J16" s="2">
        <f t="shared" si="4"/>
        <v>370</v>
      </c>
      <c r="K16" s="2">
        <f t="shared" si="5"/>
        <v>40</v>
      </c>
      <c r="L16" s="2">
        <f t="shared" si="6"/>
        <v>90</v>
      </c>
      <c r="N16" s="5">
        <f>AVERAGE(J16:L16)</f>
        <v>166.66666666666666</v>
      </c>
      <c r="S16" t="s">
        <v>19</v>
      </c>
      <c r="U16" s="2">
        <v>124.44444444444446</v>
      </c>
      <c r="V16" s="2">
        <v>21.459119906475465</v>
      </c>
    </row>
    <row r="18" spans="1:30" x14ac:dyDescent="0.25">
      <c r="A18" t="s">
        <v>10</v>
      </c>
      <c r="D18" t="s">
        <v>11</v>
      </c>
      <c r="E18" s="3">
        <v>0.01</v>
      </c>
      <c r="F18">
        <v>190</v>
      </c>
      <c r="G18">
        <v>197</v>
      </c>
      <c r="H18">
        <v>203</v>
      </c>
      <c r="J18" s="2">
        <f t="shared" si="4"/>
        <v>1900</v>
      </c>
      <c r="K18" s="2">
        <f t="shared" si="5"/>
        <v>1970</v>
      </c>
      <c r="L18" s="2">
        <f t="shared" si="6"/>
        <v>2030</v>
      </c>
      <c r="N18" s="6">
        <f>AVERAGE(J18:L18)</f>
        <v>1966.6666666666667</v>
      </c>
      <c r="O18" s="2">
        <f>AVERAGE(N18,N20,N22,N24)</f>
        <v>1027.5</v>
      </c>
      <c r="P18" s="2">
        <f>STDEV(N18,N20,N22,N24)/SQRT(4)</f>
        <v>358.00986692382492</v>
      </c>
    </row>
    <row r="19" spans="1:30" x14ac:dyDescent="0.25">
      <c r="E19" s="3">
        <v>0.1</v>
      </c>
      <c r="F19">
        <v>174</v>
      </c>
      <c r="G19">
        <v>190</v>
      </c>
      <c r="H19">
        <v>304</v>
      </c>
      <c r="J19" s="2">
        <f t="shared" si="4"/>
        <v>1740</v>
      </c>
      <c r="K19" s="2">
        <f t="shared" si="5"/>
        <v>1900</v>
      </c>
      <c r="L19" s="2">
        <f t="shared" si="6"/>
        <v>3040</v>
      </c>
      <c r="N19" s="2">
        <f t="shared" ref="N19:N25" si="7">AVERAGE(J19:L19)</f>
        <v>2226.6666666666665</v>
      </c>
      <c r="O19" s="2">
        <f>AVERAGE(N19,N21,N23,N25)</f>
        <v>940</v>
      </c>
      <c r="P19" s="2">
        <f>STDEV(N19,N21,N23,N25)/SQRT(4)</f>
        <v>494.71465774989173</v>
      </c>
    </row>
    <row r="20" spans="1:30" x14ac:dyDescent="0.25">
      <c r="D20" t="s">
        <v>12</v>
      </c>
      <c r="E20" s="3">
        <v>0.01</v>
      </c>
      <c r="F20">
        <v>117</v>
      </c>
      <c r="G20">
        <v>116</v>
      </c>
      <c r="H20">
        <v>101</v>
      </c>
      <c r="J20" s="2">
        <f t="shared" si="4"/>
        <v>1170</v>
      </c>
      <c r="K20" s="2">
        <f t="shared" si="5"/>
        <v>1160</v>
      </c>
      <c r="L20" s="2">
        <f t="shared" si="6"/>
        <v>1010</v>
      </c>
      <c r="N20" s="6">
        <f t="shared" si="7"/>
        <v>1113.3333333333333</v>
      </c>
    </row>
    <row r="21" spans="1:30" x14ac:dyDescent="0.25">
      <c r="E21" s="3">
        <v>0.1</v>
      </c>
      <c r="F21">
        <v>103</v>
      </c>
      <c r="G21">
        <v>128</v>
      </c>
      <c r="H21">
        <v>125</v>
      </c>
      <c r="J21" s="2">
        <f t="shared" si="4"/>
        <v>1030</v>
      </c>
      <c r="K21" s="2">
        <f t="shared" si="5"/>
        <v>1280</v>
      </c>
      <c r="L21" s="2">
        <f t="shared" si="6"/>
        <v>1250</v>
      </c>
      <c r="N21" s="2">
        <f t="shared" si="7"/>
        <v>1186.6666666666667</v>
      </c>
      <c r="Z21" t="s">
        <v>30</v>
      </c>
      <c r="AD21" s="2" t="s">
        <v>31</v>
      </c>
    </row>
    <row r="22" spans="1:30" x14ac:dyDescent="0.25">
      <c r="D22" t="s">
        <v>13</v>
      </c>
      <c r="E22" s="3">
        <v>0.01</v>
      </c>
      <c r="F22">
        <v>79</v>
      </c>
      <c r="G22">
        <v>98</v>
      </c>
      <c r="H22">
        <v>52</v>
      </c>
      <c r="J22" s="2">
        <f t="shared" si="4"/>
        <v>790</v>
      </c>
      <c r="K22" s="2">
        <f t="shared" si="5"/>
        <v>980</v>
      </c>
      <c r="L22" s="2">
        <f t="shared" si="6"/>
        <v>520</v>
      </c>
      <c r="N22" s="6">
        <f t="shared" si="7"/>
        <v>763.33333333333337</v>
      </c>
      <c r="Z22" t="s">
        <v>26</v>
      </c>
      <c r="AB22" s="2">
        <f>100-(U13/U12)*100</f>
        <v>62.591019417475721</v>
      </c>
    </row>
    <row r="23" spans="1:30" x14ac:dyDescent="0.25">
      <c r="E23" s="3">
        <v>0.1</v>
      </c>
      <c r="F23">
        <v>0</v>
      </c>
      <c r="G23">
        <v>3</v>
      </c>
      <c r="H23">
        <v>4</v>
      </c>
      <c r="J23" s="2">
        <f t="shared" si="4"/>
        <v>0</v>
      </c>
      <c r="K23" s="2">
        <f t="shared" si="5"/>
        <v>30</v>
      </c>
      <c r="L23" s="2">
        <f t="shared" si="6"/>
        <v>40</v>
      </c>
      <c r="N23" s="2">
        <f t="shared" si="7"/>
        <v>23.333333333333332</v>
      </c>
      <c r="Z23" t="s">
        <v>27</v>
      </c>
      <c r="AB23" s="2">
        <f>100-(U14/U12)*100</f>
        <v>94.822006472491907</v>
      </c>
      <c r="AD23" s="2">
        <f>100-(U14/1028)*100</f>
        <v>86.165153480328584</v>
      </c>
    </row>
    <row r="24" spans="1:30" x14ac:dyDescent="0.25">
      <c r="D24" t="s">
        <v>14</v>
      </c>
      <c r="E24" s="3">
        <v>0.01</v>
      </c>
      <c r="F24">
        <v>21</v>
      </c>
      <c r="G24">
        <v>35</v>
      </c>
      <c r="H24">
        <v>24</v>
      </c>
      <c r="J24" s="2">
        <f t="shared" si="4"/>
        <v>210</v>
      </c>
      <c r="K24" s="2">
        <f t="shared" si="5"/>
        <v>350</v>
      </c>
      <c r="L24" s="2">
        <f t="shared" si="6"/>
        <v>240</v>
      </c>
      <c r="N24" s="6">
        <f t="shared" si="7"/>
        <v>266.66666666666669</v>
      </c>
      <c r="Z24" t="s">
        <v>28</v>
      </c>
      <c r="AB24" s="2">
        <f>100-(U15/U12)*100</f>
        <v>65.776699029126206</v>
      </c>
    </row>
    <row r="25" spans="1:30" x14ac:dyDescent="0.25">
      <c r="E25" s="3">
        <v>0.1</v>
      </c>
      <c r="F25">
        <v>17</v>
      </c>
      <c r="G25">
        <v>0</v>
      </c>
      <c r="H25">
        <v>80</v>
      </c>
      <c r="J25" s="2">
        <f t="shared" si="4"/>
        <v>170</v>
      </c>
      <c r="K25" s="2">
        <f t="shared" si="5"/>
        <v>0</v>
      </c>
      <c r="L25" s="2">
        <f t="shared" si="6"/>
        <v>800</v>
      </c>
      <c r="N25" s="2">
        <f t="shared" si="7"/>
        <v>323.33333333333331</v>
      </c>
      <c r="Z25" t="s">
        <v>29</v>
      </c>
      <c r="AB25" s="2">
        <f>100-(U16/U12)*100</f>
        <v>95.469255663430417</v>
      </c>
      <c r="AD25" s="2">
        <f>100-(U16/940)*100</f>
        <v>86.761229314420802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03FA-2AA4-4A75-9304-A7156D1FE48B}">
  <dimension ref="A1:K35"/>
  <sheetViews>
    <sheetView topLeftCell="A7" workbookViewId="0">
      <selection activeCell="O30" sqref="O30"/>
    </sheetView>
  </sheetViews>
  <sheetFormatPr defaultRowHeight="15" x14ac:dyDescent="0.25"/>
  <cols>
    <col min="3" max="3" width="9.140625" style="2"/>
  </cols>
  <sheetData>
    <row r="1" spans="1:11" x14ac:dyDescent="0.25">
      <c r="A1" t="s">
        <v>42</v>
      </c>
    </row>
    <row r="2" spans="1:11" x14ac:dyDescent="0.25">
      <c r="D2" t="s">
        <v>24</v>
      </c>
      <c r="E2" t="s">
        <v>25</v>
      </c>
    </row>
    <row r="3" spans="1:11" x14ac:dyDescent="0.25">
      <c r="A3" t="s">
        <v>43</v>
      </c>
      <c r="C3" s="2">
        <v>1966.6666666666667</v>
      </c>
    </row>
    <row r="4" spans="1:11" x14ac:dyDescent="0.25">
      <c r="C4" s="2">
        <v>1113.3333333333333</v>
      </c>
    </row>
    <row r="5" spans="1:11" x14ac:dyDescent="0.25">
      <c r="C5" s="2">
        <v>763.33333333333337</v>
      </c>
    </row>
    <row r="6" spans="1:11" x14ac:dyDescent="0.25">
      <c r="C6" s="2">
        <v>266.66666666666669</v>
      </c>
    </row>
    <row r="7" spans="1:11" x14ac:dyDescent="0.25">
      <c r="C7" s="2">
        <v>2580</v>
      </c>
    </row>
    <row r="8" spans="1:11" x14ac:dyDescent="0.25">
      <c r="C8" s="2">
        <v>3090</v>
      </c>
    </row>
    <row r="9" spans="1:11" x14ac:dyDescent="0.25">
      <c r="C9" s="2">
        <v>2210</v>
      </c>
      <c r="D9" s="2">
        <f>AVERAGE(C3:C9)</f>
        <v>1712.8571428571429</v>
      </c>
      <c r="E9">
        <f>STDEV(C3:C9)/SQRT(7)</f>
        <v>387.68300240693196</v>
      </c>
      <c r="H9" t="s">
        <v>20</v>
      </c>
      <c r="J9" s="2">
        <v>2811.6666666666665</v>
      </c>
      <c r="K9" s="2">
        <v>197.3711487790722</v>
      </c>
    </row>
    <row r="10" spans="1:11" x14ac:dyDescent="0.25">
      <c r="H10" t="s">
        <v>47</v>
      </c>
      <c r="J10" s="2">
        <v>1712.8571428571429</v>
      </c>
      <c r="K10" s="2">
        <v>387.68300240693196</v>
      </c>
    </row>
    <row r="11" spans="1:11" x14ac:dyDescent="0.25">
      <c r="A11" t="s">
        <v>28</v>
      </c>
      <c r="C11" s="2">
        <v>2226.6666666666665</v>
      </c>
      <c r="H11" t="s">
        <v>40</v>
      </c>
      <c r="J11" s="2">
        <v>142.2222222222222</v>
      </c>
      <c r="K11" s="2">
        <v>100.56015950172488</v>
      </c>
    </row>
    <row r="12" spans="1:11" x14ac:dyDescent="0.25">
      <c r="C12" s="2">
        <v>1186.6666666666667</v>
      </c>
      <c r="H12" t="s">
        <v>48</v>
      </c>
      <c r="J12" s="2">
        <v>665.2380952380953</v>
      </c>
      <c r="K12" s="2">
        <v>302.45980724093022</v>
      </c>
    </row>
    <row r="13" spans="1:11" x14ac:dyDescent="0.25">
      <c r="C13" s="2">
        <v>23.333333333333332</v>
      </c>
      <c r="H13" t="s">
        <v>49</v>
      </c>
      <c r="J13" s="2">
        <v>124.44444444444446</v>
      </c>
      <c r="K13" s="2">
        <v>21.459119906475465</v>
      </c>
    </row>
    <row r="14" spans="1:11" x14ac:dyDescent="0.25">
      <c r="C14" s="2">
        <v>323.33333333333331</v>
      </c>
    </row>
    <row r="15" spans="1:11" x14ac:dyDescent="0.25">
      <c r="C15" s="2">
        <v>43.333333333333336</v>
      </c>
    </row>
    <row r="16" spans="1:11" x14ac:dyDescent="0.25">
      <c r="C16" s="2">
        <v>200</v>
      </c>
    </row>
    <row r="17" spans="1:5" x14ac:dyDescent="0.25">
      <c r="C17" s="2">
        <v>653.33333333333337</v>
      </c>
      <c r="D17" s="2">
        <f>AVERAGE(C11:C17)</f>
        <v>665.2380952380953</v>
      </c>
      <c r="E17">
        <f>STDEV(C11:C17)/SQRT(7)</f>
        <v>302.45980724093022</v>
      </c>
    </row>
    <row r="19" spans="1:5" x14ac:dyDescent="0.25">
      <c r="A19" t="s">
        <v>44</v>
      </c>
      <c r="C19" s="2">
        <v>43.333333333333336</v>
      </c>
    </row>
    <row r="20" spans="1:5" x14ac:dyDescent="0.25">
      <c r="C20" s="2">
        <v>40</v>
      </c>
    </row>
    <row r="21" spans="1:5" x14ac:dyDescent="0.25">
      <c r="C21" s="2">
        <v>343.33333333333331</v>
      </c>
      <c r="D21" s="2">
        <f>AVERAGE(C19:C21)</f>
        <v>142.2222222222222</v>
      </c>
      <c r="E21">
        <f>STDEV(C19:C21)/SQRT(3)</f>
        <v>100.56015950172488</v>
      </c>
    </row>
    <row r="22" spans="1:5" x14ac:dyDescent="0.25">
      <c r="D22" s="2"/>
    </row>
    <row r="23" spans="1:5" x14ac:dyDescent="0.25">
      <c r="D23" s="2"/>
    </row>
    <row r="24" spans="1:5" x14ac:dyDescent="0.25">
      <c r="D24" s="2"/>
    </row>
    <row r="25" spans="1:5" x14ac:dyDescent="0.25">
      <c r="A25" t="s">
        <v>45</v>
      </c>
      <c r="C25" s="2">
        <v>110</v>
      </c>
      <c r="D25" s="2"/>
    </row>
    <row r="26" spans="1:5" x14ac:dyDescent="0.25">
      <c r="C26" s="2">
        <v>96.666666666666671</v>
      </c>
      <c r="D26" s="2"/>
    </row>
    <row r="27" spans="1:5" x14ac:dyDescent="0.25">
      <c r="C27" s="2">
        <v>166.66666666666666</v>
      </c>
      <c r="D27" s="2">
        <f>AVERAGE(C25:C27)</f>
        <v>124.44444444444446</v>
      </c>
      <c r="E27">
        <f>STDEV(C25:C27)/SQRT(3)</f>
        <v>21.459119906475465</v>
      </c>
    </row>
    <row r="28" spans="1:5" x14ac:dyDescent="0.25">
      <c r="D28" s="2"/>
    </row>
    <row r="29" spans="1:5" x14ac:dyDescent="0.25">
      <c r="D29" s="2"/>
    </row>
    <row r="30" spans="1:5" x14ac:dyDescent="0.25">
      <c r="A30" t="s">
        <v>46</v>
      </c>
      <c r="C30" s="2">
        <v>3383.3333333333335</v>
      </c>
      <c r="D30" s="2"/>
    </row>
    <row r="31" spans="1:5" x14ac:dyDescent="0.25">
      <c r="C31" s="2">
        <v>2500</v>
      </c>
      <c r="D31" s="2"/>
    </row>
    <row r="32" spans="1:5" x14ac:dyDescent="0.25">
      <c r="C32" s="2">
        <v>2786.6666666666665</v>
      </c>
      <c r="D32" s="2"/>
    </row>
    <row r="33" spans="3:5" x14ac:dyDescent="0.25">
      <c r="C33" s="2">
        <v>2266.6666666666665</v>
      </c>
      <c r="D33" s="2"/>
    </row>
    <row r="34" spans="3:5" x14ac:dyDescent="0.25">
      <c r="C34" s="2">
        <v>3413.3333333333335</v>
      </c>
      <c r="D34" s="2"/>
    </row>
    <row r="35" spans="3:5" x14ac:dyDescent="0.25">
      <c r="C35" s="2">
        <v>2520</v>
      </c>
      <c r="D35" s="2">
        <f>AVERAGE(C30:C35)</f>
        <v>2811.6666666666665</v>
      </c>
      <c r="E35">
        <f>STDEV(C30:C35)/SQRT(6)</f>
        <v>197.3711487790722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BAE3-D930-42B0-86AB-60D26005013A}">
  <dimension ref="A1:P16"/>
  <sheetViews>
    <sheetView workbookViewId="0">
      <selection activeCell="N12" sqref="N12"/>
    </sheetView>
  </sheetViews>
  <sheetFormatPr defaultRowHeight="15" x14ac:dyDescent="0.25"/>
  <sheetData>
    <row r="1" spans="1:16" x14ac:dyDescent="0.25">
      <c r="A1" s="1" t="s">
        <v>32</v>
      </c>
      <c r="J1" s="2"/>
      <c r="K1" s="2"/>
      <c r="L1" s="2"/>
    </row>
    <row r="2" spans="1:16" x14ac:dyDescent="0.25">
      <c r="A2" s="1" t="s">
        <v>1</v>
      </c>
      <c r="J2" s="2"/>
      <c r="K2" s="2"/>
      <c r="L2" s="2"/>
    </row>
    <row r="3" spans="1:16" x14ac:dyDescent="0.25">
      <c r="F3" t="s">
        <v>3</v>
      </c>
      <c r="J3" s="2" t="s">
        <v>4</v>
      </c>
      <c r="K3" s="2"/>
      <c r="L3" s="2"/>
      <c r="N3" s="2" t="s">
        <v>5</v>
      </c>
      <c r="O3" s="2" t="s">
        <v>16</v>
      </c>
      <c r="P3" s="2" t="s">
        <v>15</v>
      </c>
    </row>
    <row r="4" spans="1:16" x14ac:dyDescent="0.25">
      <c r="A4" t="s">
        <v>2</v>
      </c>
      <c r="E4">
        <v>1</v>
      </c>
      <c r="F4">
        <v>298</v>
      </c>
      <c r="G4">
        <v>372</v>
      </c>
      <c r="H4">
        <v>345</v>
      </c>
      <c r="J4" s="2">
        <f>((450/15)*F4/3)</f>
        <v>2980</v>
      </c>
      <c r="K4" s="2">
        <f t="shared" ref="K4:L5" si="0">((450/15)*G4/3)</f>
        <v>3720</v>
      </c>
      <c r="L4" s="2">
        <f t="shared" si="0"/>
        <v>3450</v>
      </c>
      <c r="N4" s="2">
        <f>AVERAGE(J4:L4)</f>
        <v>3383.3333333333335</v>
      </c>
      <c r="O4" s="2">
        <f>AVERAGE(N4:N5)</f>
        <v>2941.666666666667</v>
      </c>
      <c r="P4" s="2">
        <f>STDEV(N4:N5)/SQRT(2)</f>
        <v>441.66666666666612</v>
      </c>
    </row>
    <row r="5" spans="1:16" x14ac:dyDescent="0.25">
      <c r="E5">
        <v>2</v>
      </c>
      <c r="F5">
        <v>266</v>
      </c>
      <c r="G5">
        <v>267</v>
      </c>
      <c r="H5">
        <v>217</v>
      </c>
      <c r="J5" s="2">
        <f t="shared" ref="J5" si="1">((450/15)*F5/3)</f>
        <v>2660</v>
      </c>
      <c r="K5" s="2">
        <f t="shared" si="0"/>
        <v>2670</v>
      </c>
      <c r="L5" s="2">
        <f t="shared" si="0"/>
        <v>2170</v>
      </c>
      <c r="N5" s="2">
        <f>AVERAGE(J5:L5)</f>
        <v>2500</v>
      </c>
      <c r="O5" s="2"/>
      <c r="P5" s="2"/>
    </row>
    <row r="6" spans="1:16" x14ac:dyDescent="0.25">
      <c r="J6" s="2"/>
      <c r="K6" s="2"/>
      <c r="L6" s="2"/>
      <c r="N6" s="2"/>
      <c r="O6" s="2"/>
      <c r="P6" s="2"/>
    </row>
    <row r="7" spans="1:16" x14ac:dyDescent="0.25">
      <c r="J7" s="2"/>
      <c r="K7" s="2"/>
      <c r="L7" s="2"/>
      <c r="N7" s="2"/>
      <c r="O7" s="2"/>
      <c r="P7" s="2"/>
    </row>
    <row r="8" spans="1:16" x14ac:dyDescent="0.25">
      <c r="J8" s="2"/>
      <c r="K8" s="2"/>
      <c r="L8" s="2"/>
      <c r="N8" s="2"/>
      <c r="O8" s="2"/>
      <c r="P8" s="2"/>
    </row>
    <row r="9" spans="1:16" x14ac:dyDescent="0.25">
      <c r="B9" t="s">
        <v>7</v>
      </c>
      <c r="C9" t="s">
        <v>33</v>
      </c>
      <c r="E9" s="3">
        <v>0.01</v>
      </c>
      <c r="F9">
        <v>246</v>
      </c>
      <c r="G9">
        <v>257</v>
      </c>
      <c r="H9">
        <v>271</v>
      </c>
      <c r="J9" s="2">
        <f t="shared" ref="J9:L16" si="2">((450/15)*F9/3)</f>
        <v>2460</v>
      </c>
      <c r="K9" s="2">
        <f t="shared" si="2"/>
        <v>2570</v>
      </c>
      <c r="L9" s="2">
        <f t="shared" si="2"/>
        <v>2710</v>
      </c>
      <c r="N9" s="2">
        <f>AVERAGE(J9:L9)</f>
        <v>2580</v>
      </c>
      <c r="O9" s="2">
        <f>AVERAGE(N9,N12)</f>
        <v>2835</v>
      </c>
      <c r="P9" s="2">
        <f>STDEV(N9,N12)/SQRT(2)</f>
        <v>255</v>
      </c>
    </row>
    <row r="10" spans="1:16" x14ac:dyDescent="0.25">
      <c r="E10" s="3">
        <v>0.1</v>
      </c>
      <c r="F10">
        <v>5</v>
      </c>
      <c r="G10">
        <v>5</v>
      </c>
      <c r="H10">
        <v>3</v>
      </c>
      <c r="J10" s="2">
        <f t="shared" si="2"/>
        <v>50</v>
      </c>
      <c r="K10" s="2">
        <f t="shared" si="2"/>
        <v>50</v>
      </c>
      <c r="L10" s="2">
        <f t="shared" si="2"/>
        <v>30</v>
      </c>
      <c r="N10" s="2">
        <f>AVERAGE(J10:L10)</f>
        <v>43.333333333333336</v>
      </c>
      <c r="O10" s="2">
        <f>AVERAGE(N10,N13)</f>
        <v>121.66666666666667</v>
      </c>
      <c r="P10" s="2">
        <f>STDEV(N10,N13)/SQRT(2)</f>
        <v>78.333333333333329</v>
      </c>
    </row>
    <row r="11" spans="1:16" x14ac:dyDescent="0.25">
      <c r="J11" s="2"/>
      <c r="K11" s="2"/>
      <c r="L11" s="2"/>
      <c r="N11" s="2"/>
      <c r="O11" s="2"/>
      <c r="P11" s="2"/>
    </row>
    <row r="12" spans="1:16" x14ac:dyDescent="0.25">
      <c r="B12" t="s">
        <v>8</v>
      </c>
      <c r="C12" t="s">
        <v>34</v>
      </c>
      <c r="E12" s="3">
        <v>0.01</v>
      </c>
      <c r="F12">
        <v>296</v>
      </c>
      <c r="G12">
        <v>322</v>
      </c>
      <c r="H12">
        <v>309</v>
      </c>
      <c r="J12" s="2">
        <f t="shared" si="2"/>
        <v>2960</v>
      </c>
      <c r="K12" s="2">
        <f t="shared" si="2"/>
        <v>3220</v>
      </c>
      <c r="L12" s="2">
        <f t="shared" si="2"/>
        <v>3090</v>
      </c>
      <c r="N12" s="2">
        <f>AVERAGE(J12:L12)</f>
        <v>3090</v>
      </c>
      <c r="O12" s="2"/>
      <c r="P12" s="2"/>
    </row>
    <row r="13" spans="1:16" x14ac:dyDescent="0.25">
      <c r="E13" s="3">
        <v>0.1</v>
      </c>
      <c r="F13">
        <v>20</v>
      </c>
      <c r="G13">
        <v>24</v>
      </c>
      <c r="H13">
        <v>16</v>
      </c>
      <c r="J13" s="2">
        <f t="shared" si="2"/>
        <v>200</v>
      </c>
      <c r="K13" s="2">
        <f t="shared" si="2"/>
        <v>240</v>
      </c>
      <c r="L13" s="2">
        <f t="shared" si="2"/>
        <v>160</v>
      </c>
      <c r="N13" s="2">
        <f>AVERAGE(J13:L13)</f>
        <v>200</v>
      </c>
      <c r="O13" s="2"/>
      <c r="P13" s="2"/>
    </row>
    <row r="14" spans="1:16" x14ac:dyDescent="0.25">
      <c r="J14" s="2"/>
      <c r="K14" s="2"/>
      <c r="L14" s="2"/>
      <c r="N14" s="2"/>
      <c r="O14" s="2"/>
      <c r="P14" s="2"/>
    </row>
    <row r="15" spans="1:16" x14ac:dyDescent="0.25">
      <c r="B15" t="s">
        <v>9</v>
      </c>
      <c r="C15" t="s">
        <v>35</v>
      </c>
      <c r="E15" s="3">
        <v>0.01</v>
      </c>
      <c r="F15">
        <v>227</v>
      </c>
      <c r="G15">
        <v>226</v>
      </c>
      <c r="H15">
        <v>210</v>
      </c>
      <c r="J15" s="2">
        <f t="shared" si="2"/>
        <v>2270</v>
      </c>
      <c r="K15" s="2">
        <f t="shared" si="2"/>
        <v>2260</v>
      </c>
      <c r="L15" s="2">
        <f t="shared" si="2"/>
        <v>2100</v>
      </c>
      <c r="N15" s="2">
        <f>AVERAGE(J15:L15)</f>
        <v>2210</v>
      </c>
      <c r="O15" s="2">
        <v>2210</v>
      </c>
      <c r="P15" s="2">
        <f>STDEV(J15:L15)</f>
        <v>95.393920141694565</v>
      </c>
    </row>
    <row r="16" spans="1:16" x14ac:dyDescent="0.25">
      <c r="E16" s="3">
        <v>0.1</v>
      </c>
      <c r="F16">
        <v>47</v>
      </c>
      <c r="G16">
        <f>22+38</f>
        <v>60</v>
      </c>
      <c r="H16">
        <v>89</v>
      </c>
      <c r="J16" s="2">
        <f t="shared" si="2"/>
        <v>470</v>
      </c>
      <c r="K16" s="2">
        <f t="shared" si="2"/>
        <v>600</v>
      </c>
      <c r="L16" s="2">
        <f t="shared" si="2"/>
        <v>890</v>
      </c>
      <c r="N16" s="2">
        <f>AVERAGE(J16:L16)</f>
        <v>653.33333333333337</v>
      </c>
      <c r="O16" s="2">
        <v>653</v>
      </c>
      <c r="P16" s="2">
        <f>STDEV(J16:L16)</f>
        <v>215.01937897160192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C5392-B593-4B9B-A919-9A6937D27605}">
  <dimension ref="A1:G10"/>
  <sheetViews>
    <sheetView workbookViewId="0">
      <selection activeCell="A10" sqref="A10"/>
    </sheetView>
  </sheetViews>
  <sheetFormatPr defaultRowHeight="15" x14ac:dyDescent="0.25"/>
  <cols>
    <col min="3" max="5" width="9.140625" style="2"/>
  </cols>
  <sheetData>
    <row r="1" spans="1:7" x14ac:dyDescent="0.25">
      <c r="A1" s="1" t="s">
        <v>41</v>
      </c>
    </row>
    <row r="2" spans="1:7" x14ac:dyDescent="0.25">
      <c r="C2" s="2" t="s">
        <v>36</v>
      </c>
      <c r="D2" s="2" t="s">
        <v>37</v>
      </c>
      <c r="E2" s="2" t="s">
        <v>25</v>
      </c>
    </row>
    <row r="3" spans="1:7" x14ac:dyDescent="0.25">
      <c r="A3" t="s">
        <v>20</v>
      </c>
      <c r="C3" s="2">
        <v>2786.6666666666665</v>
      </c>
    </row>
    <row r="4" spans="1:7" x14ac:dyDescent="0.25">
      <c r="A4" t="s">
        <v>39</v>
      </c>
      <c r="C4" s="2">
        <v>2266.6666666666665</v>
      </c>
    </row>
    <row r="5" spans="1:7" x14ac:dyDescent="0.25">
      <c r="C5" s="2">
        <v>3413.3333333333335</v>
      </c>
    </row>
    <row r="6" spans="1:7" x14ac:dyDescent="0.25">
      <c r="C6" s="2">
        <v>2520</v>
      </c>
    </row>
    <row r="7" spans="1:7" x14ac:dyDescent="0.25">
      <c r="C7" s="2">
        <v>3383.3333333333335</v>
      </c>
      <c r="G7" t="s">
        <v>38</v>
      </c>
    </row>
    <row r="8" spans="1:7" x14ac:dyDescent="0.25">
      <c r="C8" s="2">
        <v>2500</v>
      </c>
      <c r="D8" s="2">
        <f>AVERAGE(C3:C8)</f>
        <v>2811.6666666666665</v>
      </c>
      <c r="E8" s="2">
        <f>STDEV(C3:C8)/SQRT(6)</f>
        <v>197.3711487790722</v>
      </c>
    </row>
    <row r="9" spans="1:7" x14ac:dyDescent="0.25">
      <c r="A9" t="s">
        <v>21</v>
      </c>
      <c r="D9" s="2">
        <v>2835</v>
      </c>
      <c r="E9" s="2">
        <v>255</v>
      </c>
    </row>
    <row r="10" spans="1:7" x14ac:dyDescent="0.25">
      <c r="A10" t="s">
        <v>40</v>
      </c>
      <c r="D10" s="2">
        <v>142.2222222222222</v>
      </c>
      <c r="E10" s="2">
        <v>100.56015950172488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D27C-BE3D-49B1-99A9-97905A57626F}">
  <dimension ref="A1:P15"/>
  <sheetViews>
    <sheetView tabSelected="1" topLeftCell="F4" workbookViewId="0">
      <selection activeCell="V23" sqref="V23"/>
    </sheetView>
  </sheetViews>
  <sheetFormatPr defaultRowHeight="15" x14ac:dyDescent="0.25"/>
  <sheetData>
    <row r="1" spans="1:16" x14ac:dyDescent="0.25">
      <c r="A1" s="1" t="s">
        <v>50</v>
      </c>
    </row>
    <row r="4" spans="1:16" x14ac:dyDescent="0.25">
      <c r="F4" t="s">
        <v>3</v>
      </c>
      <c r="J4" s="2" t="s">
        <v>4</v>
      </c>
      <c r="K4" s="2"/>
      <c r="L4" s="2"/>
      <c r="N4" t="s">
        <v>24</v>
      </c>
      <c r="O4" t="s">
        <v>5</v>
      </c>
      <c r="P4" t="s">
        <v>25</v>
      </c>
    </row>
    <row r="5" spans="1:16" x14ac:dyDescent="0.25">
      <c r="A5" t="s">
        <v>2</v>
      </c>
      <c r="E5">
        <v>1</v>
      </c>
      <c r="F5">
        <v>206</v>
      </c>
      <c r="G5">
        <v>245</v>
      </c>
      <c r="H5">
        <v>291</v>
      </c>
      <c r="J5" s="2">
        <f>((450/15)*F5/3)</f>
        <v>2060</v>
      </c>
      <c r="K5" s="2">
        <f t="shared" ref="K5:L7" si="0">((450/15)*G5/3)</f>
        <v>2450</v>
      </c>
      <c r="L5" s="2">
        <f t="shared" si="0"/>
        <v>2910</v>
      </c>
      <c r="M5" t="s">
        <v>20</v>
      </c>
      <c r="N5" s="2">
        <f>AVERAGE(J5:L5)</f>
        <v>2473.3333333333335</v>
      </c>
    </row>
    <row r="6" spans="1:16" x14ac:dyDescent="0.25">
      <c r="E6">
        <v>2</v>
      </c>
      <c r="F6">
        <v>153</v>
      </c>
      <c r="G6">
        <v>244</v>
      </c>
      <c r="H6">
        <v>221</v>
      </c>
      <c r="J6" s="2">
        <f t="shared" ref="J6:J7" si="1">((450/15)*F6/3)</f>
        <v>1530</v>
      </c>
      <c r="K6" s="2">
        <f t="shared" si="0"/>
        <v>2440</v>
      </c>
      <c r="L6" s="2">
        <f t="shared" si="0"/>
        <v>2210</v>
      </c>
      <c r="N6" s="2">
        <f t="shared" ref="N6:N15" si="2">AVERAGE(J6:L6)</f>
        <v>2060</v>
      </c>
    </row>
    <row r="7" spans="1:16" x14ac:dyDescent="0.25">
      <c r="E7">
        <v>3</v>
      </c>
      <c r="F7">
        <v>535</v>
      </c>
      <c r="G7">
        <v>442</v>
      </c>
      <c r="H7">
        <v>618</v>
      </c>
      <c r="J7" s="2">
        <f t="shared" si="1"/>
        <v>5350</v>
      </c>
      <c r="K7" s="2">
        <f t="shared" si="0"/>
        <v>4420</v>
      </c>
      <c r="L7" s="2">
        <f t="shared" si="0"/>
        <v>6180</v>
      </c>
      <c r="N7" s="2">
        <f t="shared" si="2"/>
        <v>5316.666666666667</v>
      </c>
      <c r="O7" s="2">
        <f>AVERAGE(N5:N6)</f>
        <v>2266.666666666667</v>
      </c>
      <c r="P7">
        <f>STDEV(N5:N6)/SQRT(2)</f>
        <v>206.66666666666671</v>
      </c>
    </row>
    <row r="8" spans="1:16" x14ac:dyDescent="0.25">
      <c r="J8" s="2"/>
      <c r="K8" s="2"/>
      <c r="L8" s="2"/>
      <c r="N8" s="2"/>
      <c r="O8" s="2"/>
    </row>
    <row r="9" spans="1:16" x14ac:dyDescent="0.25">
      <c r="A9" t="s">
        <v>51</v>
      </c>
      <c r="E9">
        <v>1</v>
      </c>
      <c r="F9">
        <v>223</v>
      </c>
      <c r="G9">
        <v>142</v>
      </c>
      <c r="H9">
        <v>246</v>
      </c>
      <c r="J9" s="2">
        <f t="shared" ref="J9:J15" si="3">((450/15)*F9/3)</f>
        <v>2230</v>
      </c>
      <c r="K9" s="2">
        <f t="shared" ref="K9:K15" si="4">((450/15)*G9/3)</f>
        <v>1420</v>
      </c>
      <c r="L9" s="2">
        <f t="shared" ref="L9:L15" si="5">((450/15)*H9/3)</f>
        <v>2460</v>
      </c>
      <c r="N9" s="2">
        <f t="shared" si="2"/>
        <v>2036.6666666666667</v>
      </c>
      <c r="O9" s="2"/>
    </row>
    <row r="10" spans="1:16" x14ac:dyDescent="0.25">
      <c r="E10">
        <v>2</v>
      </c>
      <c r="F10">
        <v>336</v>
      </c>
      <c r="G10">
        <v>262</v>
      </c>
      <c r="H10">
        <v>152</v>
      </c>
      <c r="J10" s="2">
        <f t="shared" si="3"/>
        <v>3360</v>
      </c>
      <c r="K10" s="2">
        <f t="shared" si="4"/>
        <v>2620</v>
      </c>
      <c r="L10" s="2">
        <f t="shared" si="5"/>
        <v>1520</v>
      </c>
      <c r="N10" s="2">
        <f t="shared" si="2"/>
        <v>2500</v>
      </c>
      <c r="O10" s="2"/>
    </row>
    <row r="11" spans="1:16" x14ac:dyDescent="0.25">
      <c r="E11">
        <v>3</v>
      </c>
      <c r="F11">
        <v>112</v>
      </c>
      <c r="G11">
        <v>87</v>
      </c>
      <c r="H11">
        <v>124</v>
      </c>
      <c r="J11" s="2">
        <f t="shared" si="3"/>
        <v>1120</v>
      </c>
      <c r="K11" s="2">
        <f t="shared" si="4"/>
        <v>870</v>
      </c>
      <c r="L11" s="2">
        <f t="shared" si="5"/>
        <v>1240</v>
      </c>
      <c r="M11" t="s">
        <v>21</v>
      </c>
      <c r="N11" s="2">
        <f t="shared" si="2"/>
        <v>1076.6666666666667</v>
      </c>
      <c r="O11" s="2">
        <f>AVERAGE(N9:N11)</f>
        <v>1871.1111111111113</v>
      </c>
      <c r="P11">
        <f>STDEV(N9:N11)/SQRT(3)</f>
        <v>419.13638429749227</v>
      </c>
    </row>
    <row r="12" spans="1:16" x14ac:dyDescent="0.25">
      <c r="J12" s="2"/>
      <c r="K12" s="2"/>
      <c r="L12" s="2"/>
      <c r="N12" s="2"/>
      <c r="O12" s="2"/>
    </row>
    <row r="13" spans="1:16" x14ac:dyDescent="0.25">
      <c r="A13" t="s">
        <v>52</v>
      </c>
      <c r="E13">
        <v>1</v>
      </c>
      <c r="F13">
        <v>54</v>
      </c>
      <c r="G13">
        <v>0</v>
      </c>
      <c r="H13">
        <v>7</v>
      </c>
      <c r="J13" s="2">
        <f t="shared" si="3"/>
        <v>540</v>
      </c>
      <c r="K13" s="2">
        <f t="shared" si="4"/>
        <v>0</v>
      </c>
      <c r="L13" s="2">
        <f t="shared" si="5"/>
        <v>70</v>
      </c>
      <c r="N13" s="2">
        <f t="shared" si="2"/>
        <v>203.33333333333334</v>
      </c>
      <c r="O13" s="2"/>
    </row>
    <row r="14" spans="1:16" x14ac:dyDescent="0.25">
      <c r="E14">
        <v>2</v>
      </c>
      <c r="F14">
        <v>47</v>
      </c>
      <c r="G14">
        <v>3</v>
      </c>
      <c r="H14">
        <v>7</v>
      </c>
      <c r="J14" s="2">
        <f t="shared" si="3"/>
        <v>470</v>
      </c>
      <c r="K14" s="2">
        <f t="shared" si="4"/>
        <v>30</v>
      </c>
      <c r="L14" s="2">
        <f t="shared" si="5"/>
        <v>70</v>
      </c>
      <c r="N14" s="2">
        <f t="shared" si="2"/>
        <v>190</v>
      </c>
      <c r="O14" s="2"/>
    </row>
    <row r="15" spans="1:16" x14ac:dyDescent="0.25">
      <c r="E15">
        <v>3</v>
      </c>
      <c r="F15">
        <v>0</v>
      </c>
      <c r="G15">
        <v>0</v>
      </c>
      <c r="H15">
        <v>0</v>
      </c>
      <c r="J15" s="2">
        <f t="shared" si="3"/>
        <v>0</v>
      </c>
      <c r="K15" s="2">
        <f t="shared" si="4"/>
        <v>0</v>
      </c>
      <c r="L15" s="2">
        <f t="shared" si="5"/>
        <v>0</v>
      </c>
      <c r="M15" t="s">
        <v>40</v>
      </c>
      <c r="N15" s="2">
        <f t="shared" si="2"/>
        <v>0</v>
      </c>
      <c r="O15" s="2">
        <f t="shared" ref="O15" si="6">AVERAGE(N13:N15)</f>
        <v>131.11111111111111</v>
      </c>
      <c r="P15">
        <f t="shared" ref="P15" si="7">STDEV(N13:N15)/SQRT(3)</f>
        <v>65.668452692387561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all data combined</vt:lpstr>
      <vt:lpstr>testing rabbit pre</vt:lpstr>
      <vt:lpstr>merging data for 1% only to pub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Myron Christodoulides</dc:creator>
  <cp:lastModifiedBy>Myron Christodoulides</cp:lastModifiedBy>
  <dcterms:created xsi:type="dcterms:W3CDTF">2025-01-23T10:30:35Z</dcterms:created>
  <dcterms:modified xsi:type="dcterms:W3CDTF">2025-04-10T09:33:57Z</dcterms:modified>
</cp:coreProperties>
</file>