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asd202_soton_ac_uk/Documents/Documents/Publications/2025 Jaipur Mission/Raw Data/"/>
    </mc:Choice>
  </mc:AlternateContent>
  <xr:revisionPtr revIDLastSave="178" documentId="13_ncr:1_{D3207EFD-1135-4403-A01E-AECA64076ACB}" xr6:coauthVersionLast="47" xr6:coauthVersionMax="47" xr10:uidLastSave="{3E729D5F-BD73-4ECD-A2E4-C8EA47CA9015}"/>
  <bookViews>
    <workbookView xWindow="-120" yWindow="-120" windowWidth="29040" windowHeight="17520" xr2:uid="{9D19FF33-A218-4C3F-A698-23097110C5CF}"/>
  </bookViews>
  <sheets>
    <sheet name="Figure 1" sheetId="2" r:id="rId1"/>
    <sheet name="Figure 3" sheetId="3" r:id="rId2"/>
    <sheet name="Figure 4" sheetId="1" r:id="rId3"/>
    <sheet name="Appendix Dat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F15" i="3" l="1"/>
  <c r="F5" i="3" s="1"/>
  <c r="F12" i="3"/>
  <c r="C27" i="1" l="1"/>
  <c r="C31" i="1" s="1"/>
  <c r="C30" i="1"/>
  <c r="C29" i="1"/>
  <c r="C28" i="1"/>
  <c r="C26" i="1"/>
  <c r="E30" i="1"/>
  <c r="E29" i="1"/>
  <c r="E28" i="1"/>
  <c r="E27" i="1"/>
  <c r="E26" i="1"/>
  <c r="D30" i="1"/>
  <c r="F30" i="1"/>
  <c r="G30" i="1"/>
  <c r="G31" i="1"/>
  <c r="H30" i="1"/>
  <c r="H31" i="1"/>
  <c r="F31" i="1"/>
  <c r="D31" i="1"/>
  <c r="M22" i="1"/>
  <c r="E31" i="1" l="1"/>
  <c r="E15" i="3" l="1"/>
  <c r="K7" i="3"/>
  <c r="K8" i="3"/>
  <c r="H29" i="1" l="1"/>
  <c r="H28" i="1"/>
  <c r="H27" i="1"/>
  <c r="H26" i="1"/>
  <c r="R32" i="1" l="1"/>
  <c r="AD22" i="1"/>
  <c r="AC22" i="1"/>
  <c r="AB22" i="1"/>
  <c r="R31" i="1"/>
  <c r="G26" i="1"/>
  <c r="F26" i="1"/>
  <c r="D26" i="1"/>
  <c r="D27" i="1"/>
  <c r="S26" i="1"/>
  <c r="R26" i="1"/>
  <c r="I22" i="1"/>
  <c r="H22" i="1"/>
  <c r="G22" i="1"/>
  <c r="F22" i="1"/>
  <c r="O22" i="1"/>
  <c r="C22" i="1"/>
  <c r="C10" i="1"/>
  <c r="D7" i="5" l="1"/>
  <c r="K6" i="3"/>
  <c r="K5" i="3"/>
  <c r="K4" i="3"/>
  <c r="Z27" i="1"/>
  <c r="B15" i="3" l="1"/>
  <c r="D19" i="1"/>
  <c r="D18" i="1"/>
  <c r="D20" i="1"/>
  <c r="S27" i="1"/>
  <c r="R27" i="1"/>
  <c r="N16" i="2"/>
  <c r="M16" i="2"/>
  <c r="AA30" i="1"/>
  <c r="AA29" i="1"/>
  <c r="AB29" i="1"/>
  <c r="AC28" i="1"/>
  <c r="AD26" i="1"/>
  <c r="AC26" i="1"/>
  <c r="AB26" i="1"/>
  <c r="AA26" i="1"/>
  <c r="Z26" i="1"/>
  <c r="W31" i="1"/>
  <c r="W30" i="1"/>
  <c r="W29" i="1"/>
  <c r="W28" i="1"/>
  <c r="W27" i="1"/>
  <c r="W26" i="1"/>
  <c r="V31" i="1"/>
  <c r="V30" i="1"/>
  <c r="U30" i="1"/>
  <c r="V29" i="1"/>
  <c r="V28" i="1"/>
  <c r="V27" i="1"/>
  <c r="V26" i="1"/>
  <c r="U31" i="1"/>
  <c r="U29" i="1"/>
  <c r="U28" i="1"/>
  <c r="U27" i="1"/>
  <c r="U26" i="1"/>
  <c r="S31" i="1"/>
  <c r="S30" i="1"/>
  <c r="S29" i="1"/>
  <c r="S28" i="1"/>
  <c r="L22" i="1"/>
  <c r="K22" i="1"/>
  <c r="J22" i="1"/>
  <c r="G27" i="1"/>
  <c r="F28" i="1"/>
  <c r="F27" i="1"/>
  <c r="S22" i="1"/>
  <c r="AA22" i="1"/>
  <c r="W22" i="1"/>
  <c r="V22" i="1"/>
  <c r="T26" i="1"/>
  <c r="J6" i="3" l="1"/>
  <c r="C15" i="3"/>
  <c r="D30" i="5"/>
  <c r="D20" i="5"/>
  <c r="D4" i="5"/>
  <c r="D5" i="5"/>
  <c r="D6" i="5"/>
  <c r="D8" i="5"/>
  <c r="D9" i="5"/>
  <c r="D11" i="5"/>
  <c r="C29" i="5" l="1"/>
  <c r="B30" i="5"/>
  <c r="C30" i="5" s="1"/>
  <c r="C28" i="5"/>
  <c r="D27" i="5"/>
  <c r="D26" i="5"/>
  <c r="C26" i="5"/>
  <c r="D25" i="5"/>
  <c r="B20" i="5"/>
  <c r="C20" i="5" s="1"/>
  <c r="C19" i="5"/>
  <c r="C18" i="5"/>
  <c r="D17" i="5"/>
  <c r="C17" i="5"/>
  <c r="D16" i="5"/>
  <c r="C16" i="5"/>
  <c r="D15" i="5"/>
  <c r="C15" i="5"/>
  <c r="J7" i="3"/>
  <c r="B4" i="5"/>
  <c r="B11" i="5" s="1"/>
  <c r="C11" i="5" s="1"/>
  <c r="C9" i="5" l="1"/>
  <c r="C25" i="5"/>
  <c r="C27" i="5"/>
  <c r="C5" i="5"/>
  <c r="C10" i="5"/>
  <c r="C4" i="5"/>
  <c r="C8" i="5"/>
  <c r="C7" i="5"/>
  <c r="C6" i="5"/>
  <c r="J8" i="3" l="1"/>
  <c r="E9" i="3"/>
  <c r="D15" i="3"/>
  <c r="F6" i="3"/>
  <c r="E7" i="3"/>
  <c r="I3" i="2"/>
  <c r="N15" i="2"/>
  <c r="M15" i="2"/>
  <c r="N14" i="2"/>
  <c r="M14" i="2"/>
  <c r="N13" i="2"/>
  <c r="M13" i="2"/>
  <c r="N12" i="2"/>
  <c r="M12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J16" i="2"/>
  <c r="I16" i="2"/>
  <c r="J15" i="2"/>
  <c r="I15" i="2"/>
  <c r="J14" i="2"/>
  <c r="I14" i="2"/>
  <c r="J13" i="2"/>
  <c r="I13" i="2"/>
  <c r="J12" i="2"/>
  <c r="I12" i="2"/>
  <c r="J9" i="2"/>
  <c r="I9" i="2"/>
  <c r="J8" i="2"/>
  <c r="I8" i="2"/>
  <c r="J7" i="2"/>
  <c r="I7" i="2"/>
  <c r="J6" i="2"/>
  <c r="I6" i="2"/>
  <c r="J5" i="2"/>
  <c r="I5" i="2"/>
  <c r="J4" i="2"/>
  <c r="I4" i="2"/>
  <c r="J3" i="2"/>
  <c r="F16" i="2"/>
  <c r="E16" i="2"/>
  <c r="F15" i="2"/>
  <c r="E15" i="2"/>
  <c r="F14" i="2"/>
  <c r="E14" i="2"/>
  <c r="F13" i="2"/>
  <c r="E13" i="2"/>
  <c r="F12" i="2"/>
  <c r="E12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J5" i="3"/>
  <c r="J4" i="3"/>
  <c r="T31" i="1"/>
  <c r="I20" i="1"/>
  <c r="N20" i="1"/>
  <c r="L20" i="1"/>
  <c r="O20" i="1"/>
  <c r="K20" i="1"/>
  <c r="J20" i="1"/>
  <c r="M20" i="1"/>
  <c r="H20" i="1"/>
  <c r="G20" i="1"/>
  <c r="F20" i="1"/>
  <c r="I17" i="1"/>
  <c r="F29" i="1" s="1"/>
  <c r="N17" i="1"/>
  <c r="L17" i="1"/>
  <c r="O17" i="1"/>
  <c r="K17" i="1"/>
  <c r="J17" i="1"/>
  <c r="G29" i="1" s="1"/>
  <c r="M17" i="1"/>
  <c r="H17" i="1"/>
  <c r="G17" i="1"/>
  <c r="F17" i="1"/>
  <c r="D16" i="1"/>
  <c r="D15" i="1"/>
  <c r="Y14" i="1"/>
  <c r="I14" i="1"/>
  <c r="N14" i="1"/>
  <c r="L14" i="1"/>
  <c r="O14" i="1"/>
  <c r="K14" i="1"/>
  <c r="J14" i="1"/>
  <c r="G28" i="1" s="1"/>
  <c r="M14" i="1"/>
  <c r="H14" i="1"/>
  <c r="G14" i="1"/>
  <c r="D13" i="1"/>
  <c r="F12" i="1"/>
  <c r="F14" i="1" s="1"/>
  <c r="D28" i="1" s="1"/>
  <c r="D12" i="1"/>
  <c r="I10" i="1"/>
  <c r="N10" i="1"/>
  <c r="N22" i="1" s="1"/>
  <c r="L10" i="1"/>
  <c r="O10" i="1"/>
  <c r="K10" i="1"/>
  <c r="J10" i="1"/>
  <c r="M10" i="1"/>
  <c r="H10" i="1"/>
  <c r="G10" i="1"/>
  <c r="D9" i="1"/>
  <c r="D8" i="1"/>
  <c r="D7" i="1"/>
  <c r="D6" i="1"/>
  <c r="F5" i="1"/>
  <c r="F10" i="1" s="1"/>
  <c r="D5" i="1"/>
  <c r="D4" i="1"/>
  <c r="S3" i="1"/>
  <c r="D29" i="1" l="1"/>
  <c r="O30" i="1"/>
  <c r="Y22" i="1"/>
  <c r="D17" i="1"/>
  <c r="N27" i="1"/>
  <c r="D10" i="1"/>
  <c r="R30" i="1"/>
  <c r="AC27" i="1"/>
  <c r="AD30" i="1"/>
  <c r="AB30" i="1"/>
  <c r="AD27" i="1"/>
  <c r="AC30" i="1"/>
  <c r="AA27" i="1"/>
  <c r="AB27" i="1"/>
  <c r="AB28" i="1"/>
  <c r="AC29" i="1"/>
  <c r="Z30" i="1"/>
  <c r="C14" i="1"/>
  <c r="C12" i="3"/>
  <c r="C5" i="3"/>
  <c r="E12" i="3"/>
  <c r="E6" i="3"/>
  <c r="E5" i="3"/>
  <c r="E8" i="3"/>
  <c r="F8" i="3"/>
  <c r="F11" i="3"/>
  <c r="F7" i="3"/>
  <c r="F9" i="3"/>
  <c r="E10" i="3"/>
  <c r="F10" i="3"/>
  <c r="C6" i="3"/>
  <c r="C7" i="3"/>
  <c r="C9" i="3"/>
  <c r="C8" i="3"/>
  <c r="C10" i="3"/>
  <c r="C4" i="3"/>
  <c r="C11" i="3"/>
  <c r="E4" i="3"/>
  <c r="E11" i="3"/>
  <c r="C17" i="1"/>
  <c r="C20" i="1"/>
  <c r="D11" i="1"/>
  <c r="D14" i="1" s="1"/>
  <c r="R29" i="1"/>
  <c r="AA28" i="1"/>
  <c r="Z29" i="1"/>
  <c r="AD29" i="1"/>
  <c r="N29" i="1" l="1"/>
  <c r="R28" i="1"/>
  <c r="Z28" i="1"/>
  <c r="AD28" i="1"/>
  <c r="N28" i="1"/>
  <c r="K27" i="1"/>
  <c r="L29" i="1"/>
  <c r="K29" i="1"/>
  <c r="M30" i="1"/>
  <c r="N30" i="1"/>
  <c r="L30" i="1"/>
  <c r="K30" i="1"/>
  <c r="L28" i="1"/>
  <c r="L27" i="1"/>
  <c r="M29" i="1"/>
  <c r="M28" i="1"/>
  <c r="M27" i="1"/>
  <c r="K28" i="1"/>
  <c r="O27" i="1"/>
  <c r="O29" i="1"/>
  <c r="O28" i="1"/>
</calcChain>
</file>

<file path=xl/sharedStrings.xml><?xml version="1.0" encoding="utf-8"?>
<sst xmlns="http://schemas.openxmlformats.org/spreadsheetml/2006/main" count="239" uniqueCount="121">
  <si>
    <t>n</t>
  </si>
  <si>
    <t>Always</t>
  </si>
  <si>
    <t>Most of the Time</t>
  </si>
  <si>
    <t>Often</t>
  </si>
  <si>
    <t>Interchangeably</t>
  </si>
  <si>
    <t>Rarely</t>
  </si>
  <si>
    <t>Broken</t>
  </si>
  <si>
    <t>Does not have</t>
  </si>
  <si>
    <t>Never/Cannot</t>
  </si>
  <si>
    <t>Uses time not stated</t>
  </si>
  <si>
    <t>Short periods some days</t>
  </si>
  <si>
    <t>Almost Never</t>
  </si>
  <si>
    <t>None (all reasons)</t>
  </si>
  <si>
    <t>Stopped Using</t>
  </si>
  <si>
    <t>Damaged</t>
  </si>
  <si>
    <t>Worn Out</t>
  </si>
  <si>
    <t>Painful</t>
  </si>
  <si>
    <t>Loose</t>
  </si>
  <si>
    <t>Tight</t>
  </si>
  <si>
    <t>Old</t>
  </si>
  <si>
    <t>Yes (Needs repair)</t>
  </si>
  <si>
    <t>Yes (Condition not stated)</t>
  </si>
  <si>
    <t>Yes (OK)</t>
  </si>
  <si>
    <t>Yes (Good)</t>
  </si>
  <si>
    <t>Cannot Determine</t>
  </si>
  <si>
    <t>Missing</t>
  </si>
  <si>
    <t>Total</t>
  </si>
  <si>
    <t>Total Broken etc</t>
  </si>
  <si>
    <t>Total Poor Fit</t>
  </si>
  <si>
    <t>Total Can't Determine</t>
  </si>
  <si>
    <t>Total Good/OK</t>
  </si>
  <si>
    <t>% by rows</t>
  </si>
  <si>
    <t>Most/Oft</t>
  </si>
  <si>
    <t>Short</t>
  </si>
  <si>
    <t>None/Unused</t>
  </si>
  <si>
    <t>None</t>
  </si>
  <si>
    <t>Broken/Damaged/Worn</t>
  </si>
  <si>
    <t>Poor Fit</t>
  </si>
  <si>
    <t>Poorly Fitting</t>
  </si>
  <si>
    <t>Undefined</t>
  </si>
  <si>
    <t>Undefined Condition</t>
  </si>
  <si>
    <t>Good</t>
  </si>
  <si>
    <t>Good Condition</t>
  </si>
  <si>
    <t>Totals</t>
  </si>
  <si>
    <t>Appropriate workmanship?</t>
  </si>
  <si>
    <t>1.  Is the general workmanship appropriate?</t>
  </si>
  <si>
    <t>Correct fit when weightbearing?</t>
  </si>
  <si>
    <t>2.  Is the socket fit of device correct? (Weight bearing, total contact, shape, socket fitting, comfortable)</t>
  </si>
  <si>
    <t>Correct height when standing?</t>
  </si>
  <si>
    <t>3.  While standing, the height of the device is correct</t>
  </si>
  <si>
    <t>Correct dynamic gait and alignment?</t>
  </si>
  <si>
    <t>6.  While walking, is the dynamics gait &amp; alignment correct? (pole vertical, foot full contact, stable, any major gait deviations? ..)</t>
  </si>
  <si>
    <t>Good skin condition after doffing?</t>
  </si>
  <si>
    <t>7.  After doffing the device, is the stump in good condition?</t>
  </si>
  <si>
    <t>Comfortable &amp; stable (stand, walk, sit)?</t>
  </si>
  <si>
    <t xml:space="preserve">4.  While standing, walking &amp; sitting is the device comfortable and stable? </t>
  </si>
  <si>
    <t>Adequate suspension (walking, sitting)?</t>
  </si>
  <si>
    <t>5.  While walking and sitting, is the suspension or straps adequate?</t>
  </si>
  <si>
    <t>Can be used independently?</t>
  </si>
  <si>
    <t>8.  Can patient use the device independently? (donning, doffing, walking, …)</t>
  </si>
  <si>
    <t>Meets the client's functional needs?</t>
  </si>
  <si>
    <t>9.  Does device's function meet patient needs? Correct prescription?</t>
  </si>
  <si>
    <t>10.  Is device's cosmetic being appropriate?</t>
  </si>
  <si>
    <t>Client is informed about device care?</t>
  </si>
  <si>
    <t>11.  Is the client informed about device care?</t>
  </si>
  <si>
    <t>12.  Is the client satisfied with new device provided and willing to give up the current device?</t>
  </si>
  <si>
    <t>% No</t>
  </si>
  <si>
    <t>% Yes</t>
  </si>
  <si>
    <t>No</t>
  </si>
  <si>
    <t>Yes</t>
  </si>
  <si>
    <t>Other</t>
  </si>
  <si>
    <t>Uses - time not stated</t>
  </si>
  <si>
    <t>Most of the time</t>
  </si>
  <si>
    <t>Short periods every day</t>
  </si>
  <si>
    <t>Almost never / Rarely</t>
  </si>
  <si>
    <t>Never / cannot / crutches instead</t>
  </si>
  <si>
    <t>Never / cannot</t>
  </si>
  <si>
    <t>%</t>
  </si>
  <si>
    <t>Of all clients reached in Round 2:</t>
  </si>
  <si>
    <t>All Client Participants</t>
  </si>
  <si>
    <t>Clients Followed Up at 3-Months</t>
  </si>
  <si>
    <t>Clients Not Followed Up</t>
  </si>
  <si>
    <t>Question</t>
  </si>
  <si>
    <t>Chart Label</t>
  </si>
  <si>
    <t>% (usable)</t>
  </si>
  <si>
    <t>% (usable &amp; eligible)</t>
  </si>
  <si>
    <t>Often / most of the time</t>
  </si>
  <si>
    <t>All day / always</t>
  </si>
  <si>
    <t>Short periods some days / every day / not very often</t>
  </si>
  <si>
    <t>Almost never / rarely</t>
  </si>
  <si>
    <t>Pooled categories for figure plot:</t>
  </si>
  <si>
    <t>Categories</t>
  </si>
  <si>
    <t>Not comfortable</t>
  </si>
  <si>
    <t>Somewhat comfortable</t>
  </si>
  <si>
    <t>Comfortable</t>
  </si>
  <si>
    <t>Cannot compare</t>
  </si>
  <si>
    <t>Short periods / some days / not very often</t>
  </si>
  <si>
    <t xml:space="preserve"> </t>
  </si>
  <si>
    <t>Missing or Uncontactable</t>
  </si>
  <si>
    <t>Use of previous device, followed-up clients only</t>
  </si>
  <si>
    <t>Previous device status</t>
  </si>
  <si>
    <t>Use of new device, followed-up clients only</t>
  </si>
  <si>
    <t>% usable</t>
  </si>
  <si>
    <t>Pooled for Figure Plot:</t>
  </si>
  <si>
    <t>Not Very Often</t>
  </si>
  <si>
    <t>New device</t>
  </si>
  <si>
    <t>Previous device</t>
  </si>
  <si>
    <t>Never or cannot</t>
  </si>
  <si>
    <t>Short periods</t>
  </si>
  <si>
    <t>Client is satisfied &amp; willing to return old device?</t>
  </si>
  <si>
    <t>Cosmesis is appropriate?</t>
  </si>
  <si>
    <t>Prosthetist Assessments:</t>
  </si>
  <si>
    <t>Client Feedback:</t>
  </si>
  <si>
    <t>Total excluded</t>
  </si>
  <si>
    <t>Total missing data</t>
  </si>
  <si>
    <t>Which device can you walk further and faster on?</t>
  </si>
  <si>
    <t>Which device would you prefer in future?</t>
  </si>
  <si>
    <t>No preference / same</t>
  </si>
  <si>
    <t>Neither / same</t>
  </si>
  <si>
    <t>Status of new device</t>
  </si>
  <si>
    <t>Unused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</si>
</sst>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1" fontId="2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2" fillId="0" borderId="0" xfId="0" quotePrefix="1" applyFont="1"/>
    <xf numFmtId="0" fontId="0" fillId="0" borderId="6" xfId="0" applyBorder="1"/>
    <xf numFmtId="0" fontId="0" fillId="0" borderId="5" xfId="0" applyBorder="1"/>
    <xf numFmtId="1" fontId="0" fillId="0" borderId="6" xfId="0" applyNumberFormat="1" applyBorder="1"/>
    <xf numFmtId="0" fontId="0" fillId="0" borderId="7" xfId="0" applyBorder="1"/>
    <xf numFmtId="0" fontId="0" fillId="0" borderId="8" xfId="0" applyBorder="1"/>
    <xf numFmtId="1" fontId="0" fillId="0" borderId="8" xfId="0" applyNumberFormat="1" applyBorder="1"/>
    <xf numFmtId="1" fontId="0" fillId="0" borderId="9" xfId="0" applyNumberForma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10" xfId="0" applyFont="1" applyBorder="1"/>
    <xf numFmtId="0" fontId="2" fillId="0" borderId="1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" xfId="0" applyFont="1" applyBorder="1"/>
    <xf numFmtId="0" fontId="0" fillId="0" borderId="2" xfId="0" applyBorder="1"/>
    <xf numFmtId="1" fontId="0" fillId="0" borderId="3" xfId="0" applyNumberFormat="1" applyBorder="1"/>
    <xf numFmtId="1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" fontId="2" fillId="0" borderId="5" xfId="0" applyNumberFormat="1" applyFont="1" applyBorder="1"/>
    <xf numFmtId="164" fontId="2" fillId="0" borderId="6" xfId="0" applyNumberFormat="1" applyFont="1" applyBorder="1"/>
    <xf numFmtId="164" fontId="0" fillId="0" borderId="9" xfId="0" applyNumberFormat="1" applyBorder="1"/>
    <xf numFmtId="0" fontId="0" fillId="0" borderId="9" xfId="0" applyBorder="1"/>
    <xf numFmtId="164" fontId="2" fillId="0" borderId="2" xfId="0" applyNumberFormat="1" applyFont="1" applyBorder="1"/>
    <xf numFmtId="1" fontId="2" fillId="0" borderId="2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2" fillId="0" borderId="10" xfId="0" applyNumberFormat="1" applyFont="1" applyBorder="1"/>
    <xf numFmtId="1" fontId="2" fillId="0" borderId="11" xfId="0" applyNumberFormat="1" applyFont="1" applyBorder="1"/>
    <xf numFmtId="1" fontId="2" fillId="0" borderId="12" xfId="0" applyNumberFormat="1" applyFont="1" applyBorder="1"/>
    <xf numFmtId="1" fontId="2" fillId="0" borderId="10" xfId="0" applyNumberFormat="1" applyFont="1" applyBorder="1"/>
    <xf numFmtId="1" fontId="2" fillId="0" borderId="3" xfId="0" applyNumberFormat="1" applyFont="1" applyBorder="1"/>
    <xf numFmtId="0" fontId="2" fillId="0" borderId="3" xfId="0" applyFont="1" applyBorder="1"/>
    <xf numFmtId="164" fontId="0" fillId="0" borderId="3" xfId="0" applyNumberFormat="1" applyBorder="1"/>
    <xf numFmtId="164" fontId="0" fillId="0" borderId="4" xfId="0" applyNumberFormat="1" applyBorder="1"/>
    <xf numFmtId="164" fontId="2" fillId="0" borderId="7" xfId="0" applyNumberFormat="1" applyFont="1" applyBorder="1"/>
    <xf numFmtId="1" fontId="0" fillId="0" borderId="5" xfId="0" applyNumberFormat="1" applyBorder="1"/>
    <xf numFmtId="1" fontId="0" fillId="0" borderId="7" xfId="0" applyNumberFormat="1" applyBorder="1"/>
    <xf numFmtId="164" fontId="2" fillId="0" borderId="12" xfId="0" applyNumberFormat="1" applyFont="1" applyBorder="1"/>
    <xf numFmtId="164" fontId="2" fillId="0" borderId="1" xfId="0" applyNumberFormat="1" applyFont="1" applyBorder="1"/>
    <xf numFmtId="1" fontId="0" fillId="0" borderId="13" xfId="0" applyNumberFormat="1" applyBorder="1"/>
    <xf numFmtId="1" fontId="0" fillId="0" borderId="14" xfId="0" applyNumberFormat="1" applyBorder="1"/>
    <xf numFmtId="0" fontId="2" fillId="0" borderId="13" xfId="0" applyFont="1" applyBorder="1"/>
    <xf numFmtId="0" fontId="0" fillId="0" borderId="13" xfId="0" applyBorder="1"/>
    <xf numFmtId="0" fontId="0" fillId="0" borderId="14" xfId="0" applyBorder="1"/>
    <xf numFmtId="164" fontId="0" fillId="0" borderId="1" xfId="0" applyNumberFormat="1" applyBorder="1"/>
    <xf numFmtId="164" fontId="0" fillId="0" borderId="12" xfId="0" applyNumberFormat="1" applyBorder="1"/>
    <xf numFmtId="0" fontId="1" fillId="0" borderId="0" xfId="1"/>
    <xf numFmtId="164" fontId="1" fillId="0" borderId="0" xfId="1" applyNumberFormat="1"/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3" xfId="0" applyFont="1" applyFill="1" applyBorder="1"/>
    <xf numFmtId="0" fontId="4" fillId="2" borderId="18" xfId="0" applyFont="1" applyFill="1" applyBorder="1"/>
    <xf numFmtId="0" fontId="4" fillId="2" borderId="14" xfId="0" applyFont="1" applyFill="1" applyBorder="1"/>
    <xf numFmtId="0" fontId="4" fillId="0" borderId="0" xfId="1" applyFont="1"/>
    <xf numFmtId="164" fontId="4" fillId="0" borderId="0" xfId="1" applyNumberFormat="1" applyFont="1"/>
    <xf numFmtId="0" fontId="4" fillId="0" borderId="5" xfId="1" applyFont="1" applyBorder="1"/>
    <xf numFmtId="0" fontId="4" fillId="0" borderId="13" xfId="1" applyFont="1" applyBorder="1"/>
    <xf numFmtId="164" fontId="4" fillId="0" borderId="13" xfId="1" applyNumberFormat="1" applyFont="1" applyBorder="1"/>
    <xf numFmtId="0" fontId="4" fillId="0" borderId="10" xfId="1" applyFont="1" applyBorder="1"/>
    <xf numFmtId="0" fontId="4" fillId="0" borderId="1" xfId="1" applyFont="1" applyBorder="1"/>
    <xf numFmtId="164" fontId="4" fillId="0" borderId="11" xfId="1" applyNumberFormat="1" applyFont="1" applyBorder="1"/>
    <xf numFmtId="164" fontId="4" fillId="0" borderId="1" xfId="1" applyNumberFormat="1" applyFont="1" applyBorder="1"/>
    <xf numFmtId="0" fontId="4" fillId="0" borderId="11" xfId="1" applyFont="1" applyBorder="1"/>
    <xf numFmtId="1" fontId="4" fillId="0" borderId="1" xfId="1" applyNumberFormat="1" applyFont="1" applyBorder="1"/>
    <xf numFmtId="2" fontId="0" fillId="0" borderId="3" xfId="0" applyNumberFormat="1" applyBorder="1"/>
    <xf numFmtId="2" fontId="0" fillId="0" borderId="0" xfId="0" applyNumberFormat="1"/>
    <xf numFmtId="0" fontId="2" fillId="0" borderId="7" xfId="0" applyFont="1" applyBorder="1"/>
    <xf numFmtId="2" fontId="0" fillId="0" borderId="8" xfId="0" applyNumberFormat="1" applyBorder="1"/>
    <xf numFmtId="2" fontId="0" fillId="0" borderId="11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2" fillId="0" borderId="12" xfId="0" applyFont="1" applyBorder="1"/>
    <xf numFmtId="0" fontId="2" fillId="0" borderId="4" xfId="0" applyFont="1" applyBorder="1"/>
    <xf numFmtId="1" fontId="0" fillId="0" borderId="2" xfId="0" applyNumberFormat="1" applyBorder="1"/>
    <xf numFmtId="164" fontId="0" fillId="0" borderId="2" xfId="0" applyNumberFormat="1" applyBorder="1"/>
    <xf numFmtId="1" fontId="4" fillId="0" borderId="11" xfId="1" applyNumberFormat="1" applyFont="1" applyBorder="1"/>
    <xf numFmtId="0" fontId="4" fillId="2" borderId="5" xfId="0" applyFont="1" applyFill="1" applyBorder="1"/>
    <xf numFmtId="1" fontId="0" fillId="0" borderId="1" xfId="0" applyNumberFormat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64" fontId="2" fillId="0" borderId="10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Normal" xfId="0" builtinId="0"/>
    <cellStyle name="Normal 2" xfId="1" xr:uid="{855DFD42-A6DE-4BC3-B4DE-1EB5F66CFBCF}"/>
  </cellStyles>
  <dxfs count="0"/>
  <tableStyles count="0" defaultTableStyle="TableStyleMedium2" defaultPivotStyle="PivotStyleLight16"/>
  <colors>
    <mruColors>
      <color rgb="FF648FFF"/>
      <color rgb="FFEA4335"/>
      <color rgb="FF4285F4"/>
      <color rgb="FFFFFFFF"/>
      <color rgb="FFFFB000"/>
      <color rgb="FFFE6100"/>
      <color rgb="FFDC267F"/>
      <color rgb="FF785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All Clients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8551574803149616"/>
          <c:y val="0.12938828900459101"/>
          <c:w val="0.46585236220472442"/>
          <c:h val="0.764907025058349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1'!$C$2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1'!$B$3:$B$17</c:f>
              <c:strCache>
                <c:ptCount val="15"/>
                <c:pt idx="0">
                  <c:v>Client is satisfied &amp; willing to return old device?</c:v>
                </c:pt>
                <c:pt idx="1">
                  <c:v>Client is informed about device care?</c:v>
                </c:pt>
                <c:pt idx="2">
                  <c:v>Cosmesis is appropriate?</c:v>
                </c:pt>
                <c:pt idx="3">
                  <c:v>Meets the client's functional needs?</c:v>
                </c:pt>
                <c:pt idx="4">
                  <c:v>Can be used independently?</c:v>
                </c:pt>
                <c:pt idx="5">
                  <c:v>Adequate suspension (walking, sitting)?</c:v>
                </c:pt>
                <c:pt idx="6">
                  <c:v>Comfortable &amp; stable (stand, walk, sit)?</c:v>
                </c:pt>
                <c:pt idx="7">
                  <c:v>Client Feedback:</c:v>
                </c:pt>
                <c:pt idx="9">
                  <c:v>Good skin condition after doffing?</c:v>
                </c:pt>
                <c:pt idx="10">
                  <c:v>Correct dynamic gait and alignment?</c:v>
                </c:pt>
                <c:pt idx="11">
                  <c:v>Correct height when standing?</c:v>
                </c:pt>
                <c:pt idx="12">
                  <c:v>Correct fit when weightbearing?</c:v>
                </c:pt>
                <c:pt idx="13">
                  <c:v>Appropriate workmanship?</c:v>
                </c:pt>
                <c:pt idx="14">
                  <c:v>Prosthetist Assessments:</c:v>
                </c:pt>
              </c:strCache>
            </c:strRef>
          </c:cat>
          <c:val>
            <c:numRef>
              <c:f>'Figure 1'!$C$3:$C$17</c:f>
              <c:numCache>
                <c:formatCode>General</c:formatCode>
                <c:ptCount val="15"/>
                <c:pt idx="0">
                  <c:v>167</c:v>
                </c:pt>
                <c:pt idx="1">
                  <c:v>35</c:v>
                </c:pt>
                <c:pt idx="2">
                  <c:v>47</c:v>
                </c:pt>
                <c:pt idx="3">
                  <c:v>285</c:v>
                </c:pt>
                <c:pt idx="4">
                  <c:v>495</c:v>
                </c:pt>
                <c:pt idx="5">
                  <c:v>272</c:v>
                </c:pt>
                <c:pt idx="6">
                  <c:v>333</c:v>
                </c:pt>
                <c:pt idx="9">
                  <c:v>407</c:v>
                </c:pt>
                <c:pt idx="10">
                  <c:v>44</c:v>
                </c:pt>
                <c:pt idx="11">
                  <c:v>315</c:v>
                </c:pt>
                <c:pt idx="12">
                  <c:v>45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D-45DA-B93E-B0638391A170}"/>
            </c:ext>
          </c:extLst>
        </c:ser>
        <c:ser>
          <c:idx val="1"/>
          <c:order val="1"/>
          <c:tx>
            <c:strRef>
              <c:f>'Figure 1'!$D$2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1'!$B$3:$B$17</c:f>
              <c:strCache>
                <c:ptCount val="15"/>
                <c:pt idx="0">
                  <c:v>Client is satisfied &amp; willing to return old device?</c:v>
                </c:pt>
                <c:pt idx="1">
                  <c:v>Client is informed about device care?</c:v>
                </c:pt>
                <c:pt idx="2">
                  <c:v>Cosmesis is appropriate?</c:v>
                </c:pt>
                <c:pt idx="3">
                  <c:v>Meets the client's functional needs?</c:v>
                </c:pt>
                <c:pt idx="4">
                  <c:v>Can be used independently?</c:v>
                </c:pt>
                <c:pt idx="5">
                  <c:v>Adequate suspension (walking, sitting)?</c:v>
                </c:pt>
                <c:pt idx="6">
                  <c:v>Comfortable &amp; stable (stand, walk, sit)?</c:v>
                </c:pt>
                <c:pt idx="7">
                  <c:v>Client Feedback:</c:v>
                </c:pt>
                <c:pt idx="9">
                  <c:v>Good skin condition after doffing?</c:v>
                </c:pt>
                <c:pt idx="10">
                  <c:v>Correct dynamic gait and alignment?</c:v>
                </c:pt>
                <c:pt idx="11">
                  <c:v>Correct height when standing?</c:v>
                </c:pt>
                <c:pt idx="12">
                  <c:v>Correct fit when weightbearing?</c:v>
                </c:pt>
                <c:pt idx="13">
                  <c:v>Appropriate workmanship?</c:v>
                </c:pt>
                <c:pt idx="14">
                  <c:v>Prosthetist Assessments:</c:v>
                </c:pt>
              </c:strCache>
            </c:strRef>
          </c:cat>
          <c:val>
            <c:numRef>
              <c:f>'Figure 1'!$D$3:$D$17</c:f>
              <c:numCache>
                <c:formatCode>General</c:formatCode>
                <c:ptCount val="15"/>
                <c:pt idx="0">
                  <c:v>286</c:v>
                </c:pt>
                <c:pt idx="1">
                  <c:v>487</c:v>
                </c:pt>
                <c:pt idx="2">
                  <c:v>475</c:v>
                </c:pt>
                <c:pt idx="3">
                  <c:v>229</c:v>
                </c:pt>
                <c:pt idx="4">
                  <c:v>27</c:v>
                </c:pt>
                <c:pt idx="5">
                  <c:v>248</c:v>
                </c:pt>
                <c:pt idx="6">
                  <c:v>188</c:v>
                </c:pt>
                <c:pt idx="9">
                  <c:v>107</c:v>
                </c:pt>
                <c:pt idx="10">
                  <c:v>462</c:v>
                </c:pt>
                <c:pt idx="11">
                  <c:v>203</c:v>
                </c:pt>
                <c:pt idx="12">
                  <c:v>474</c:v>
                </c:pt>
                <c:pt idx="13">
                  <c:v>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D-45DA-B93E-B0638391A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15791776027993"/>
          <c:y val="0.91142885548397357"/>
          <c:w val="0.15035061242344708"/>
          <c:h val="7.550266443967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000" baseline="0"/>
              <a:t>Previous device condition (clients who were followed-up and still had a previous devices)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29662685914260717"/>
          <c:y val="0.11799626786452572"/>
          <c:w val="0.65474125109361325"/>
          <c:h val="0.629435598314951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None/Unused</c:v>
                </c:pt>
              </c:strCache>
            </c:strRef>
          </c:tx>
          <c:spPr>
            <a:solidFill>
              <a:srgbClr val="648FFF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Previous device condition</c:v>
              </c:pt>
            </c:strLit>
          </c:cat>
          <c:val>
            <c:numRef>
              <c:f>'Figure 4'!$C$3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8-4D6A-A9AE-78F71658F24B}"/>
            </c:ext>
          </c:extLst>
        </c:ser>
        <c:ser>
          <c:idx val="1"/>
          <c:order val="1"/>
          <c:tx>
            <c:strRef>
              <c:f>'Figure 4'!$B$27</c:f>
              <c:strCache>
                <c:ptCount val="1"/>
                <c:pt idx="0">
                  <c:v>Broken/Damaged/Worn</c:v>
                </c:pt>
              </c:strCache>
            </c:strRef>
          </c:tx>
          <c:spPr>
            <a:solidFill>
              <a:srgbClr val="785E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Previous device condition</c:v>
              </c:pt>
            </c:strLit>
          </c:cat>
          <c:val>
            <c:numRef>
              <c:f>'Figure 4'!$C$10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8-4D6A-A9AE-78F71658F24B}"/>
            </c:ext>
          </c:extLst>
        </c:ser>
        <c:ser>
          <c:idx val="2"/>
          <c:order val="2"/>
          <c:tx>
            <c:strRef>
              <c:f>'Figure 4'!$B$28</c:f>
              <c:strCache>
                <c:ptCount val="1"/>
                <c:pt idx="0">
                  <c:v>Poor Fit</c:v>
                </c:pt>
              </c:strCache>
            </c:strRef>
          </c:tx>
          <c:spPr>
            <a:solidFill>
              <a:srgbClr val="DC267F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Previous device condition</c:v>
              </c:pt>
            </c:strLit>
          </c:cat>
          <c:val>
            <c:numRef>
              <c:f>'Figure 4'!$C$14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A8-4D6A-A9AE-78F71658F24B}"/>
            </c:ext>
          </c:extLst>
        </c:ser>
        <c:ser>
          <c:idx val="3"/>
          <c:order val="3"/>
          <c:tx>
            <c:strRef>
              <c:f>'Figure 4'!$B$29</c:f>
              <c:strCache>
                <c:ptCount val="1"/>
                <c:pt idx="0">
                  <c:v>Undefined</c:v>
                </c:pt>
              </c:strCache>
            </c:strRef>
          </c:tx>
          <c:spPr>
            <a:solidFill>
              <a:srgbClr val="FE61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Previous device condition</c:v>
              </c:pt>
            </c:strLit>
          </c:cat>
          <c:val>
            <c:numRef>
              <c:f>'Figure 4'!$C$17</c:f>
              <c:numCache>
                <c:formatCode>General</c:formatCode>
                <c:ptCount val="1"/>
                <c:pt idx="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A8-4D6A-A9AE-78F71658F24B}"/>
            </c:ext>
          </c:extLst>
        </c:ser>
        <c:ser>
          <c:idx val="4"/>
          <c:order val="4"/>
          <c:tx>
            <c:strRef>
              <c:f>'Figure 4'!$B$30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B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Previous device condition</c:v>
              </c:pt>
            </c:strLit>
          </c:cat>
          <c:val>
            <c:numRef>
              <c:f>'Figure 4'!$C$18</c:f>
              <c:numCache>
                <c:formatCode>General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A8-4D6A-A9AE-78F71658F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713473315835521E-2"/>
          <c:y val="0.88872291687618032"/>
          <c:w val="0.9862865266841645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000" baseline="0"/>
              <a:t>Previous device condition (all clients who were followed-up)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29662685914260717"/>
          <c:y val="0.11799626786452572"/>
          <c:w val="0.65474125109361325"/>
          <c:h val="0.629435598314951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4'!$Q$26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rgbClr val="648FFF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Condition of previous device</c:v>
              </c:pt>
            </c:strLit>
          </c:cat>
          <c:val>
            <c:numRef>
              <c:f>'Figure 4'!$R$26</c:f>
              <c:numCache>
                <c:formatCode>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2-4734-9844-5BD138D2DD74}"/>
            </c:ext>
          </c:extLst>
        </c:ser>
        <c:ser>
          <c:idx val="1"/>
          <c:order val="1"/>
          <c:tx>
            <c:strRef>
              <c:f>'Figure 4'!$B$27</c:f>
              <c:strCache>
                <c:ptCount val="1"/>
                <c:pt idx="0">
                  <c:v>Broken/Damaged/Worn</c:v>
                </c:pt>
              </c:strCache>
            </c:strRef>
          </c:tx>
          <c:spPr>
            <a:solidFill>
              <a:srgbClr val="785EF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Condition of previous device</c:v>
              </c:pt>
            </c:strLit>
          </c:cat>
          <c:val>
            <c:numRef>
              <c:f>'Figure 4'!$R$27</c:f>
              <c:numCache>
                <c:formatCode>0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2-4734-9844-5BD138D2DD74}"/>
            </c:ext>
          </c:extLst>
        </c:ser>
        <c:ser>
          <c:idx val="2"/>
          <c:order val="2"/>
          <c:tx>
            <c:strRef>
              <c:f>'Figure 4'!$B$28</c:f>
              <c:strCache>
                <c:ptCount val="1"/>
                <c:pt idx="0">
                  <c:v>Poor Fit</c:v>
                </c:pt>
              </c:strCache>
            </c:strRef>
          </c:tx>
          <c:spPr>
            <a:solidFill>
              <a:srgbClr val="DC267F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Condition of previous device</c:v>
              </c:pt>
            </c:strLit>
          </c:cat>
          <c:val>
            <c:numRef>
              <c:f>'Figure 4'!$R$28</c:f>
              <c:numCache>
                <c:formatCode>0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2-4734-9844-5BD138D2DD74}"/>
            </c:ext>
          </c:extLst>
        </c:ser>
        <c:ser>
          <c:idx val="3"/>
          <c:order val="3"/>
          <c:tx>
            <c:strRef>
              <c:f>'Figure 4'!$B$29</c:f>
              <c:strCache>
                <c:ptCount val="1"/>
                <c:pt idx="0">
                  <c:v>Undefined</c:v>
                </c:pt>
              </c:strCache>
            </c:strRef>
          </c:tx>
          <c:spPr>
            <a:solidFill>
              <a:srgbClr val="FE61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Condition of previous device</c:v>
              </c:pt>
            </c:strLit>
          </c:cat>
          <c:val>
            <c:numRef>
              <c:f>'Figure 4'!$R$29</c:f>
              <c:numCache>
                <c:formatCode>0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2-4734-9844-5BD138D2DD74}"/>
            </c:ext>
          </c:extLst>
        </c:ser>
        <c:ser>
          <c:idx val="4"/>
          <c:order val="4"/>
          <c:tx>
            <c:strRef>
              <c:f>'Figure 4'!$B$30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B000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Condition of previous device</c:v>
              </c:pt>
            </c:strLit>
          </c:cat>
          <c:val>
            <c:numRef>
              <c:f>'Figure 4'!$R$30</c:f>
              <c:numCache>
                <c:formatCode>0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2-4734-9844-5BD138D2D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713473315835521E-2"/>
          <c:y val="0.88872291687618032"/>
          <c:w val="0.9862865266841645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Clients followed up at</a:t>
            </a:r>
            <a:r>
              <a:rPr lang="en-GB" baseline="0"/>
              <a:t> 3 months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48551574803149616"/>
          <c:y val="0.12938828900459101"/>
          <c:w val="0.46585236220472442"/>
          <c:h val="0.764907025058349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1'!$G$2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1'!$B$3:$B$17</c:f>
              <c:strCache>
                <c:ptCount val="15"/>
                <c:pt idx="0">
                  <c:v>Client is satisfied &amp; willing to return old device?</c:v>
                </c:pt>
                <c:pt idx="1">
                  <c:v>Client is informed about device care?</c:v>
                </c:pt>
                <c:pt idx="2">
                  <c:v>Cosmesis is appropriate?</c:v>
                </c:pt>
                <c:pt idx="3">
                  <c:v>Meets the client's functional needs?</c:v>
                </c:pt>
                <c:pt idx="4">
                  <c:v>Can be used independently?</c:v>
                </c:pt>
                <c:pt idx="5">
                  <c:v>Adequate suspension (walking, sitting)?</c:v>
                </c:pt>
                <c:pt idx="6">
                  <c:v>Comfortable &amp; stable (stand, walk, sit)?</c:v>
                </c:pt>
                <c:pt idx="7">
                  <c:v>Client Feedback:</c:v>
                </c:pt>
                <c:pt idx="9">
                  <c:v>Good skin condition after doffing?</c:v>
                </c:pt>
                <c:pt idx="10">
                  <c:v>Correct dynamic gait and alignment?</c:v>
                </c:pt>
                <c:pt idx="11">
                  <c:v>Correct height when standing?</c:v>
                </c:pt>
                <c:pt idx="12">
                  <c:v>Correct fit when weightbearing?</c:v>
                </c:pt>
                <c:pt idx="13">
                  <c:v>Appropriate workmanship?</c:v>
                </c:pt>
                <c:pt idx="14">
                  <c:v>Prosthetist Assessments:</c:v>
                </c:pt>
              </c:strCache>
            </c:strRef>
          </c:cat>
          <c:val>
            <c:numRef>
              <c:f>'Figure 1'!$G$3:$G$17</c:f>
              <c:numCache>
                <c:formatCode>General</c:formatCode>
                <c:ptCount val="15"/>
                <c:pt idx="0">
                  <c:v>103</c:v>
                </c:pt>
                <c:pt idx="1">
                  <c:v>22</c:v>
                </c:pt>
                <c:pt idx="2">
                  <c:v>26</c:v>
                </c:pt>
                <c:pt idx="3">
                  <c:v>173</c:v>
                </c:pt>
                <c:pt idx="4">
                  <c:v>312</c:v>
                </c:pt>
                <c:pt idx="5">
                  <c:v>173</c:v>
                </c:pt>
                <c:pt idx="6">
                  <c:v>205</c:v>
                </c:pt>
                <c:pt idx="9">
                  <c:v>249</c:v>
                </c:pt>
                <c:pt idx="10">
                  <c:v>25</c:v>
                </c:pt>
                <c:pt idx="11">
                  <c:v>204</c:v>
                </c:pt>
                <c:pt idx="12">
                  <c:v>25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3-485D-9C54-4A5F3B5DAAA1}"/>
            </c:ext>
          </c:extLst>
        </c:ser>
        <c:ser>
          <c:idx val="1"/>
          <c:order val="1"/>
          <c:tx>
            <c:strRef>
              <c:f>'Figure 1'!$H$2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1'!$B$3:$B$17</c:f>
              <c:strCache>
                <c:ptCount val="15"/>
                <c:pt idx="0">
                  <c:v>Client is satisfied &amp; willing to return old device?</c:v>
                </c:pt>
                <c:pt idx="1">
                  <c:v>Client is informed about device care?</c:v>
                </c:pt>
                <c:pt idx="2">
                  <c:v>Cosmesis is appropriate?</c:v>
                </c:pt>
                <c:pt idx="3">
                  <c:v>Meets the client's functional needs?</c:v>
                </c:pt>
                <c:pt idx="4">
                  <c:v>Can be used independently?</c:v>
                </c:pt>
                <c:pt idx="5">
                  <c:v>Adequate suspension (walking, sitting)?</c:v>
                </c:pt>
                <c:pt idx="6">
                  <c:v>Comfortable &amp; stable (stand, walk, sit)?</c:v>
                </c:pt>
                <c:pt idx="7">
                  <c:v>Client Feedback:</c:v>
                </c:pt>
                <c:pt idx="9">
                  <c:v>Good skin condition after doffing?</c:v>
                </c:pt>
                <c:pt idx="10">
                  <c:v>Correct dynamic gait and alignment?</c:v>
                </c:pt>
                <c:pt idx="11">
                  <c:v>Correct height when standing?</c:v>
                </c:pt>
                <c:pt idx="12">
                  <c:v>Correct fit when weightbearing?</c:v>
                </c:pt>
                <c:pt idx="13">
                  <c:v>Appropriate workmanship?</c:v>
                </c:pt>
                <c:pt idx="14">
                  <c:v>Prosthetist Assessments:</c:v>
                </c:pt>
              </c:strCache>
            </c:strRef>
          </c:cat>
          <c:val>
            <c:numRef>
              <c:f>'Figure 1'!$H$3:$H$17</c:f>
              <c:numCache>
                <c:formatCode>General</c:formatCode>
                <c:ptCount val="15"/>
                <c:pt idx="0">
                  <c:v>184</c:v>
                </c:pt>
                <c:pt idx="1">
                  <c:v>301</c:v>
                </c:pt>
                <c:pt idx="2">
                  <c:v>296</c:v>
                </c:pt>
                <c:pt idx="3">
                  <c:v>148</c:v>
                </c:pt>
                <c:pt idx="4">
                  <c:v>11</c:v>
                </c:pt>
                <c:pt idx="5">
                  <c:v>149</c:v>
                </c:pt>
                <c:pt idx="6">
                  <c:v>118</c:v>
                </c:pt>
                <c:pt idx="9">
                  <c:v>69</c:v>
                </c:pt>
                <c:pt idx="10">
                  <c:v>285</c:v>
                </c:pt>
                <c:pt idx="11">
                  <c:v>118</c:v>
                </c:pt>
                <c:pt idx="12">
                  <c:v>296</c:v>
                </c:pt>
                <c:pt idx="13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3-485D-9C54-4A5F3B5DA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15791776027993"/>
          <c:y val="0.91142885548397357"/>
          <c:w val="0.15035061242344708"/>
          <c:h val="7.550266443967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Clients not followed up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8551574803149616"/>
          <c:y val="0.12938828900459101"/>
          <c:w val="0.46585236220472442"/>
          <c:h val="0.764907025058349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1'!$K$2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1'!$B$3:$B$17</c:f>
              <c:strCache>
                <c:ptCount val="15"/>
                <c:pt idx="0">
                  <c:v>Client is satisfied &amp; willing to return old device?</c:v>
                </c:pt>
                <c:pt idx="1">
                  <c:v>Client is informed about device care?</c:v>
                </c:pt>
                <c:pt idx="2">
                  <c:v>Cosmesis is appropriate?</c:v>
                </c:pt>
                <c:pt idx="3">
                  <c:v>Meets the client's functional needs?</c:v>
                </c:pt>
                <c:pt idx="4">
                  <c:v>Can be used independently?</c:v>
                </c:pt>
                <c:pt idx="5">
                  <c:v>Adequate suspension (walking, sitting)?</c:v>
                </c:pt>
                <c:pt idx="6">
                  <c:v>Comfortable &amp; stable (stand, walk, sit)?</c:v>
                </c:pt>
                <c:pt idx="7">
                  <c:v>Client Feedback:</c:v>
                </c:pt>
                <c:pt idx="9">
                  <c:v>Good skin condition after doffing?</c:v>
                </c:pt>
                <c:pt idx="10">
                  <c:v>Correct dynamic gait and alignment?</c:v>
                </c:pt>
                <c:pt idx="11">
                  <c:v>Correct height when standing?</c:v>
                </c:pt>
                <c:pt idx="12">
                  <c:v>Correct fit when weightbearing?</c:v>
                </c:pt>
                <c:pt idx="13">
                  <c:v>Appropriate workmanship?</c:v>
                </c:pt>
                <c:pt idx="14">
                  <c:v>Prosthetist Assessments:</c:v>
                </c:pt>
              </c:strCache>
            </c:strRef>
          </c:cat>
          <c:val>
            <c:numRef>
              <c:f>'Figure 1'!$K$3:$K$17</c:f>
              <c:numCache>
                <c:formatCode>General</c:formatCode>
                <c:ptCount val="15"/>
                <c:pt idx="0">
                  <c:v>64</c:v>
                </c:pt>
                <c:pt idx="1">
                  <c:v>13</c:v>
                </c:pt>
                <c:pt idx="2">
                  <c:v>21</c:v>
                </c:pt>
                <c:pt idx="3">
                  <c:v>112</c:v>
                </c:pt>
                <c:pt idx="4">
                  <c:v>183</c:v>
                </c:pt>
                <c:pt idx="5">
                  <c:v>99</c:v>
                </c:pt>
                <c:pt idx="6">
                  <c:v>128</c:v>
                </c:pt>
                <c:pt idx="9">
                  <c:v>158</c:v>
                </c:pt>
                <c:pt idx="10">
                  <c:v>19</c:v>
                </c:pt>
                <c:pt idx="11">
                  <c:v>111</c:v>
                </c:pt>
                <c:pt idx="12">
                  <c:v>20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6-4912-A9A0-23AFD06CF4E6}"/>
            </c:ext>
          </c:extLst>
        </c:ser>
        <c:ser>
          <c:idx val="1"/>
          <c:order val="1"/>
          <c:tx>
            <c:strRef>
              <c:f>'Figure 1'!$L$2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1'!$B$3:$B$17</c:f>
              <c:strCache>
                <c:ptCount val="15"/>
                <c:pt idx="0">
                  <c:v>Client is satisfied &amp; willing to return old device?</c:v>
                </c:pt>
                <c:pt idx="1">
                  <c:v>Client is informed about device care?</c:v>
                </c:pt>
                <c:pt idx="2">
                  <c:v>Cosmesis is appropriate?</c:v>
                </c:pt>
                <c:pt idx="3">
                  <c:v>Meets the client's functional needs?</c:v>
                </c:pt>
                <c:pt idx="4">
                  <c:v>Can be used independently?</c:v>
                </c:pt>
                <c:pt idx="5">
                  <c:v>Adequate suspension (walking, sitting)?</c:v>
                </c:pt>
                <c:pt idx="6">
                  <c:v>Comfortable &amp; stable (stand, walk, sit)?</c:v>
                </c:pt>
                <c:pt idx="7">
                  <c:v>Client Feedback:</c:v>
                </c:pt>
                <c:pt idx="9">
                  <c:v>Good skin condition after doffing?</c:v>
                </c:pt>
                <c:pt idx="10">
                  <c:v>Correct dynamic gait and alignment?</c:v>
                </c:pt>
                <c:pt idx="11">
                  <c:v>Correct height when standing?</c:v>
                </c:pt>
                <c:pt idx="12">
                  <c:v>Correct fit when weightbearing?</c:v>
                </c:pt>
                <c:pt idx="13">
                  <c:v>Appropriate workmanship?</c:v>
                </c:pt>
                <c:pt idx="14">
                  <c:v>Prosthetist Assessments:</c:v>
                </c:pt>
              </c:strCache>
            </c:strRef>
          </c:cat>
          <c:val>
            <c:numRef>
              <c:f>'Figure 1'!$L$3:$L$17</c:f>
              <c:numCache>
                <c:formatCode>General</c:formatCode>
                <c:ptCount val="15"/>
                <c:pt idx="0">
                  <c:v>102</c:v>
                </c:pt>
                <c:pt idx="1">
                  <c:v>186</c:v>
                </c:pt>
                <c:pt idx="2">
                  <c:v>179</c:v>
                </c:pt>
                <c:pt idx="3">
                  <c:v>81</c:v>
                </c:pt>
                <c:pt idx="4">
                  <c:v>16</c:v>
                </c:pt>
                <c:pt idx="5">
                  <c:v>99</c:v>
                </c:pt>
                <c:pt idx="6">
                  <c:v>70</c:v>
                </c:pt>
                <c:pt idx="9">
                  <c:v>38</c:v>
                </c:pt>
                <c:pt idx="10">
                  <c:v>177</c:v>
                </c:pt>
                <c:pt idx="11">
                  <c:v>85</c:v>
                </c:pt>
                <c:pt idx="12">
                  <c:v>178</c:v>
                </c:pt>
                <c:pt idx="1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912-A9A0-23AFD06C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15791776027993"/>
          <c:y val="0.91142885548397357"/>
          <c:w val="0.15035061242344708"/>
          <c:h val="7.550266443967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718241469816272"/>
          <c:y val="5.5555555555555552E-2"/>
          <c:w val="0.72418569553805778"/>
          <c:h val="0.69187626481642095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'Figure 3'!$I$4</c:f>
              <c:strCache>
                <c:ptCount val="1"/>
                <c:pt idx="0">
                  <c:v>Never or cannot</c:v>
                </c:pt>
              </c:strCache>
            </c:strRef>
          </c:tx>
          <c:spPr>
            <a:solidFill>
              <a:srgbClr val="648FFF"/>
            </a:solidFill>
            <a:ln>
              <a:noFill/>
            </a:ln>
            <a:effectLst/>
          </c:spPr>
          <c:invertIfNegative val="0"/>
          <c:cat>
            <c:strRef>
              <c:f>('Figure 3'!$K$2,'Figure 3'!$J$2)</c:f>
              <c:strCache>
                <c:ptCount val="2"/>
                <c:pt idx="0">
                  <c:v>Previous device</c:v>
                </c:pt>
                <c:pt idx="1">
                  <c:v>New device</c:v>
                </c:pt>
              </c:strCache>
            </c:strRef>
          </c:cat>
          <c:val>
            <c:numRef>
              <c:f>('Figure 3'!$K$4,'Figure 3'!$J$4)</c:f>
              <c:numCache>
                <c:formatCode>0</c:formatCode>
                <c:ptCount val="2"/>
                <c:pt idx="0">
                  <c:v>6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1-4739-B33F-2FD379CEE00D}"/>
            </c:ext>
          </c:extLst>
        </c:ser>
        <c:ser>
          <c:idx val="2"/>
          <c:order val="1"/>
          <c:tx>
            <c:strRef>
              <c:f>'Figure 3'!$I$5</c:f>
              <c:strCache>
                <c:ptCount val="1"/>
                <c:pt idx="0">
                  <c:v>Rarely</c:v>
                </c:pt>
              </c:strCache>
            </c:strRef>
          </c:tx>
          <c:spPr>
            <a:solidFill>
              <a:srgbClr val="785EF0"/>
            </a:solidFill>
            <a:ln>
              <a:noFill/>
            </a:ln>
            <a:effectLst/>
          </c:spPr>
          <c:invertIfNegative val="0"/>
          <c:cat>
            <c:strRef>
              <c:f>('Figure 3'!$K$2,'Figure 3'!$J$2)</c:f>
              <c:strCache>
                <c:ptCount val="2"/>
                <c:pt idx="0">
                  <c:v>Previous device</c:v>
                </c:pt>
                <c:pt idx="1">
                  <c:v>New device</c:v>
                </c:pt>
              </c:strCache>
            </c:strRef>
          </c:cat>
          <c:val>
            <c:numRef>
              <c:f>('Figure 3'!$K$5,'Figure 3'!$J$5)</c:f>
              <c:numCache>
                <c:formatCode>0</c:formatCode>
                <c:ptCount val="2"/>
                <c:pt idx="0">
                  <c:v>15</c:v>
                </c:pt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1-4739-B33F-2FD379CEE00D}"/>
            </c:ext>
          </c:extLst>
        </c:ser>
        <c:ser>
          <c:idx val="3"/>
          <c:order val="2"/>
          <c:tx>
            <c:strRef>
              <c:f>'Figure 3'!$I$6</c:f>
              <c:strCache>
                <c:ptCount val="1"/>
                <c:pt idx="0">
                  <c:v>Short periods</c:v>
                </c:pt>
              </c:strCache>
            </c:strRef>
          </c:tx>
          <c:spPr>
            <a:solidFill>
              <a:srgbClr val="DC267F"/>
            </a:solidFill>
            <a:ln>
              <a:noFill/>
            </a:ln>
            <a:effectLst/>
          </c:spPr>
          <c:invertIfNegative val="0"/>
          <c:cat>
            <c:strRef>
              <c:f>('Figure 3'!$K$2,'Figure 3'!$J$2)</c:f>
              <c:strCache>
                <c:ptCount val="2"/>
                <c:pt idx="0">
                  <c:v>Previous device</c:v>
                </c:pt>
                <c:pt idx="1">
                  <c:v>New device</c:v>
                </c:pt>
              </c:strCache>
            </c:strRef>
          </c:cat>
          <c:val>
            <c:numRef>
              <c:f>('Figure 3'!$K$6,'Figure 3'!$J$6)</c:f>
              <c:numCache>
                <c:formatCode>0</c:formatCode>
                <c:ptCount val="2"/>
                <c:pt idx="0">
                  <c:v>1</c:v>
                </c:pt>
                <c:pt idx="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1-4739-B33F-2FD379CEE00D}"/>
            </c:ext>
          </c:extLst>
        </c:ser>
        <c:ser>
          <c:idx val="4"/>
          <c:order val="3"/>
          <c:tx>
            <c:strRef>
              <c:f>'Figure 3'!$I$7</c:f>
              <c:strCache>
                <c:ptCount val="1"/>
                <c:pt idx="0">
                  <c:v>Often</c:v>
                </c:pt>
              </c:strCache>
            </c:strRef>
          </c:tx>
          <c:spPr>
            <a:solidFill>
              <a:srgbClr val="FE6100"/>
            </a:solidFill>
            <a:ln>
              <a:noFill/>
            </a:ln>
            <a:effectLst/>
          </c:spPr>
          <c:invertIfNegative val="0"/>
          <c:cat>
            <c:strRef>
              <c:f>('Figure 3'!$K$2,'Figure 3'!$J$2)</c:f>
              <c:strCache>
                <c:ptCount val="2"/>
                <c:pt idx="0">
                  <c:v>Previous device</c:v>
                </c:pt>
                <c:pt idx="1">
                  <c:v>New device</c:v>
                </c:pt>
              </c:strCache>
            </c:strRef>
          </c:cat>
          <c:val>
            <c:numRef>
              <c:f>('Figure 3'!$K$7,'Figure 3'!$J$7)</c:f>
              <c:numCache>
                <c:formatCode>0</c:formatCode>
                <c:ptCount val="2"/>
                <c:pt idx="0">
                  <c:v>63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61-4739-B33F-2FD379CEE00D}"/>
            </c:ext>
          </c:extLst>
        </c:ser>
        <c:ser>
          <c:idx val="5"/>
          <c:order val="4"/>
          <c:tx>
            <c:strRef>
              <c:f>'Figure 3'!$I$8</c:f>
              <c:strCache>
                <c:ptCount val="1"/>
                <c:pt idx="0">
                  <c:v>Always</c:v>
                </c:pt>
              </c:strCache>
            </c:strRef>
          </c:tx>
          <c:spPr>
            <a:solidFill>
              <a:srgbClr val="FFB000"/>
            </a:solidFill>
            <a:ln>
              <a:noFill/>
            </a:ln>
            <a:effectLst/>
          </c:spPr>
          <c:invertIfNegative val="0"/>
          <c:cat>
            <c:strRef>
              <c:f>('Figure 3'!$K$2,'Figure 3'!$J$2)</c:f>
              <c:strCache>
                <c:ptCount val="2"/>
                <c:pt idx="0">
                  <c:v>Previous device</c:v>
                </c:pt>
                <c:pt idx="1">
                  <c:v>New device</c:v>
                </c:pt>
              </c:strCache>
            </c:strRef>
          </c:cat>
          <c:val>
            <c:numRef>
              <c:f>('Figure 3'!$K$8,'Figure 3'!$J$8)</c:f>
              <c:numCache>
                <c:formatCode>0</c:formatCode>
                <c:ptCount val="2"/>
                <c:pt idx="0">
                  <c:v>180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61-4739-B33F-2FD379CEE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15791776027993"/>
          <c:y val="0.91142885548397357"/>
          <c:w val="0.81684208223971999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050" b="0" i="0" u="none" strike="noStrike" kern="1200" spc="0" baseline="0">
                <a:solidFill>
                  <a:srgbClr val="000000"/>
                </a:solidFill>
              </a:rPr>
              <a:t>Use of new device @3mo. vs. previous device condition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62685914260717"/>
          <c:y val="0.13954059205663827"/>
          <c:w val="0.65474125109361325"/>
          <c:h val="0.60789123585015759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'Figure 4'!$W$25</c:f>
              <c:strCache>
                <c:ptCount val="1"/>
                <c:pt idx="0">
                  <c:v>Never/Cannot</c:v>
                </c:pt>
              </c:strCache>
            </c:strRef>
          </c:tx>
          <c:spPr>
            <a:solidFill>
              <a:srgbClr val="648FFF"/>
            </a:solidFill>
            <a:ln>
              <a:noFill/>
            </a:ln>
            <a:effectLst/>
          </c:spPr>
          <c:invertIfNegative val="0"/>
          <c:cat>
            <c:strRef>
              <c:f>'Figure 4'!$Q$26:$Q$30</c:f>
              <c:strCache>
                <c:ptCount val="5"/>
                <c:pt idx="0">
                  <c:v>None</c:v>
                </c:pt>
                <c:pt idx="1">
                  <c:v>Broken/Damaged/Worn</c:v>
                </c:pt>
                <c:pt idx="2">
                  <c:v>Poorly Fitting</c:v>
                </c:pt>
                <c:pt idx="3">
                  <c:v>Undefined Condition</c:v>
                </c:pt>
                <c:pt idx="4">
                  <c:v>Good Condition</c:v>
                </c:pt>
              </c:strCache>
            </c:strRef>
          </c:cat>
          <c:val>
            <c:numRef>
              <c:f>'Figure 4'!$W$26:$W$30</c:f>
              <c:numCache>
                <c:formatCode>0</c:formatCode>
                <c:ptCount val="5"/>
                <c:pt idx="0">
                  <c:v>3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1-4DC0-8039-5F189A343062}"/>
            </c:ext>
          </c:extLst>
        </c:ser>
        <c:ser>
          <c:idx val="2"/>
          <c:order val="1"/>
          <c:tx>
            <c:strRef>
              <c:f>'Figure 4'!$V$25</c:f>
              <c:strCache>
                <c:ptCount val="1"/>
                <c:pt idx="0">
                  <c:v>Rarely</c:v>
                </c:pt>
              </c:strCache>
            </c:strRef>
          </c:tx>
          <c:spPr>
            <a:solidFill>
              <a:srgbClr val="785EF0"/>
            </a:solidFill>
            <a:ln>
              <a:noFill/>
            </a:ln>
            <a:effectLst/>
          </c:spPr>
          <c:invertIfNegative val="0"/>
          <c:cat>
            <c:strRef>
              <c:f>'Figure 4'!$Q$26:$Q$30</c:f>
              <c:strCache>
                <c:ptCount val="5"/>
                <c:pt idx="0">
                  <c:v>None</c:v>
                </c:pt>
                <c:pt idx="1">
                  <c:v>Broken/Damaged/Worn</c:v>
                </c:pt>
                <c:pt idx="2">
                  <c:v>Poorly Fitting</c:v>
                </c:pt>
                <c:pt idx="3">
                  <c:v>Undefined Condition</c:v>
                </c:pt>
                <c:pt idx="4">
                  <c:v>Good Condition</c:v>
                </c:pt>
              </c:strCache>
            </c:strRef>
          </c:cat>
          <c:val>
            <c:numRef>
              <c:f>'Figure 4'!$V$26:$V$30</c:f>
              <c:numCache>
                <c:formatCode>0</c:formatCode>
                <c:ptCount val="5"/>
                <c:pt idx="0">
                  <c:v>7</c:v>
                </c:pt>
                <c:pt idx="1">
                  <c:v>24</c:v>
                </c:pt>
                <c:pt idx="2">
                  <c:v>3</c:v>
                </c:pt>
                <c:pt idx="3">
                  <c:v>31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1-4DC0-8039-5F189A343062}"/>
            </c:ext>
          </c:extLst>
        </c:ser>
        <c:ser>
          <c:idx val="3"/>
          <c:order val="2"/>
          <c:tx>
            <c:strRef>
              <c:f>'Figure 4'!$U$25</c:f>
              <c:strCache>
                <c:ptCount val="1"/>
                <c:pt idx="0">
                  <c:v>Short</c:v>
                </c:pt>
              </c:strCache>
            </c:strRef>
          </c:tx>
          <c:spPr>
            <a:solidFill>
              <a:srgbClr val="DC267F"/>
            </a:solidFill>
            <a:ln>
              <a:noFill/>
            </a:ln>
            <a:effectLst/>
          </c:spPr>
          <c:invertIfNegative val="0"/>
          <c:cat>
            <c:strRef>
              <c:f>'Figure 4'!$Q$26:$Q$30</c:f>
              <c:strCache>
                <c:ptCount val="5"/>
                <c:pt idx="0">
                  <c:v>None</c:v>
                </c:pt>
                <c:pt idx="1">
                  <c:v>Broken/Damaged/Worn</c:v>
                </c:pt>
                <c:pt idx="2">
                  <c:v>Poorly Fitting</c:v>
                </c:pt>
                <c:pt idx="3">
                  <c:v>Undefined Condition</c:v>
                </c:pt>
                <c:pt idx="4">
                  <c:v>Good Condition</c:v>
                </c:pt>
              </c:strCache>
            </c:strRef>
          </c:cat>
          <c:val>
            <c:numRef>
              <c:f>'Figure 4'!$U$26:$U$30</c:f>
              <c:numCache>
                <c:formatCode>0</c:formatCode>
                <c:ptCount val="5"/>
                <c:pt idx="0">
                  <c:v>9</c:v>
                </c:pt>
                <c:pt idx="1">
                  <c:v>32</c:v>
                </c:pt>
                <c:pt idx="2">
                  <c:v>18</c:v>
                </c:pt>
                <c:pt idx="3">
                  <c:v>42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1-4DC0-8039-5F189A343062}"/>
            </c:ext>
          </c:extLst>
        </c:ser>
        <c:ser>
          <c:idx val="4"/>
          <c:order val="3"/>
          <c:tx>
            <c:strRef>
              <c:f>'Figure 4'!$T$25</c:f>
              <c:strCache>
                <c:ptCount val="1"/>
                <c:pt idx="0">
                  <c:v>Most/Oft</c:v>
                </c:pt>
              </c:strCache>
            </c:strRef>
          </c:tx>
          <c:spPr>
            <a:solidFill>
              <a:srgbClr val="FE6100"/>
            </a:solidFill>
            <a:ln>
              <a:noFill/>
            </a:ln>
            <a:effectLst/>
          </c:spPr>
          <c:invertIfNegative val="0"/>
          <c:cat>
            <c:strRef>
              <c:f>'Figure 4'!$Q$26:$Q$30</c:f>
              <c:strCache>
                <c:ptCount val="5"/>
                <c:pt idx="0">
                  <c:v>None</c:v>
                </c:pt>
                <c:pt idx="1">
                  <c:v>Broken/Damaged/Worn</c:v>
                </c:pt>
                <c:pt idx="2">
                  <c:v>Poorly Fitting</c:v>
                </c:pt>
                <c:pt idx="3">
                  <c:v>Undefined Condition</c:v>
                </c:pt>
                <c:pt idx="4">
                  <c:v>Good Condition</c:v>
                </c:pt>
              </c:strCache>
            </c:strRef>
          </c:cat>
          <c:val>
            <c:numRef>
              <c:f>'Figure 4'!$T$26:$T$30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81-4DC0-8039-5F189A343062}"/>
            </c:ext>
          </c:extLst>
        </c:ser>
        <c:ser>
          <c:idx val="5"/>
          <c:order val="4"/>
          <c:tx>
            <c:strRef>
              <c:f>'Figure 4'!$S$25</c:f>
              <c:strCache>
                <c:ptCount val="1"/>
                <c:pt idx="0">
                  <c:v>Always</c:v>
                </c:pt>
              </c:strCache>
            </c:strRef>
          </c:tx>
          <c:spPr>
            <a:solidFill>
              <a:srgbClr val="FFB000"/>
            </a:solidFill>
            <a:ln>
              <a:noFill/>
            </a:ln>
            <a:effectLst/>
          </c:spPr>
          <c:invertIfNegative val="0"/>
          <c:cat>
            <c:strRef>
              <c:f>'Figure 4'!$Q$26:$Q$30</c:f>
              <c:strCache>
                <c:ptCount val="5"/>
                <c:pt idx="0">
                  <c:v>None</c:v>
                </c:pt>
                <c:pt idx="1">
                  <c:v>Broken/Damaged/Worn</c:v>
                </c:pt>
                <c:pt idx="2">
                  <c:v>Poorly Fitting</c:v>
                </c:pt>
                <c:pt idx="3">
                  <c:v>Undefined Condition</c:v>
                </c:pt>
                <c:pt idx="4">
                  <c:v>Good Condition</c:v>
                </c:pt>
              </c:strCache>
            </c:strRef>
          </c:cat>
          <c:val>
            <c:numRef>
              <c:f>'Figure 4'!$S$26:$S$30</c:f>
              <c:numCache>
                <c:formatCode>0</c:formatCode>
                <c:ptCount val="5"/>
                <c:pt idx="0">
                  <c:v>3</c:v>
                </c:pt>
                <c:pt idx="1">
                  <c:v>27</c:v>
                </c:pt>
                <c:pt idx="2">
                  <c:v>5</c:v>
                </c:pt>
                <c:pt idx="3">
                  <c:v>13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81-4DC0-8039-5F189A343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15791776027993"/>
          <c:y val="0.91142885548397357"/>
          <c:w val="0.81684208223971999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Use</a:t>
            </a:r>
            <a:r>
              <a:rPr lang="en-GB" sz="1000" baseline="0"/>
              <a:t> of previous device @3mo. vs. previous device condition 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29662685914260717"/>
          <c:y val="0.11799626786452572"/>
          <c:w val="0.65474125109361325"/>
          <c:h val="0.62943559831495199"/>
        </c:manualLayout>
      </c:layout>
      <c:barChart>
        <c:barDir val="bar"/>
        <c:grouping val="percentStacked"/>
        <c:varyColors val="0"/>
        <c:ser>
          <c:idx val="1"/>
          <c:order val="0"/>
          <c:tx>
            <c:strRef>
              <c:f>'Figure 4'!$H$25</c:f>
              <c:strCache>
                <c:ptCount val="1"/>
                <c:pt idx="0">
                  <c:v>Never/Cannot</c:v>
                </c:pt>
              </c:strCache>
            </c:strRef>
          </c:tx>
          <c:spPr>
            <a:solidFill>
              <a:srgbClr val="648FFF"/>
            </a:solidFill>
            <a:ln>
              <a:noFill/>
            </a:ln>
            <a:effectLst/>
          </c:spPr>
          <c:invertIfNegative val="0"/>
          <c:cat>
            <c:strRef>
              <c:f>'Figure 4'!$B$27:$B$30</c:f>
              <c:strCache>
                <c:ptCount val="4"/>
                <c:pt idx="0">
                  <c:v>Broken/Damaged/Worn</c:v>
                </c:pt>
                <c:pt idx="1">
                  <c:v>Poor Fit</c:v>
                </c:pt>
                <c:pt idx="2">
                  <c:v>Undefined</c:v>
                </c:pt>
                <c:pt idx="3">
                  <c:v>Good</c:v>
                </c:pt>
              </c:strCache>
            </c:strRef>
          </c:cat>
          <c:val>
            <c:numRef>
              <c:f>'Figure 4'!$H$27:$H$30</c:f>
              <c:numCache>
                <c:formatCode>0</c:formatCode>
                <c:ptCount val="4"/>
                <c:pt idx="0">
                  <c:v>10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2-4005-A8FC-3133527328FA}"/>
            </c:ext>
          </c:extLst>
        </c:ser>
        <c:ser>
          <c:idx val="2"/>
          <c:order val="1"/>
          <c:tx>
            <c:strRef>
              <c:f>'Figure 4'!$G$25</c:f>
              <c:strCache>
                <c:ptCount val="1"/>
                <c:pt idx="0">
                  <c:v>Rarely</c:v>
                </c:pt>
              </c:strCache>
            </c:strRef>
          </c:tx>
          <c:spPr>
            <a:solidFill>
              <a:srgbClr val="785EF0"/>
            </a:solidFill>
            <a:ln>
              <a:noFill/>
            </a:ln>
            <a:effectLst/>
          </c:spPr>
          <c:invertIfNegative val="0"/>
          <c:cat>
            <c:strRef>
              <c:f>'Figure 4'!$B$27:$B$30</c:f>
              <c:strCache>
                <c:ptCount val="4"/>
                <c:pt idx="0">
                  <c:v>Broken/Damaged/Worn</c:v>
                </c:pt>
                <c:pt idx="1">
                  <c:v>Poor Fit</c:v>
                </c:pt>
                <c:pt idx="2">
                  <c:v>Undefined</c:v>
                </c:pt>
                <c:pt idx="3">
                  <c:v>Good</c:v>
                </c:pt>
              </c:strCache>
            </c:strRef>
          </c:cat>
          <c:val>
            <c:numRef>
              <c:f>'Figure 4'!$G$27:$G$30</c:f>
              <c:numCache>
                <c:formatCode>0</c:formatCode>
                <c:ptCount val="4"/>
                <c:pt idx="0">
                  <c:v>8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2-4005-A8FC-3133527328FA}"/>
            </c:ext>
          </c:extLst>
        </c:ser>
        <c:ser>
          <c:idx val="3"/>
          <c:order val="2"/>
          <c:tx>
            <c:strRef>
              <c:f>'Figure 4'!$F$25</c:f>
              <c:strCache>
                <c:ptCount val="1"/>
                <c:pt idx="0">
                  <c:v>Short</c:v>
                </c:pt>
              </c:strCache>
            </c:strRef>
          </c:tx>
          <c:spPr>
            <a:solidFill>
              <a:srgbClr val="DC267F"/>
            </a:solidFill>
            <a:ln>
              <a:noFill/>
            </a:ln>
            <a:effectLst/>
          </c:spPr>
          <c:invertIfNegative val="0"/>
          <c:cat>
            <c:strRef>
              <c:f>'Figure 4'!$B$27:$B$30</c:f>
              <c:strCache>
                <c:ptCount val="4"/>
                <c:pt idx="0">
                  <c:v>Broken/Damaged/Worn</c:v>
                </c:pt>
                <c:pt idx="1">
                  <c:v>Poor Fit</c:v>
                </c:pt>
                <c:pt idx="2">
                  <c:v>Undefined</c:v>
                </c:pt>
                <c:pt idx="3">
                  <c:v>Good</c:v>
                </c:pt>
              </c:strCache>
            </c:strRef>
          </c:cat>
          <c:val>
            <c:numRef>
              <c:f>'Figure 4'!$F$27:$F$30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2-4005-A8FC-3133527328FA}"/>
            </c:ext>
          </c:extLst>
        </c:ser>
        <c:ser>
          <c:idx val="4"/>
          <c:order val="3"/>
          <c:tx>
            <c:strRef>
              <c:f>'Figure 4'!$E$25</c:f>
              <c:strCache>
                <c:ptCount val="1"/>
                <c:pt idx="0">
                  <c:v>Most/Oft</c:v>
                </c:pt>
              </c:strCache>
            </c:strRef>
          </c:tx>
          <c:spPr>
            <a:solidFill>
              <a:srgbClr val="FE6100"/>
            </a:solidFill>
            <a:ln>
              <a:noFill/>
            </a:ln>
            <a:effectLst/>
          </c:spPr>
          <c:invertIfNegative val="0"/>
          <c:cat>
            <c:strRef>
              <c:f>'Figure 4'!$B$27:$B$30</c:f>
              <c:strCache>
                <c:ptCount val="4"/>
                <c:pt idx="0">
                  <c:v>Broken/Damaged/Worn</c:v>
                </c:pt>
                <c:pt idx="1">
                  <c:v>Poor Fit</c:v>
                </c:pt>
                <c:pt idx="2">
                  <c:v>Undefined</c:v>
                </c:pt>
                <c:pt idx="3">
                  <c:v>Good</c:v>
                </c:pt>
              </c:strCache>
            </c:strRef>
          </c:cat>
          <c:val>
            <c:numRef>
              <c:f>'Figure 4'!$E$27:$E$30</c:f>
              <c:numCache>
                <c:formatCode>0</c:formatCode>
                <c:ptCount val="4"/>
                <c:pt idx="0">
                  <c:v>15</c:v>
                </c:pt>
                <c:pt idx="1">
                  <c:v>7</c:v>
                </c:pt>
                <c:pt idx="2">
                  <c:v>21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2-4005-A8FC-3133527328FA}"/>
            </c:ext>
          </c:extLst>
        </c:ser>
        <c:ser>
          <c:idx val="5"/>
          <c:order val="4"/>
          <c:tx>
            <c:strRef>
              <c:f>'Figure 4'!$D$25</c:f>
              <c:strCache>
                <c:ptCount val="1"/>
                <c:pt idx="0">
                  <c:v>Always</c:v>
                </c:pt>
              </c:strCache>
            </c:strRef>
          </c:tx>
          <c:spPr>
            <a:solidFill>
              <a:srgbClr val="FFB000"/>
            </a:solidFill>
            <a:ln>
              <a:noFill/>
            </a:ln>
            <a:effectLst/>
          </c:spPr>
          <c:invertIfNegative val="0"/>
          <c:cat>
            <c:strRef>
              <c:f>'Figure 4'!$B$27:$B$30</c:f>
              <c:strCache>
                <c:ptCount val="4"/>
                <c:pt idx="0">
                  <c:v>Broken/Damaged/Worn</c:v>
                </c:pt>
                <c:pt idx="1">
                  <c:v>Poor Fit</c:v>
                </c:pt>
                <c:pt idx="2">
                  <c:v>Undefined</c:v>
                </c:pt>
                <c:pt idx="3">
                  <c:v>Good</c:v>
                </c:pt>
              </c:strCache>
            </c:strRef>
          </c:cat>
          <c:val>
            <c:numRef>
              <c:f>'Figure 4'!$D$27:$D$30</c:f>
              <c:numCache>
                <c:formatCode>0</c:formatCode>
                <c:ptCount val="4"/>
                <c:pt idx="0">
                  <c:v>56</c:v>
                </c:pt>
                <c:pt idx="1">
                  <c:v>15</c:v>
                </c:pt>
                <c:pt idx="2">
                  <c:v>57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C2-4005-A8FC-31335273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15791776027993"/>
          <c:y val="0.91142885548397357"/>
          <c:w val="0.81684208223971999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45676166976168914"/>
          <c:y val="5.5555555555555552E-2"/>
          <c:w val="0.49427039102995535"/>
          <c:h val="0.691876264816420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'Appendix Data'!$A$15</c:f>
              <c:strCache>
                <c:ptCount val="1"/>
                <c:pt idx="0">
                  <c:v>Previous device</c:v>
                </c:pt>
              </c:strCache>
            </c:strRef>
          </c:tx>
          <c:spPr>
            <a:solidFill>
              <a:srgbClr val="4285F4"/>
            </a:solidFill>
            <a:ln>
              <a:solidFill>
                <a:srgbClr val="4285F4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('Appendix Data'!$A$23,'Appendix Data'!$A$13)</c15:sqref>
                  </c15:fullRef>
                </c:ext>
              </c:extLst>
              <c:f>'Appendix Data'!$A$13</c:f>
              <c:strCache>
                <c:ptCount val="1"/>
                <c:pt idx="0">
                  <c:v>Which device can you walk further and faster on?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('Appendix Data'!$B$25,'Appendix Data'!$B$15)</c15:sqref>
                  </c15:fullRef>
                </c:ext>
              </c:extLst>
              <c:f>'Appendix Data'!$B$15</c:f>
              <c:numCache>
                <c:formatCode>General</c:formatCode>
                <c:ptCount val="1"/>
                <c:pt idx="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3-4FF0-ABB1-1BE660931335}"/>
            </c:ext>
          </c:extLst>
        </c:ser>
        <c:ser>
          <c:idx val="1"/>
          <c:order val="1"/>
          <c:tx>
            <c:strRef>
              <c:f>'Appendix Data'!$A$17</c:f>
              <c:strCache>
                <c:ptCount val="1"/>
                <c:pt idx="0">
                  <c:v>Neither / same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000000">
                  <a:lumMod val="50000"/>
                  <a:lumOff val="50000"/>
                </a:srgb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('Appendix Data'!$A$23,'Appendix Data'!$A$13)</c15:sqref>
                  </c15:fullRef>
                </c:ext>
              </c:extLst>
              <c:f>'Appendix Data'!$A$13</c:f>
              <c:strCache>
                <c:ptCount val="1"/>
                <c:pt idx="0">
                  <c:v>Which device can you walk further and faster on?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('Appendix Data'!$B$27,'Appendix Data'!$B$17)</c15:sqref>
                  </c15:fullRef>
                </c:ext>
              </c:extLst>
              <c:f>'Appendix Data'!$B$17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3-4FF0-ABB1-1BE660931335}"/>
            </c:ext>
          </c:extLst>
        </c:ser>
        <c:ser>
          <c:idx val="2"/>
          <c:order val="2"/>
          <c:tx>
            <c:strRef>
              <c:f>'Appendix Data'!$A$16</c:f>
              <c:strCache>
                <c:ptCount val="1"/>
                <c:pt idx="0">
                  <c:v>New device</c:v>
                </c:pt>
              </c:strCache>
            </c:strRef>
          </c:tx>
          <c:spPr>
            <a:solidFill>
              <a:srgbClr val="EA4335"/>
            </a:solidFill>
            <a:ln>
              <a:solidFill>
                <a:srgbClr val="EA4335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('Appendix Data'!$A$23,'Appendix Data'!$A$13)</c15:sqref>
                  </c15:fullRef>
                </c:ext>
              </c:extLst>
              <c:f>'Appendix Data'!$A$13</c:f>
              <c:strCache>
                <c:ptCount val="1"/>
                <c:pt idx="0">
                  <c:v>Which device can you walk further and faster on?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('Appendix Data'!$B$26,'Appendix Data'!$B$16)</c15:sqref>
                  </c15:fullRef>
                </c:ext>
              </c:extLst>
              <c:f>'Appendix Data'!$B$16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83-4FF0-ABB1-1BE660931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49125109361329"/>
          <c:y val="0.89218746054591824"/>
          <c:w val="0.74295866141732281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46001574074074075"/>
          <c:y val="5.5555555555555552E-2"/>
          <c:w val="0.49135240740740732"/>
          <c:h val="0.691876264816420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'Appendix Data'!$A$25</c:f>
              <c:strCache>
                <c:ptCount val="1"/>
                <c:pt idx="0">
                  <c:v>Previous device</c:v>
                </c:pt>
              </c:strCache>
            </c:strRef>
          </c:tx>
          <c:spPr>
            <a:solidFill>
              <a:srgbClr val="4285F4"/>
            </a:solidFill>
            <a:ln>
              <a:solidFill>
                <a:srgbClr val="4285F4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('Appendix Data'!$A$23,'Appendix Data'!$A$13)</c15:sqref>
                  </c15:fullRef>
                </c:ext>
              </c:extLst>
              <c:f>'Appendix Data'!$A$23</c:f>
              <c:strCache>
                <c:ptCount val="1"/>
                <c:pt idx="0">
                  <c:v>Which device would you prefer in future?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('Appendix Data'!$B$25,'Appendix Data'!$B$15)</c15:sqref>
                  </c15:fullRef>
                </c:ext>
              </c:extLst>
              <c:f>'Appendix Data'!$B$25</c:f>
              <c:numCache>
                <c:formatCode>General</c:formatCode>
                <c:ptCount val="1"/>
                <c:pt idx="0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3-43BC-AA5C-A25C2EE311A2}"/>
            </c:ext>
          </c:extLst>
        </c:ser>
        <c:ser>
          <c:idx val="1"/>
          <c:order val="1"/>
          <c:tx>
            <c:strRef>
              <c:f>'Appendix Data'!$A$27</c:f>
              <c:strCache>
                <c:ptCount val="1"/>
                <c:pt idx="0">
                  <c:v>No preference / same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000000">
                  <a:lumMod val="50000"/>
                  <a:lumOff val="50000"/>
                </a:srgb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('Appendix Data'!$A$23,'Appendix Data'!$A$13)</c15:sqref>
                  </c15:fullRef>
                </c:ext>
              </c:extLst>
              <c:f>'Appendix Data'!$A$23</c:f>
              <c:strCache>
                <c:ptCount val="1"/>
                <c:pt idx="0">
                  <c:v>Which device would you prefer in future?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('Appendix Data'!$B$27,'Appendix Data'!$B$17)</c15:sqref>
                  </c15:fullRef>
                </c:ext>
              </c:extLst>
              <c:f>'Appendix Data'!$B$27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3-43BC-AA5C-A25C2EE311A2}"/>
            </c:ext>
          </c:extLst>
        </c:ser>
        <c:ser>
          <c:idx val="2"/>
          <c:order val="2"/>
          <c:tx>
            <c:strRef>
              <c:f>'Appendix Data'!$A$26</c:f>
              <c:strCache>
                <c:ptCount val="1"/>
                <c:pt idx="0">
                  <c:v>New device</c:v>
                </c:pt>
              </c:strCache>
            </c:strRef>
          </c:tx>
          <c:spPr>
            <a:solidFill>
              <a:srgbClr val="EA4335"/>
            </a:solidFill>
            <a:ln>
              <a:solidFill>
                <a:srgbClr val="EA4335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('Appendix Data'!$A$23,'Appendix Data'!$A$13)</c15:sqref>
                  </c15:fullRef>
                </c:ext>
              </c:extLst>
              <c:f>'Appendix Data'!$A$23</c:f>
              <c:strCache>
                <c:ptCount val="1"/>
                <c:pt idx="0">
                  <c:v>Which device would you prefer in future?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('Appendix Data'!$B$26,'Appendix Data'!$B$16)</c15:sqref>
                  </c15:fullRef>
                </c:ext>
              </c:extLst>
              <c:f>'Appendix Data'!$B$26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3-43BC-AA5C-A25C2EE31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49125109361329"/>
          <c:y val="0.89218746054591824"/>
          <c:w val="0.74295866141732281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2718241469816272"/>
          <c:y val="5.5555555555555552E-2"/>
          <c:w val="0.72418569553805778"/>
          <c:h val="0.69187626481642095"/>
        </c:manualLayout>
      </c:layout>
      <c:barChart>
        <c:barDir val="bar"/>
        <c:grouping val="percentStacked"/>
        <c:varyColors val="0"/>
        <c:ser>
          <c:idx val="4"/>
          <c:order val="0"/>
          <c:tx>
            <c:strRef>
              <c:f>'Appendix Data'!$A$8</c:f>
              <c:strCache>
                <c:ptCount val="1"/>
                <c:pt idx="0">
                  <c:v>Unused</c:v>
                </c:pt>
              </c:strCache>
            </c:strRef>
          </c:tx>
          <c:spPr>
            <a:solidFill>
              <a:srgbClr val="648FFF"/>
            </a:solidFill>
            <a:ln>
              <a:noFill/>
            </a:ln>
            <a:effectLst/>
          </c:spPr>
          <c:invertIfNegative val="0"/>
          <c:cat>
            <c:strRef>
              <c:f>'Appendix Data'!$A$2</c:f>
              <c:strCache>
                <c:ptCount val="1"/>
                <c:pt idx="0">
                  <c:v>Status of new device</c:v>
                </c:pt>
              </c:strCache>
            </c:strRef>
          </c:cat>
          <c:val>
            <c:numRef>
              <c:f>'Appendix Data'!$B$8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9-4637-8A8F-182BFB4298E0}"/>
            </c:ext>
          </c:extLst>
        </c:ser>
        <c:ser>
          <c:idx val="0"/>
          <c:order val="1"/>
          <c:tx>
            <c:strRef>
              <c:f>'Appendix Data'!$A$5</c:f>
              <c:strCache>
                <c:ptCount val="1"/>
                <c:pt idx="0">
                  <c:v>Broken</c:v>
                </c:pt>
              </c:strCache>
            </c:strRef>
          </c:tx>
          <c:spPr>
            <a:solidFill>
              <a:srgbClr val="785EF0"/>
            </a:solidFill>
            <a:ln>
              <a:noFill/>
            </a:ln>
            <a:effectLst/>
          </c:spPr>
          <c:invertIfNegative val="0"/>
          <c:cat>
            <c:strRef>
              <c:f>'Appendix Data'!$A$2</c:f>
              <c:strCache>
                <c:ptCount val="1"/>
                <c:pt idx="0">
                  <c:v>Status of new device</c:v>
                </c:pt>
              </c:strCache>
            </c:strRef>
          </c:cat>
          <c:val>
            <c:numRef>
              <c:f>'Appendix Data'!$B$5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9-4637-8A8F-182BFB4298E0}"/>
            </c:ext>
          </c:extLst>
        </c:ser>
        <c:ser>
          <c:idx val="1"/>
          <c:order val="2"/>
          <c:tx>
            <c:strRef>
              <c:f>'Appendix Data'!$A$4</c:f>
              <c:strCache>
                <c:ptCount val="1"/>
                <c:pt idx="0">
                  <c:v>Not comfortable</c:v>
                </c:pt>
              </c:strCache>
            </c:strRef>
          </c:tx>
          <c:spPr>
            <a:solidFill>
              <a:srgbClr val="DC267F"/>
            </a:solidFill>
            <a:ln>
              <a:noFill/>
            </a:ln>
            <a:effectLst/>
          </c:spPr>
          <c:invertIfNegative val="0"/>
          <c:cat>
            <c:strRef>
              <c:f>'Appendix Data'!$A$2</c:f>
              <c:strCache>
                <c:ptCount val="1"/>
                <c:pt idx="0">
                  <c:v>Status of new device</c:v>
                </c:pt>
              </c:strCache>
            </c:strRef>
          </c:cat>
          <c:val>
            <c:numRef>
              <c:f>'Appendix Data'!$B$4</c:f>
              <c:numCache>
                <c:formatCode>General</c:formatCode>
                <c:ptCount val="1"/>
                <c:pt idx="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9-4637-8A8F-182BFB4298E0}"/>
            </c:ext>
          </c:extLst>
        </c:ser>
        <c:ser>
          <c:idx val="2"/>
          <c:order val="3"/>
          <c:tx>
            <c:strRef>
              <c:f>'Appendix Data'!$A$6</c:f>
              <c:strCache>
                <c:ptCount val="1"/>
                <c:pt idx="0">
                  <c:v>Somewhat comfortable</c:v>
                </c:pt>
              </c:strCache>
            </c:strRef>
          </c:tx>
          <c:spPr>
            <a:solidFill>
              <a:srgbClr val="FE6100"/>
            </a:solidFill>
            <a:ln>
              <a:noFill/>
            </a:ln>
            <a:effectLst/>
          </c:spPr>
          <c:invertIfNegative val="0"/>
          <c:cat>
            <c:strRef>
              <c:f>'Appendix Data'!$A$2</c:f>
              <c:strCache>
                <c:ptCount val="1"/>
                <c:pt idx="0">
                  <c:v>Status of new device</c:v>
                </c:pt>
              </c:strCache>
            </c:strRef>
          </c:cat>
          <c:val>
            <c:numRef>
              <c:f>'Appendix Data'!$B$6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9-4637-8A8F-182BFB4298E0}"/>
            </c:ext>
          </c:extLst>
        </c:ser>
        <c:ser>
          <c:idx val="3"/>
          <c:order val="4"/>
          <c:tx>
            <c:strRef>
              <c:f>'Appendix Data'!$A$7</c:f>
              <c:strCache>
                <c:ptCount val="1"/>
                <c:pt idx="0">
                  <c:v>Comfortable</c:v>
                </c:pt>
              </c:strCache>
            </c:strRef>
          </c:tx>
          <c:spPr>
            <a:solidFill>
              <a:srgbClr val="FFB000"/>
            </a:solidFill>
            <a:ln>
              <a:noFill/>
            </a:ln>
            <a:effectLst/>
          </c:spPr>
          <c:invertIfNegative val="0"/>
          <c:cat>
            <c:strRef>
              <c:f>'Appendix Data'!$A$2</c:f>
              <c:strCache>
                <c:ptCount val="1"/>
                <c:pt idx="0">
                  <c:v>Status of new device</c:v>
                </c:pt>
              </c:strCache>
            </c:strRef>
          </c:cat>
          <c:val>
            <c:numRef>
              <c:f>'Appendix Data'!$B$7</c:f>
              <c:numCache>
                <c:formatCode>General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59-4637-8A8F-182BFB42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711616"/>
        <c:axId val="963391136"/>
      </c:barChart>
      <c:catAx>
        <c:axId val="89271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391136"/>
        <c:crosses val="autoZero"/>
        <c:auto val="1"/>
        <c:lblAlgn val="ctr"/>
        <c:lblOffset val="100"/>
        <c:noMultiLvlLbl val="0"/>
      </c:catAx>
      <c:valAx>
        <c:axId val="96339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27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046806649168853E-2"/>
          <c:y val="0.87471282644309534"/>
          <c:w val="0.93350874890638669"/>
          <c:h val="8.8571359737881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4572000</xdr:colOff>
      <xdr:row>35</xdr:row>
      <xdr:rowOff>9525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FD6E019F-FD71-4660-A3C6-5C3B097F4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4819650</xdr:colOff>
      <xdr:row>17</xdr:row>
      <xdr:rowOff>1</xdr:rowOff>
    </xdr:from>
    <xdr:to>
      <xdr:col>1</xdr:col>
      <xdr:colOff>1323975</xdr:colOff>
      <xdr:row>35</xdr:row>
      <xdr:rowOff>9526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1F204BC-4CE0-44D3-96DB-7A2EE931B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1457325</xdr:colOff>
      <xdr:row>17</xdr:row>
      <xdr:rowOff>1</xdr:rowOff>
    </xdr:from>
    <xdr:to>
      <xdr:col>11</xdr:col>
      <xdr:colOff>276225</xdr:colOff>
      <xdr:row>35</xdr:row>
      <xdr:rowOff>9526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E1E112C-24E3-42EF-8EB4-DB02F98E9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10</xdr:col>
      <xdr:colOff>9525</xdr:colOff>
      <xdr:row>22</xdr:row>
      <xdr:rowOff>132300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84993BE-A9C2-4216-856D-7B8EE3F53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13</xdr:row>
      <xdr:rowOff>0</xdr:rowOff>
    </xdr:from>
    <xdr:to>
      <xdr:col>28</xdr:col>
      <xdr:colOff>303782</xdr:colOff>
      <xdr:row>26</xdr:row>
      <xdr:rowOff>170401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C48B5D0-9A53-47F0-8BF0-A2258FA90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28</xdr:col>
      <xdr:colOff>300318</xdr:colOff>
      <xdr:row>12</xdr:row>
      <xdr:rowOff>27525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8DA99231-6C26-4CBE-AF54-024FEB75A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13</xdr:col>
      <xdr:colOff>559058</xdr:colOff>
      <xdr:row>22</xdr:row>
      <xdr:rowOff>179925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548208CA-A5BD-440A-97CC-72B5032DA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13</xdr:col>
      <xdr:colOff>559058</xdr:colOff>
      <xdr:row>33</xdr:row>
      <xdr:rowOff>631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DEAA4BDA-07FE-4F01-98FF-CB778C62C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0</xdr:row>
      <xdr:rowOff>0</xdr:rowOff>
    </xdr:from>
    <xdr:to>
      <xdr:col>13</xdr:col>
      <xdr:colOff>559058</xdr:colOff>
      <xdr:row>10</xdr:row>
      <xdr:rowOff>179925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61A8F66-2CE8-4EA0-B713-C674ACAA0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593910</xdr:colOff>
      <xdr:row>0</xdr:row>
      <xdr:rowOff>94690</xdr:rowOff>
    </xdr:from>
    <xdr:to>
      <xdr:col>22</xdr:col>
      <xdr:colOff>547852</xdr:colOff>
      <xdr:row>12</xdr:row>
      <xdr:rowOff>122215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C70D1C69-7A2B-401E-A7E7-8394007D0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593911</xdr:colOff>
      <xdr:row>13</xdr:row>
      <xdr:rowOff>94690</xdr:rowOff>
    </xdr:from>
    <xdr:to>
      <xdr:col>22</xdr:col>
      <xdr:colOff>547853</xdr:colOff>
      <xdr:row>25</xdr:row>
      <xdr:rowOff>104898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913B1A26-139A-4FAD-A12C-7DEC88E64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285F4"/>
    </a:accent1>
    <a:accent2>
      <a:srgbClr val="EA4335"/>
    </a:accent2>
    <a:accent3>
      <a:srgbClr val="FBBC04"/>
    </a:accent3>
    <a:accent4>
      <a:srgbClr val="34A853"/>
    </a:accent4>
    <a:accent5>
      <a:srgbClr val="FF6D01"/>
    </a:accent5>
    <a:accent6>
      <a:srgbClr val="46BDC6"/>
    </a:accent6>
    <a:hlink>
      <a:srgbClr val="1155CC"/>
    </a:hlink>
    <a:folHlink>
      <a:srgbClr val="1155CC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285F4"/>
    </a:accent1>
    <a:accent2>
      <a:srgbClr val="EA4335"/>
    </a:accent2>
    <a:accent3>
      <a:srgbClr val="FBBC04"/>
    </a:accent3>
    <a:accent4>
      <a:srgbClr val="34A853"/>
    </a:accent4>
    <a:accent5>
      <a:srgbClr val="FF6D01"/>
    </a:accent5>
    <a:accent6>
      <a:srgbClr val="46BDC6"/>
    </a:accent6>
    <a:hlink>
      <a:srgbClr val="1155CC"/>
    </a:hlink>
    <a:folHlink>
      <a:srgbClr val="1155CC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285F4"/>
    </a:accent1>
    <a:accent2>
      <a:srgbClr val="EA4335"/>
    </a:accent2>
    <a:accent3>
      <a:srgbClr val="FBBC04"/>
    </a:accent3>
    <a:accent4>
      <a:srgbClr val="34A853"/>
    </a:accent4>
    <a:accent5>
      <a:srgbClr val="FF6D01"/>
    </a:accent5>
    <a:accent6>
      <a:srgbClr val="46BDC6"/>
    </a:accent6>
    <a:hlink>
      <a:srgbClr val="1155CC"/>
    </a:hlink>
    <a:folHlink>
      <a:srgbClr val="1155CC"/>
    </a:folHlink>
  </a:clrScheme>
  <a:fontScheme name="Sheets">
    <a:majorFont>
      <a:latin typeface="Arial"/>
      <a:ea typeface="Arial"/>
      <a:cs typeface="Arial"/>
    </a:majorFont>
    <a:minorFont>
      <a:latin typeface="Arial"/>
      <a:ea typeface="Arial"/>
      <a:cs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E249-B8DB-4CF8-A5B1-3D30E96AD354}">
  <dimension ref="A1:N52"/>
  <sheetViews>
    <sheetView tabSelected="1" workbookViewId="0">
      <selection activeCell="A47" sqref="A47"/>
    </sheetView>
  </sheetViews>
  <sheetFormatPr defaultRowHeight="12.75" x14ac:dyDescent="0.2"/>
  <cols>
    <col min="1" max="1" width="121" bestFit="1" customWidth="1"/>
    <col min="2" max="2" width="27.140625" customWidth="1"/>
    <col min="3" max="14" width="6.5703125" customWidth="1"/>
  </cols>
  <sheetData>
    <row r="1" spans="1:14" ht="13.5" thickBot="1" x14ac:dyDescent="0.25">
      <c r="C1" s="97" t="s">
        <v>79</v>
      </c>
      <c r="D1" s="98"/>
      <c r="E1" s="98"/>
      <c r="F1" s="99"/>
      <c r="G1" s="100" t="s">
        <v>80</v>
      </c>
      <c r="H1" s="101"/>
      <c r="I1" s="101"/>
      <c r="J1" s="102"/>
      <c r="K1" s="100" t="s">
        <v>81</v>
      </c>
      <c r="L1" s="101"/>
      <c r="M1" s="101"/>
      <c r="N1" s="102"/>
    </row>
    <row r="2" spans="1:14" ht="13.5" thickBot="1" x14ac:dyDescent="0.25">
      <c r="A2" s="20" t="s">
        <v>82</v>
      </c>
      <c r="B2" s="25" t="s">
        <v>83</v>
      </c>
      <c r="C2" s="22" t="s">
        <v>69</v>
      </c>
      <c r="D2" s="23" t="s">
        <v>68</v>
      </c>
      <c r="E2" s="23" t="s">
        <v>67</v>
      </c>
      <c r="F2" s="24" t="s">
        <v>66</v>
      </c>
      <c r="G2" s="22" t="s">
        <v>69</v>
      </c>
      <c r="H2" s="23" t="s">
        <v>68</v>
      </c>
      <c r="I2" s="23" t="s">
        <v>67</v>
      </c>
      <c r="J2" s="24" t="s">
        <v>66</v>
      </c>
      <c r="K2" s="22" t="s">
        <v>69</v>
      </c>
      <c r="L2" s="23" t="s">
        <v>68</v>
      </c>
      <c r="M2" s="23" t="s">
        <v>67</v>
      </c>
      <c r="N2" s="24" t="s">
        <v>66</v>
      </c>
    </row>
    <row r="3" spans="1:14" x14ac:dyDescent="0.2">
      <c r="A3" s="65" t="s">
        <v>65</v>
      </c>
      <c r="B3" s="66" t="s">
        <v>109</v>
      </c>
      <c r="C3" s="26">
        <v>167</v>
      </c>
      <c r="D3" s="18">
        <v>286</v>
      </c>
      <c r="E3" s="49">
        <f t="shared" ref="E3:E16" si="0">100*C3/(SUM(C3:D3))</f>
        <v>36.865342163355407</v>
      </c>
      <c r="F3" s="50">
        <f t="shared" ref="F3:F16" si="1">100*D3/(SUM(C3:D3))</f>
        <v>63.134657836644593</v>
      </c>
      <c r="G3" s="26">
        <v>103</v>
      </c>
      <c r="H3" s="18">
        <v>184</v>
      </c>
      <c r="I3" s="49">
        <f t="shared" ref="I3:I16" si="2">100*G3/(SUM(G3:H3))</f>
        <v>35.88850174216028</v>
      </c>
      <c r="J3" s="50">
        <f t="shared" ref="J3:J16" si="3">100*H3/(SUM(G3:H3))</f>
        <v>64.111498257839727</v>
      </c>
      <c r="K3" s="26">
        <v>64</v>
      </c>
      <c r="L3" s="18">
        <v>102</v>
      </c>
      <c r="M3" s="49">
        <f t="shared" ref="M3:M16" si="4">100*K3/(SUM(K3:L3))</f>
        <v>38.554216867469883</v>
      </c>
      <c r="N3" s="50">
        <f t="shared" ref="N3:N16" si="5">100*L3/(SUM(K3:L3))</f>
        <v>61.445783132530117</v>
      </c>
    </row>
    <row r="4" spans="1:14" x14ac:dyDescent="0.2">
      <c r="A4" s="67" t="s">
        <v>64</v>
      </c>
      <c r="B4" s="68" t="s">
        <v>63</v>
      </c>
      <c r="C4" s="11">
        <v>35</v>
      </c>
      <c r="D4">
        <v>487</v>
      </c>
      <c r="E4" s="3">
        <f t="shared" si="0"/>
        <v>6.7049808429118771</v>
      </c>
      <c r="F4" s="30">
        <f t="shared" si="1"/>
        <v>93.29501915708812</v>
      </c>
      <c r="G4" s="11">
        <v>22</v>
      </c>
      <c r="H4">
        <v>301</v>
      </c>
      <c r="I4" s="3">
        <f t="shared" si="2"/>
        <v>6.8111455108359129</v>
      </c>
      <c r="J4" s="30">
        <f t="shared" si="3"/>
        <v>93.188854489164086</v>
      </c>
      <c r="K4" s="11">
        <v>13</v>
      </c>
      <c r="L4">
        <v>186</v>
      </c>
      <c r="M4" s="3">
        <f t="shared" si="4"/>
        <v>6.5326633165829149</v>
      </c>
      <c r="N4" s="30">
        <f t="shared" si="5"/>
        <v>93.467336683417088</v>
      </c>
    </row>
    <row r="5" spans="1:14" x14ac:dyDescent="0.2">
      <c r="A5" s="67" t="s">
        <v>62</v>
      </c>
      <c r="B5" s="68" t="s">
        <v>110</v>
      </c>
      <c r="C5" s="11">
        <v>47</v>
      </c>
      <c r="D5">
        <v>475</v>
      </c>
      <c r="E5" s="3">
        <f t="shared" si="0"/>
        <v>9.0038314176245215</v>
      </c>
      <c r="F5" s="30">
        <f t="shared" si="1"/>
        <v>90.996168582375475</v>
      </c>
      <c r="G5" s="11">
        <v>26</v>
      </c>
      <c r="H5">
        <v>296</v>
      </c>
      <c r="I5" s="3">
        <f t="shared" si="2"/>
        <v>8.0745341614906838</v>
      </c>
      <c r="J5" s="30">
        <f t="shared" si="3"/>
        <v>91.925465838509311</v>
      </c>
      <c r="K5" s="11">
        <v>21</v>
      </c>
      <c r="L5">
        <v>179</v>
      </c>
      <c r="M5" s="3">
        <f t="shared" si="4"/>
        <v>10.5</v>
      </c>
      <c r="N5" s="30">
        <f t="shared" si="5"/>
        <v>89.5</v>
      </c>
    </row>
    <row r="6" spans="1:14" x14ac:dyDescent="0.2">
      <c r="A6" s="67" t="s">
        <v>61</v>
      </c>
      <c r="B6" s="68" t="s">
        <v>60</v>
      </c>
      <c r="C6" s="11">
        <v>285</v>
      </c>
      <c r="D6">
        <v>229</v>
      </c>
      <c r="E6" s="3">
        <f t="shared" si="0"/>
        <v>55.447470817120625</v>
      </c>
      <c r="F6" s="30">
        <f t="shared" si="1"/>
        <v>44.552529182879375</v>
      </c>
      <c r="G6" s="11">
        <v>173</v>
      </c>
      <c r="H6">
        <v>148</v>
      </c>
      <c r="I6" s="3">
        <f t="shared" si="2"/>
        <v>53.894080996884732</v>
      </c>
      <c r="J6" s="30">
        <f t="shared" si="3"/>
        <v>46.105919003115268</v>
      </c>
      <c r="K6" s="11">
        <v>112</v>
      </c>
      <c r="L6">
        <v>81</v>
      </c>
      <c r="M6" s="3">
        <f t="shared" si="4"/>
        <v>58.031088082901555</v>
      </c>
      <c r="N6" s="30">
        <f t="shared" si="5"/>
        <v>41.968911917098445</v>
      </c>
    </row>
    <row r="7" spans="1:14" x14ac:dyDescent="0.2">
      <c r="A7" s="67" t="s">
        <v>59</v>
      </c>
      <c r="B7" s="68" t="s">
        <v>58</v>
      </c>
      <c r="C7" s="11">
        <v>495</v>
      </c>
      <c r="D7">
        <v>27</v>
      </c>
      <c r="E7" s="3">
        <f t="shared" si="0"/>
        <v>94.827586206896555</v>
      </c>
      <c r="F7" s="30">
        <f t="shared" si="1"/>
        <v>5.1724137931034484</v>
      </c>
      <c r="G7" s="11">
        <v>312</v>
      </c>
      <c r="H7">
        <v>11</v>
      </c>
      <c r="I7" s="3">
        <f t="shared" si="2"/>
        <v>96.59442724458205</v>
      </c>
      <c r="J7" s="30">
        <f t="shared" si="3"/>
        <v>3.4055727554179565</v>
      </c>
      <c r="K7" s="11">
        <v>183</v>
      </c>
      <c r="L7">
        <v>16</v>
      </c>
      <c r="M7" s="3">
        <f t="shared" si="4"/>
        <v>91.959798994974875</v>
      </c>
      <c r="N7" s="30">
        <f t="shared" si="5"/>
        <v>8.0402010050251249</v>
      </c>
    </row>
    <row r="8" spans="1:14" x14ac:dyDescent="0.2">
      <c r="A8" s="67" t="s">
        <v>57</v>
      </c>
      <c r="B8" s="68" t="s">
        <v>56</v>
      </c>
      <c r="C8" s="11">
        <v>272</v>
      </c>
      <c r="D8">
        <v>248</v>
      </c>
      <c r="E8" s="3">
        <f t="shared" si="0"/>
        <v>52.307692307692307</v>
      </c>
      <c r="F8" s="30">
        <f t="shared" si="1"/>
        <v>47.692307692307693</v>
      </c>
      <c r="G8" s="11">
        <v>173</v>
      </c>
      <c r="H8">
        <v>149</v>
      </c>
      <c r="I8" s="3">
        <f t="shared" si="2"/>
        <v>53.726708074534159</v>
      </c>
      <c r="J8" s="30">
        <f t="shared" si="3"/>
        <v>46.273291925465841</v>
      </c>
      <c r="K8" s="11">
        <v>99</v>
      </c>
      <c r="L8">
        <v>99</v>
      </c>
      <c r="M8" s="3">
        <f t="shared" si="4"/>
        <v>50</v>
      </c>
      <c r="N8" s="30">
        <f t="shared" si="5"/>
        <v>50</v>
      </c>
    </row>
    <row r="9" spans="1:14" ht="13.5" thickBot="1" x14ac:dyDescent="0.25">
      <c r="A9" s="69" t="s">
        <v>55</v>
      </c>
      <c r="B9" s="70" t="s">
        <v>54</v>
      </c>
      <c r="C9" s="13">
        <v>333</v>
      </c>
      <c r="D9" s="14">
        <v>188</v>
      </c>
      <c r="E9" s="42">
        <f t="shared" si="0"/>
        <v>63.915547024952012</v>
      </c>
      <c r="F9" s="33">
        <f t="shared" si="1"/>
        <v>36.084452975047988</v>
      </c>
      <c r="G9" s="13">
        <v>205</v>
      </c>
      <c r="H9" s="14">
        <v>118</v>
      </c>
      <c r="I9" s="42">
        <f t="shared" si="2"/>
        <v>63.467492260061917</v>
      </c>
      <c r="J9" s="33">
        <f t="shared" si="3"/>
        <v>36.532507739938083</v>
      </c>
      <c r="K9" s="13">
        <v>128</v>
      </c>
      <c r="L9" s="14">
        <v>70</v>
      </c>
      <c r="M9" s="42">
        <f t="shared" si="4"/>
        <v>64.646464646464651</v>
      </c>
      <c r="N9" s="33">
        <f t="shared" si="5"/>
        <v>35.353535353535356</v>
      </c>
    </row>
    <row r="10" spans="1:14" x14ac:dyDescent="0.2">
      <c r="A10" s="94"/>
      <c r="B10" s="68" t="s">
        <v>112</v>
      </c>
      <c r="C10" s="11"/>
      <c r="E10" s="3"/>
      <c r="F10" s="30"/>
      <c r="G10" s="11"/>
      <c r="I10" s="3"/>
      <c r="J10" s="30"/>
      <c r="K10" s="11"/>
      <c r="M10" s="3"/>
      <c r="N10" s="30"/>
    </row>
    <row r="11" spans="1:14" ht="13.5" thickBot="1" x14ac:dyDescent="0.25">
      <c r="A11" s="94"/>
      <c r="B11" s="68"/>
      <c r="C11" s="11"/>
      <c r="E11" s="3"/>
      <c r="F11" s="30"/>
      <c r="G11" s="11"/>
      <c r="I11" s="3"/>
      <c r="J11" s="30"/>
      <c r="K11" s="11"/>
      <c r="M11" s="3"/>
      <c r="N11" s="30"/>
    </row>
    <row r="12" spans="1:14" x14ac:dyDescent="0.2">
      <c r="A12" s="65" t="s">
        <v>53</v>
      </c>
      <c r="B12" s="66" t="s">
        <v>52</v>
      </c>
      <c r="C12" s="26">
        <v>407</v>
      </c>
      <c r="D12" s="18">
        <v>107</v>
      </c>
      <c r="E12" s="49">
        <f t="shared" si="0"/>
        <v>79.182879377431902</v>
      </c>
      <c r="F12" s="50">
        <f t="shared" si="1"/>
        <v>20.817120622568094</v>
      </c>
      <c r="G12" s="26">
        <v>249</v>
      </c>
      <c r="H12" s="18">
        <v>69</v>
      </c>
      <c r="I12" s="49">
        <f t="shared" si="2"/>
        <v>78.301886792452834</v>
      </c>
      <c r="J12" s="50">
        <f t="shared" si="3"/>
        <v>21.69811320754717</v>
      </c>
      <c r="K12" s="26">
        <v>158</v>
      </c>
      <c r="L12" s="18">
        <v>38</v>
      </c>
      <c r="M12" s="49">
        <f t="shared" si="4"/>
        <v>80.612244897959187</v>
      </c>
      <c r="N12" s="50">
        <f t="shared" si="5"/>
        <v>19.387755102040817</v>
      </c>
    </row>
    <row r="13" spans="1:14" x14ac:dyDescent="0.2">
      <c r="A13" s="67" t="s">
        <v>51</v>
      </c>
      <c r="B13" s="68" t="s">
        <v>50</v>
      </c>
      <c r="C13" s="11">
        <v>44</v>
      </c>
      <c r="D13">
        <v>462</v>
      </c>
      <c r="E13" s="3">
        <f t="shared" si="0"/>
        <v>8.695652173913043</v>
      </c>
      <c r="F13" s="30">
        <f t="shared" si="1"/>
        <v>91.304347826086953</v>
      </c>
      <c r="G13" s="11">
        <v>25</v>
      </c>
      <c r="H13">
        <v>285</v>
      </c>
      <c r="I13" s="3">
        <f t="shared" si="2"/>
        <v>8.064516129032258</v>
      </c>
      <c r="J13" s="30">
        <f t="shared" si="3"/>
        <v>91.935483870967744</v>
      </c>
      <c r="K13" s="11">
        <v>19</v>
      </c>
      <c r="L13">
        <v>177</v>
      </c>
      <c r="M13" s="3">
        <f t="shared" si="4"/>
        <v>9.6938775510204085</v>
      </c>
      <c r="N13" s="30">
        <f t="shared" si="5"/>
        <v>90.306122448979593</v>
      </c>
    </row>
    <row r="14" spans="1:14" x14ac:dyDescent="0.2">
      <c r="A14" s="67" t="s">
        <v>49</v>
      </c>
      <c r="B14" s="68" t="s">
        <v>48</v>
      </c>
      <c r="C14" s="11">
        <v>315</v>
      </c>
      <c r="D14">
        <v>203</v>
      </c>
      <c r="E14" s="3">
        <f t="shared" si="0"/>
        <v>60.810810810810814</v>
      </c>
      <c r="F14" s="30">
        <f t="shared" si="1"/>
        <v>39.189189189189186</v>
      </c>
      <c r="G14" s="11">
        <v>204</v>
      </c>
      <c r="H14">
        <v>118</v>
      </c>
      <c r="I14" s="3">
        <f t="shared" si="2"/>
        <v>63.354037267080749</v>
      </c>
      <c r="J14" s="30">
        <f t="shared" si="3"/>
        <v>36.645962732919251</v>
      </c>
      <c r="K14" s="11">
        <v>111</v>
      </c>
      <c r="L14">
        <v>85</v>
      </c>
      <c r="M14" s="3">
        <f t="shared" si="4"/>
        <v>56.632653061224488</v>
      </c>
      <c r="N14" s="30">
        <f t="shared" si="5"/>
        <v>43.367346938775512</v>
      </c>
    </row>
    <row r="15" spans="1:14" x14ac:dyDescent="0.2">
      <c r="A15" s="67" t="s">
        <v>47</v>
      </c>
      <c r="B15" s="68" t="s">
        <v>46</v>
      </c>
      <c r="C15" s="11">
        <v>45</v>
      </c>
      <c r="D15">
        <v>474</v>
      </c>
      <c r="E15" s="3">
        <f t="shared" si="0"/>
        <v>8.6705202312138727</v>
      </c>
      <c r="F15" s="30">
        <f t="shared" si="1"/>
        <v>91.329479768786129</v>
      </c>
      <c r="G15" s="11">
        <v>25</v>
      </c>
      <c r="H15">
        <v>296</v>
      </c>
      <c r="I15" s="3">
        <f t="shared" si="2"/>
        <v>7.7881619937694708</v>
      </c>
      <c r="J15" s="30">
        <f t="shared" si="3"/>
        <v>92.211838006230536</v>
      </c>
      <c r="K15" s="11">
        <v>20</v>
      </c>
      <c r="L15">
        <v>178</v>
      </c>
      <c r="M15" s="3">
        <f t="shared" si="4"/>
        <v>10.1010101010101</v>
      </c>
      <c r="N15" s="30">
        <f t="shared" si="5"/>
        <v>89.898989898989896</v>
      </c>
    </row>
    <row r="16" spans="1:14" ht="13.5" thickBot="1" x14ac:dyDescent="0.25">
      <c r="A16" s="69" t="s">
        <v>45</v>
      </c>
      <c r="B16" s="70" t="s">
        <v>44</v>
      </c>
      <c r="C16" s="13">
        <v>15</v>
      </c>
      <c r="D16" s="14">
        <v>507</v>
      </c>
      <c r="E16" s="42">
        <f t="shared" si="0"/>
        <v>2.8735632183908044</v>
      </c>
      <c r="F16" s="33">
        <f t="shared" si="1"/>
        <v>97.1264367816092</v>
      </c>
      <c r="G16" s="13">
        <v>6</v>
      </c>
      <c r="H16" s="14">
        <v>316</v>
      </c>
      <c r="I16" s="42">
        <f t="shared" si="2"/>
        <v>1.8633540372670807</v>
      </c>
      <c r="J16" s="33">
        <f t="shared" si="3"/>
        <v>98.136645962732914</v>
      </c>
      <c r="K16" s="13">
        <v>9</v>
      </c>
      <c r="L16" s="14">
        <v>191</v>
      </c>
      <c r="M16" s="42">
        <f t="shared" si="4"/>
        <v>4.5</v>
      </c>
      <c r="N16" s="33">
        <f t="shared" si="5"/>
        <v>95.5</v>
      </c>
    </row>
    <row r="17" spans="2:11" x14ac:dyDescent="0.2">
      <c r="B17" s="68" t="s">
        <v>111</v>
      </c>
      <c r="C17" s="4"/>
      <c r="D17" s="3"/>
      <c r="E17" s="3"/>
      <c r="F17" s="3"/>
      <c r="G17" s="8"/>
      <c r="K17" s="8"/>
    </row>
    <row r="40" spans="4:13" x14ac:dyDescent="0.2"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4:13" x14ac:dyDescent="0.2"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4:13" x14ac:dyDescent="0.2"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4:13" x14ac:dyDescent="0.2"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4:13" x14ac:dyDescent="0.2"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4:13" x14ac:dyDescent="0.2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4:13" x14ac:dyDescent="0.2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4:13" x14ac:dyDescent="0.2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4:13" x14ac:dyDescent="0.2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4:13" x14ac:dyDescent="0.2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4:13" x14ac:dyDescent="0.2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4:13" x14ac:dyDescent="0.2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4:13" x14ac:dyDescent="0.2">
      <c r="D52" s="3"/>
      <c r="E52" s="3"/>
      <c r="F52" s="3"/>
      <c r="G52" s="3"/>
      <c r="H52" s="3"/>
      <c r="I52" s="3"/>
      <c r="J52" s="3"/>
      <c r="K52" s="3"/>
      <c r="L52" s="3"/>
      <c r="M52" s="3"/>
    </row>
  </sheetData>
  <mergeCells count="3">
    <mergeCell ref="C1:F1"/>
    <mergeCell ref="G1:J1"/>
    <mergeCell ref="K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C392-D282-4B52-B16B-1105D298E4B8}">
  <dimension ref="A1:U55"/>
  <sheetViews>
    <sheetView workbookViewId="0">
      <selection activeCell="A18" sqref="A18"/>
    </sheetView>
  </sheetViews>
  <sheetFormatPr defaultRowHeight="12.75" x14ac:dyDescent="0.2"/>
  <cols>
    <col min="1" max="1" width="36.42578125" bestFit="1" customWidth="1"/>
    <col min="2" max="2" width="4" bestFit="1" customWidth="1"/>
    <col min="3" max="3" width="9.85546875" bestFit="1" customWidth="1"/>
    <col min="4" max="4" width="4" bestFit="1" customWidth="1"/>
    <col min="5" max="5" width="9.85546875" bestFit="1" customWidth="1"/>
    <col min="6" max="6" width="18.28515625" bestFit="1" customWidth="1"/>
    <col min="8" max="8" width="45.140625" bestFit="1" customWidth="1"/>
    <col min="9" max="9" width="12.7109375" bestFit="1" customWidth="1"/>
    <col min="10" max="10" width="10.5703125" bestFit="1" customWidth="1"/>
    <col min="11" max="11" width="14.140625" bestFit="1" customWidth="1"/>
  </cols>
  <sheetData>
    <row r="1" spans="1:21" ht="13.5" thickBot="1" x14ac:dyDescent="0.25">
      <c r="A1" s="6" t="s">
        <v>78</v>
      </c>
      <c r="D1" s="8"/>
      <c r="H1" s="6"/>
      <c r="U1" s="9"/>
    </row>
    <row r="2" spans="1:21" ht="13.5" thickBot="1" x14ac:dyDescent="0.25">
      <c r="A2" s="3"/>
      <c r="B2" s="103" t="s">
        <v>105</v>
      </c>
      <c r="C2" s="104"/>
      <c r="D2" s="105" t="s">
        <v>106</v>
      </c>
      <c r="E2" s="106"/>
      <c r="F2" s="104"/>
      <c r="J2" s="55" t="s">
        <v>105</v>
      </c>
      <c r="K2" s="54" t="s">
        <v>106</v>
      </c>
      <c r="L2" s="3"/>
    </row>
    <row r="3" spans="1:21" ht="13.5" thickBot="1" x14ac:dyDescent="0.25">
      <c r="A3" s="55" t="s">
        <v>91</v>
      </c>
      <c r="B3" s="29" t="s">
        <v>0</v>
      </c>
      <c r="C3" s="32" t="s">
        <v>84</v>
      </c>
      <c r="D3" s="3" t="s">
        <v>0</v>
      </c>
      <c r="E3" s="5" t="s">
        <v>84</v>
      </c>
      <c r="F3" s="32" t="s">
        <v>85</v>
      </c>
      <c r="H3" s="43" t="s">
        <v>90</v>
      </c>
      <c r="I3" s="25" t="s">
        <v>83</v>
      </c>
      <c r="J3" s="61" t="s">
        <v>0</v>
      </c>
      <c r="K3" s="62" t="s">
        <v>0</v>
      </c>
      <c r="L3" s="3"/>
    </row>
    <row r="4" spans="1:21" x14ac:dyDescent="0.2">
      <c r="A4" s="35" t="s">
        <v>7</v>
      </c>
      <c r="B4" s="36">
        <v>0</v>
      </c>
      <c r="C4" s="37">
        <f t="shared" ref="C4:C12" si="0">100*B4/C$15</f>
        <v>0</v>
      </c>
      <c r="D4" s="47">
        <v>40</v>
      </c>
      <c r="E4" s="38">
        <f t="shared" ref="E4:E12" si="1">100*D4/E$15</f>
        <v>12.618296529968454</v>
      </c>
      <c r="F4" s="19"/>
      <c r="H4" s="40" t="s">
        <v>75</v>
      </c>
      <c r="I4" s="58" t="s">
        <v>107</v>
      </c>
      <c r="J4" s="56">
        <f>B6</f>
        <v>33</v>
      </c>
      <c r="K4" s="12">
        <f>SUM(D6)</f>
        <v>6</v>
      </c>
      <c r="L4" s="3"/>
      <c r="N4" s="9"/>
      <c r="U4" s="9"/>
    </row>
    <row r="5" spans="1:21" x14ac:dyDescent="0.2">
      <c r="A5" s="39" t="s">
        <v>6</v>
      </c>
      <c r="B5" s="39">
        <v>0</v>
      </c>
      <c r="C5" s="32">
        <f t="shared" si="0"/>
        <v>0</v>
      </c>
      <c r="D5" s="4">
        <v>12</v>
      </c>
      <c r="E5" s="5">
        <f t="shared" si="1"/>
        <v>3.7854889589905363</v>
      </c>
      <c r="F5" s="32">
        <f>100*D5/F$15</f>
        <v>4.3321299638989172</v>
      </c>
      <c r="H5" s="39" t="s">
        <v>89</v>
      </c>
      <c r="I5" s="59" t="s">
        <v>5</v>
      </c>
      <c r="J5" s="56">
        <f>SUM(B7)</f>
        <v>95</v>
      </c>
      <c r="K5" s="12">
        <f>SUM(D7)</f>
        <v>15</v>
      </c>
      <c r="L5" s="3"/>
    </row>
    <row r="6" spans="1:21" x14ac:dyDescent="0.2">
      <c r="A6" s="40" t="s">
        <v>76</v>
      </c>
      <c r="B6" s="31">
        <v>33</v>
      </c>
      <c r="C6" s="32">
        <f t="shared" si="0"/>
        <v>10.543130990415335</v>
      </c>
      <c r="D6" s="1">
        <v>6</v>
      </c>
      <c r="E6" s="5">
        <f t="shared" si="1"/>
        <v>1.8927444794952681</v>
      </c>
      <c r="F6" s="32">
        <f t="shared" ref="F6:F11" si="2">100*D6/F$15</f>
        <v>2.1660649819494586</v>
      </c>
      <c r="H6" s="40" t="s">
        <v>88</v>
      </c>
      <c r="I6" s="58" t="s">
        <v>108</v>
      </c>
      <c r="J6" s="56">
        <f>SUM(B8:B9)</f>
        <v>125</v>
      </c>
      <c r="K6" s="12">
        <f>SUM(D8:D9)</f>
        <v>1</v>
      </c>
      <c r="L6" s="3"/>
    </row>
    <row r="7" spans="1:21" x14ac:dyDescent="0.2">
      <c r="A7" s="40" t="s">
        <v>74</v>
      </c>
      <c r="B7" s="31">
        <v>95</v>
      </c>
      <c r="C7" s="32">
        <f t="shared" si="0"/>
        <v>30.35143769968051</v>
      </c>
      <c r="D7" s="4">
        <v>15</v>
      </c>
      <c r="E7" s="5">
        <f t="shared" si="1"/>
        <v>4.7318611987381702</v>
      </c>
      <c r="F7" s="32">
        <f t="shared" si="2"/>
        <v>5.4151624548736459</v>
      </c>
      <c r="H7" s="40" t="s">
        <v>86</v>
      </c>
      <c r="I7" s="59" t="s">
        <v>3</v>
      </c>
      <c r="J7" s="56">
        <f>SUM(B10:B11)</f>
        <v>0</v>
      </c>
      <c r="K7" s="12">
        <f>D11+D10</f>
        <v>63</v>
      </c>
      <c r="L7" s="3"/>
      <c r="U7" s="9"/>
    </row>
    <row r="8" spans="1:21" ht="13.5" thickBot="1" x14ac:dyDescent="0.25">
      <c r="A8" s="40" t="s">
        <v>96</v>
      </c>
      <c r="B8" s="39">
        <v>121</v>
      </c>
      <c r="C8" s="32">
        <f t="shared" si="0"/>
        <v>38.658146964856229</v>
      </c>
      <c r="D8" s="4">
        <v>1</v>
      </c>
      <c r="E8" s="5">
        <f t="shared" si="1"/>
        <v>0.31545741324921134</v>
      </c>
      <c r="F8" s="32">
        <f t="shared" si="2"/>
        <v>0.36101083032490977</v>
      </c>
      <c r="H8" s="51" t="s">
        <v>87</v>
      </c>
      <c r="I8" s="60" t="s">
        <v>1</v>
      </c>
      <c r="J8" s="57">
        <f>B12</f>
        <v>60</v>
      </c>
      <c r="K8" s="16">
        <f>D12</f>
        <v>180</v>
      </c>
      <c r="L8" s="3"/>
      <c r="N8" s="9"/>
    </row>
    <row r="9" spans="1:21" x14ac:dyDescent="0.2">
      <c r="A9" s="40" t="s">
        <v>73</v>
      </c>
      <c r="B9" s="31">
        <v>4</v>
      </c>
      <c r="C9" s="32">
        <f t="shared" si="0"/>
        <v>1.2779552715654952</v>
      </c>
      <c r="D9" s="4">
        <v>0</v>
      </c>
      <c r="E9" s="5">
        <f t="shared" si="1"/>
        <v>0</v>
      </c>
      <c r="F9" s="32">
        <f t="shared" si="2"/>
        <v>0</v>
      </c>
      <c r="L9" s="3"/>
    </row>
    <row r="10" spans="1:21" x14ac:dyDescent="0.2">
      <c r="A10" s="40" t="s">
        <v>3</v>
      </c>
      <c r="B10" s="31">
        <v>0</v>
      </c>
      <c r="C10" s="32">
        <f t="shared" si="0"/>
        <v>0</v>
      </c>
      <c r="D10" s="4">
        <v>23</v>
      </c>
      <c r="E10" s="5">
        <f t="shared" si="1"/>
        <v>7.2555205047318614</v>
      </c>
      <c r="F10" s="32">
        <f t="shared" si="2"/>
        <v>8.3032490974729249</v>
      </c>
      <c r="H10" s="3"/>
      <c r="J10" s="2"/>
      <c r="K10" s="2"/>
      <c r="L10" s="3"/>
      <c r="U10" s="9"/>
    </row>
    <row r="11" spans="1:21" x14ac:dyDescent="0.2">
      <c r="A11" s="40" t="s">
        <v>72</v>
      </c>
      <c r="B11" s="31">
        <v>0</v>
      </c>
      <c r="C11" s="32">
        <f t="shared" si="0"/>
        <v>0</v>
      </c>
      <c r="D11" s="4">
        <v>40</v>
      </c>
      <c r="E11" s="5">
        <f t="shared" si="1"/>
        <v>12.618296529968454</v>
      </c>
      <c r="F11" s="32">
        <f t="shared" si="2"/>
        <v>14.440433212996389</v>
      </c>
      <c r="H11" s="3"/>
      <c r="J11" s="2"/>
      <c r="K11" s="2"/>
      <c r="L11" s="3"/>
    </row>
    <row r="12" spans="1:21" x14ac:dyDescent="0.2">
      <c r="A12" s="40" t="s">
        <v>1</v>
      </c>
      <c r="B12" s="31">
        <v>60</v>
      </c>
      <c r="C12" s="32">
        <f t="shared" si="0"/>
        <v>19.169329073482427</v>
      </c>
      <c r="D12" s="4">
        <v>180</v>
      </c>
      <c r="E12" s="5">
        <f t="shared" si="1"/>
        <v>56.782334384858046</v>
      </c>
      <c r="F12" s="32">
        <f>100*D12/F$15</f>
        <v>64.981949458483754</v>
      </c>
      <c r="N12" s="9"/>
    </row>
    <row r="13" spans="1:21" x14ac:dyDescent="0.2">
      <c r="A13" s="40" t="s">
        <v>71</v>
      </c>
      <c r="B13" s="31">
        <v>8</v>
      </c>
      <c r="C13" s="32"/>
      <c r="D13" s="4">
        <v>4</v>
      </c>
      <c r="E13" s="5"/>
      <c r="F13" s="10"/>
      <c r="U13" s="9"/>
    </row>
    <row r="14" spans="1:21" ht="13.5" thickBot="1" x14ac:dyDescent="0.25">
      <c r="A14" s="40" t="s">
        <v>98</v>
      </c>
      <c r="B14" s="31">
        <v>0</v>
      </c>
      <c r="C14" s="32"/>
      <c r="D14" s="4">
        <v>0</v>
      </c>
      <c r="E14" s="5"/>
      <c r="F14" s="10"/>
    </row>
    <row r="15" spans="1:21" ht="13.5" thickBot="1" x14ac:dyDescent="0.25">
      <c r="A15" s="43" t="s">
        <v>26</v>
      </c>
      <c r="B15" s="46">
        <f>SUM(B4:B14)</f>
        <v>321</v>
      </c>
      <c r="C15" s="45">
        <f>SUM(B4:B12)</f>
        <v>313</v>
      </c>
      <c r="D15" s="44">
        <f>SUM(D4:D14)</f>
        <v>321</v>
      </c>
      <c r="E15" s="44">
        <f>SUM(D4:D12)</f>
        <v>317</v>
      </c>
      <c r="F15" s="45">
        <f>SUM(D5:D12)</f>
        <v>277</v>
      </c>
    </row>
    <row r="16" spans="1:21" x14ac:dyDescent="0.2">
      <c r="N16" s="9"/>
      <c r="U16" s="9"/>
    </row>
    <row r="18" spans="1:21" x14ac:dyDescent="0.2">
      <c r="A18" s="5"/>
      <c r="C18" s="3"/>
      <c r="E18" s="3"/>
    </row>
    <row r="19" spans="1:21" x14ac:dyDescent="0.2">
      <c r="A19" s="5"/>
      <c r="B19" s="4"/>
      <c r="C19" s="3"/>
      <c r="E19" s="5"/>
      <c r="U19" s="9"/>
    </row>
    <row r="20" spans="1:21" x14ac:dyDescent="0.2">
      <c r="A20" s="6"/>
      <c r="B20" s="4"/>
      <c r="C20" s="3"/>
      <c r="D20" s="3"/>
      <c r="E20" s="3"/>
      <c r="N20" s="9"/>
    </row>
    <row r="21" spans="1:21" x14ac:dyDescent="0.2">
      <c r="A21" s="5"/>
      <c r="C21" s="1" t="s">
        <v>97</v>
      </c>
      <c r="D21" s="3"/>
      <c r="E21" s="3"/>
    </row>
    <row r="22" spans="1:21" x14ac:dyDescent="0.2">
      <c r="A22" s="5"/>
      <c r="D22" s="3"/>
      <c r="E22" s="3"/>
    </row>
    <row r="23" spans="1:21" x14ac:dyDescent="0.2">
      <c r="A23" s="5"/>
      <c r="D23" s="3"/>
      <c r="E23" s="3"/>
    </row>
    <row r="24" spans="1:21" x14ac:dyDescent="0.2">
      <c r="A24" s="5"/>
      <c r="D24" s="3"/>
      <c r="E24" s="3"/>
      <c r="N24" s="9"/>
    </row>
    <row r="25" spans="1:21" x14ac:dyDescent="0.2">
      <c r="A25" s="5"/>
      <c r="D25" s="3"/>
      <c r="E25" s="3"/>
    </row>
    <row r="26" spans="1:21" x14ac:dyDescent="0.2">
      <c r="A26" s="5"/>
      <c r="D26" s="3"/>
      <c r="E26" s="3"/>
    </row>
    <row r="27" spans="1:21" x14ac:dyDescent="0.2">
      <c r="A27" s="5"/>
      <c r="D27" s="3"/>
      <c r="E27" s="3"/>
    </row>
    <row r="28" spans="1:21" x14ac:dyDescent="0.2">
      <c r="A28" s="6"/>
      <c r="N28" s="9"/>
    </row>
    <row r="29" spans="1:21" x14ac:dyDescent="0.2">
      <c r="A29" s="3"/>
      <c r="B29" s="3"/>
      <c r="C29" s="3"/>
      <c r="D29" s="3"/>
      <c r="E29" s="3"/>
      <c r="H29" s="6"/>
      <c r="J29" s="5"/>
      <c r="K29" s="5"/>
      <c r="L29" s="3"/>
    </row>
    <row r="30" spans="1:21" x14ac:dyDescent="0.2">
      <c r="A30" s="6"/>
      <c r="B30" s="3"/>
      <c r="C30" s="3"/>
      <c r="D30" s="3"/>
      <c r="E30" s="3"/>
      <c r="H30" s="5"/>
      <c r="I30" s="3"/>
      <c r="J30" s="3"/>
      <c r="K30" s="3"/>
      <c r="L30" s="3"/>
    </row>
    <row r="31" spans="1:21" x14ac:dyDescent="0.2">
      <c r="A31" s="5"/>
      <c r="B31" s="4"/>
      <c r="C31" s="5"/>
      <c r="D31" s="4"/>
      <c r="E31" s="5"/>
      <c r="H31" s="3"/>
      <c r="J31" s="2"/>
      <c r="K31" s="2"/>
      <c r="L31" s="3"/>
    </row>
    <row r="32" spans="1:21" x14ac:dyDescent="0.2">
      <c r="A32" s="1"/>
      <c r="D32" s="4"/>
      <c r="E32" s="5"/>
      <c r="H32" s="5"/>
      <c r="I32" s="1"/>
      <c r="J32" s="2"/>
      <c r="K32" s="2"/>
      <c r="L32" s="3"/>
      <c r="N32" s="9"/>
    </row>
    <row r="33" spans="1:14" x14ac:dyDescent="0.2">
      <c r="A33" s="5"/>
      <c r="B33" s="7"/>
      <c r="C33" s="5"/>
      <c r="D33" s="8"/>
      <c r="E33" s="5"/>
      <c r="H33" s="1"/>
      <c r="J33" s="2"/>
      <c r="K33" s="2"/>
      <c r="L33" s="3"/>
    </row>
    <row r="34" spans="1:14" x14ac:dyDescent="0.2">
      <c r="A34" s="5"/>
      <c r="B34" s="7"/>
      <c r="C34" s="5"/>
      <c r="D34" s="7"/>
      <c r="E34" s="5"/>
      <c r="H34" s="5"/>
      <c r="I34" s="1"/>
      <c r="J34" s="2"/>
      <c r="K34" s="2"/>
      <c r="L34" s="3"/>
    </row>
    <row r="35" spans="1:14" x14ac:dyDescent="0.2">
      <c r="A35" s="5"/>
      <c r="B35" s="8"/>
      <c r="C35" s="5"/>
      <c r="D35" s="7"/>
      <c r="E35" s="5"/>
      <c r="H35" s="3"/>
      <c r="J35" s="2"/>
      <c r="K35" s="2"/>
      <c r="L35" s="3"/>
    </row>
    <row r="36" spans="1:14" x14ac:dyDescent="0.2">
      <c r="A36" s="5"/>
      <c r="B36" s="7"/>
      <c r="C36" s="5"/>
      <c r="D36" s="4"/>
      <c r="E36" s="5"/>
      <c r="H36" s="3"/>
      <c r="J36" s="2"/>
      <c r="K36" s="2"/>
      <c r="L36" s="3"/>
      <c r="N36" s="9"/>
    </row>
    <row r="37" spans="1:14" x14ac:dyDescent="0.2">
      <c r="A37" s="5"/>
      <c r="B37" s="4"/>
      <c r="C37" s="5"/>
      <c r="D37" s="7"/>
      <c r="E37" s="5"/>
      <c r="H37" s="3"/>
      <c r="J37" s="2"/>
      <c r="K37" s="2"/>
      <c r="L37" s="3"/>
    </row>
    <row r="38" spans="1:14" x14ac:dyDescent="0.2">
      <c r="A38" s="5"/>
      <c r="B38" s="4"/>
      <c r="C38" s="5"/>
      <c r="D38" s="7"/>
      <c r="E38" s="5"/>
      <c r="H38" s="3"/>
      <c r="J38" s="2"/>
      <c r="K38" s="2"/>
      <c r="L38" s="3"/>
    </row>
    <row r="39" spans="1:14" x14ac:dyDescent="0.2">
      <c r="A39" s="5"/>
      <c r="B39" s="7"/>
      <c r="C39" s="5"/>
      <c r="D39" s="7"/>
      <c r="E39" s="5"/>
    </row>
    <row r="40" spans="1:14" x14ac:dyDescent="0.2">
      <c r="A40" s="5"/>
      <c r="B40" s="7"/>
      <c r="C40" s="5"/>
      <c r="D40" s="4"/>
      <c r="E40" s="5"/>
    </row>
    <row r="41" spans="1:14" x14ac:dyDescent="0.2">
      <c r="A41" s="5"/>
      <c r="B41" s="7"/>
      <c r="C41" s="5"/>
      <c r="D41" s="4"/>
      <c r="E41" s="5"/>
    </row>
    <row r="42" spans="1:14" x14ac:dyDescent="0.2">
      <c r="A42" s="5"/>
      <c r="B42" s="4"/>
      <c r="C42" s="1"/>
      <c r="D42" s="4"/>
      <c r="E42" s="5"/>
    </row>
    <row r="43" spans="1:14" x14ac:dyDescent="0.2">
      <c r="B43" s="1"/>
      <c r="C43" s="1"/>
      <c r="D43" s="5"/>
      <c r="E43" s="5"/>
      <c r="N43" s="9"/>
    </row>
    <row r="44" spans="1:14" x14ac:dyDescent="0.2">
      <c r="A44" s="5"/>
      <c r="B44" s="4"/>
      <c r="C44" s="3"/>
      <c r="D44" s="4"/>
    </row>
    <row r="46" spans="1:14" x14ac:dyDescent="0.2">
      <c r="B46" s="4"/>
      <c r="C46" s="3"/>
      <c r="D46" s="3"/>
      <c r="E46" s="3"/>
    </row>
    <row r="47" spans="1:14" x14ac:dyDescent="0.2">
      <c r="A47" s="6"/>
      <c r="B47" s="4"/>
      <c r="C47" s="3"/>
      <c r="D47" s="3"/>
      <c r="E47" s="3"/>
    </row>
    <row r="48" spans="1:14" x14ac:dyDescent="0.2">
      <c r="A48" s="5"/>
      <c r="D48" s="3"/>
      <c r="E48" s="3"/>
    </row>
    <row r="49" spans="1:15" x14ac:dyDescent="0.2">
      <c r="A49" s="5"/>
      <c r="D49" s="3"/>
      <c r="E49" s="3"/>
    </row>
    <row r="50" spans="1:15" x14ac:dyDescent="0.2">
      <c r="A50" s="5"/>
      <c r="D50" s="3"/>
      <c r="E50" s="3"/>
    </row>
    <row r="51" spans="1:15" x14ac:dyDescent="0.2">
      <c r="A51" s="5"/>
      <c r="D51" s="3"/>
      <c r="E51" s="3"/>
    </row>
    <row r="52" spans="1:15" x14ac:dyDescent="0.2">
      <c r="A52" s="5"/>
      <c r="D52" s="3"/>
      <c r="E52" s="3"/>
      <c r="O52" s="1"/>
    </row>
    <row r="53" spans="1:15" x14ac:dyDescent="0.2">
      <c r="A53" s="5"/>
      <c r="D53" s="3"/>
      <c r="E53" s="3"/>
      <c r="N53" s="9"/>
    </row>
    <row r="54" spans="1:15" x14ac:dyDescent="0.2">
      <c r="A54" s="5"/>
      <c r="B54" s="4"/>
      <c r="C54" s="3"/>
      <c r="D54" s="3"/>
      <c r="E54" s="3"/>
    </row>
    <row r="55" spans="1:15" x14ac:dyDescent="0.2">
      <c r="A55" s="5"/>
      <c r="B55" s="4"/>
      <c r="C55" s="3"/>
      <c r="D55" s="3"/>
      <c r="E55" s="3"/>
    </row>
  </sheetData>
  <mergeCells count="2">
    <mergeCell ref="B2:C2"/>
    <mergeCell ref="D2:F2"/>
  </mergeCells>
  <pageMargins left="0.7" right="0.7" top="0.75" bottom="0.75" header="0.3" footer="0.3"/>
  <ignoredErrors>
    <ignoredError sqref="J6 J7" formulaRange="1"/>
    <ignoredError sqref="D15" formula="1"/>
    <ignoredError sqref="C15" formula="1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7924-EF80-4410-AA07-F4B4FD6E77DA}">
  <dimension ref="B1:AD33"/>
  <sheetViews>
    <sheetView workbookViewId="0">
      <selection activeCell="D37" sqref="D37"/>
    </sheetView>
  </sheetViews>
  <sheetFormatPr defaultRowHeight="12.75" x14ac:dyDescent="0.2"/>
  <cols>
    <col min="2" max="2" width="23" bestFit="1" customWidth="1"/>
    <col min="17" max="17" width="23" bestFit="1" customWidth="1"/>
  </cols>
  <sheetData>
    <row r="1" spans="2:30" ht="13.5" thickBot="1" x14ac:dyDescent="0.25">
      <c r="F1" s="1" t="s">
        <v>99</v>
      </c>
      <c r="S1" s="1" t="s">
        <v>101</v>
      </c>
      <c r="V1" s="1"/>
    </row>
    <row r="2" spans="2:30" ht="13.5" thickBot="1" x14ac:dyDescent="0.25">
      <c r="B2" s="20" t="s">
        <v>100</v>
      </c>
      <c r="C2" s="21" t="s">
        <v>0</v>
      </c>
      <c r="D2" s="21" t="s">
        <v>102</v>
      </c>
      <c r="E2" s="23"/>
      <c r="F2" s="21" t="s">
        <v>1</v>
      </c>
      <c r="G2" s="21" t="s">
        <v>2</v>
      </c>
      <c r="H2" s="21" t="s">
        <v>3</v>
      </c>
      <c r="I2" s="21" t="s">
        <v>10</v>
      </c>
      <c r="J2" s="21" t="s">
        <v>5</v>
      </c>
      <c r="K2" s="21" t="s">
        <v>6</v>
      </c>
      <c r="L2" s="21" t="s">
        <v>8</v>
      </c>
      <c r="M2" s="21" t="s">
        <v>4</v>
      </c>
      <c r="N2" s="21" t="s">
        <v>9</v>
      </c>
      <c r="O2" s="89" t="s">
        <v>7</v>
      </c>
      <c r="Q2" s="20" t="s">
        <v>100</v>
      </c>
      <c r="R2" s="23"/>
      <c r="S2" s="21" t="s">
        <v>1</v>
      </c>
      <c r="T2" s="21" t="s">
        <v>2</v>
      </c>
      <c r="U2" s="21" t="s">
        <v>3</v>
      </c>
      <c r="V2" s="21" t="s">
        <v>10</v>
      </c>
      <c r="W2" s="21" t="s">
        <v>104</v>
      </c>
      <c r="X2" s="21" t="s">
        <v>5</v>
      </c>
      <c r="Y2" s="21" t="s">
        <v>11</v>
      </c>
      <c r="Z2" s="21" t="s">
        <v>6</v>
      </c>
      <c r="AA2" s="21" t="s">
        <v>8</v>
      </c>
      <c r="AB2" s="21" t="s">
        <v>4</v>
      </c>
      <c r="AC2" s="21" t="s">
        <v>9</v>
      </c>
      <c r="AD2" s="89" t="s">
        <v>7</v>
      </c>
    </row>
    <row r="3" spans="2:30" ht="13.5" thickBot="1" x14ac:dyDescent="0.25">
      <c r="B3" s="20" t="s">
        <v>12</v>
      </c>
      <c r="C3" s="23">
        <v>47</v>
      </c>
      <c r="D3" s="86"/>
      <c r="E3" s="23"/>
      <c r="F3" s="23"/>
      <c r="G3" s="23"/>
      <c r="H3" s="23"/>
      <c r="I3" s="23"/>
      <c r="J3" s="23"/>
      <c r="K3" s="23"/>
      <c r="L3" s="23"/>
      <c r="M3" s="23"/>
      <c r="N3" s="23"/>
      <c r="O3" s="24">
        <v>24</v>
      </c>
      <c r="Q3" s="20" t="s">
        <v>12</v>
      </c>
      <c r="R3" s="23"/>
      <c r="S3" s="23">
        <f>3</f>
        <v>3</v>
      </c>
      <c r="T3" s="23"/>
      <c r="U3" s="23"/>
      <c r="V3" s="23">
        <v>4</v>
      </c>
      <c r="W3" s="23">
        <v>5</v>
      </c>
      <c r="X3" s="23"/>
      <c r="Y3" s="23">
        <v>7</v>
      </c>
      <c r="Z3" s="23"/>
      <c r="AA3" s="23">
        <v>3</v>
      </c>
      <c r="AB3" s="23"/>
      <c r="AC3" s="23">
        <v>2</v>
      </c>
      <c r="AD3" s="24"/>
    </row>
    <row r="4" spans="2:30" x14ac:dyDescent="0.2">
      <c r="B4" s="17" t="s">
        <v>13</v>
      </c>
      <c r="C4" s="18">
        <v>13</v>
      </c>
      <c r="D4" s="82">
        <f>100*C4/525</f>
        <v>2.4761904761904763</v>
      </c>
      <c r="E4" s="18"/>
      <c r="F4" s="27">
        <v>2</v>
      </c>
      <c r="G4" s="27"/>
      <c r="H4" s="27">
        <v>1</v>
      </c>
      <c r="I4" s="27"/>
      <c r="J4" s="27">
        <v>1</v>
      </c>
      <c r="K4" s="27"/>
      <c r="L4" s="27">
        <v>1</v>
      </c>
      <c r="M4" s="27"/>
      <c r="N4" s="27"/>
      <c r="O4" s="28">
        <v>3</v>
      </c>
      <c r="Q4" s="17" t="s">
        <v>13</v>
      </c>
      <c r="R4" s="18"/>
      <c r="S4" s="27"/>
      <c r="T4" s="27"/>
      <c r="U4" s="27"/>
      <c r="V4" s="27">
        <v>2</v>
      </c>
      <c r="W4" s="18">
        <v>3</v>
      </c>
      <c r="X4" s="27"/>
      <c r="Y4" s="27">
        <v>2</v>
      </c>
      <c r="Z4" s="27"/>
      <c r="AA4" s="27">
        <v>1</v>
      </c>
      <c r="AB4" s="27"/>
      <c r="AC4" s="27"/>
      <c r="AD4" s="19"/>
    </row>
    <row r="5" spans="2:30" x14ac:dyDescent="0.2">
      <c r="B5" s="39" t="s">
        <v>6</v>
      </c>
      <c r="C5">
        <v>96</v>
      </c>
      <c r="D5" s="83">
        <f t="shared" ref="D5:D9" si="0">100*C5/525</f>
        <v>18.285714285714285</v>
      </c>
      <c r="F5" s="2">
        <f>34</f>
        <v>34</v>
      </c>
      <c r="G5" s="2">
        <v>4</v>
      </c>
      <c r="H5" s="2">
        <v>3</v>
      </c>
      <c r="I5" s="2"/>
      <c r="J5" s="2">
        <v>4</v>
      </c>
      <c r="K5" s="2">
        <v>4</v>
      </c>
      <c r="L5" s="2">
        <v>1</v>
      </c>
      <c r="M5" s="2">
        <v>1</v>
      </c>
      <c r="N5" s="2"/>
      <c r="O5" s="12">
        <v>4</v>
      </c>
      <c r="Q5" s="39" t="s">
        <v>6</v>
      </c>
      <c r="S5" s="2">
        <v>17</v>
      </c>
      <c r="T5" s="2"/>
      <c r="U5" s="2"/>
      <c r="V5" s="2">
        <v>11</v>
      </c>
      <c r="W5">
        <v>9</v>
      </c>
      <c r="X5" s="2"/>
      <c r="Y5" s="2">
        <v>10</v>
      </c>
      <c r="Z5" s="2"/>
      <c r="AA5" s="2">
        <v>6</v>
      </c>
      <c r="AB5" s="2">
        <v>1</v>
      </c>
      <c r="AC5" s="2">
        <v>1</v>
      </c>
      <c r="AD5" s="10"/>
    </row>
    <row r="6" spans="2:30" x14ac:dyDescent="0.2">
      <c r="B6" s="39" t="s">
        <v>14</v>
      </c>
      <c r="C6">
        <v>24</v>
      </c>
      <c r="D6" s="83">
        <f t="shared" si="0"/>
        <v>4.5714285714285712</v>
      </c>
      <c r="F6" s="2">
        <v>9</v>
      </c>
      <c r="G6" s="2">
        <v>2</v>
      </c>
      <c r="H6" s="2"/>
      <c r="I6" s="2"/>
      <c r="J6" s="2">
        <v>3</v>
      </c>
      <c r="K6" s="2">
        <v>2</v>
      </c>
      <c r="L6" s="2"/>
      <c r="M6" s="2"/>
      <c r="N6" s="2"/>
      <c r="O6" s="12"/>
      <c r="Q6" s="39" t="s">
        <v>14</v>
      </c>
      <c r="S6" s="2">
        <v>5</v>
      </c>
      <c r="T6" s="2"/>
      <c r="U6" s="2"/>
      <c r="V6" s="2">
        <v>3</v>
      </c>
      <c r="W6">
        <v>1</v>
      </c>
      <c r="X6" s="2"/>
      <c r="Y6" s="2">
        <v>6</v>
      </c>
      <c r="Z6" s="2"/>
      <c r="AA6" s="2">
        <v>1</v>
      </c>
      <c r="AB6" s="2"/>
      <c r="AC6" s="2"/>
      <c r="AD6" s="10"/>
    </row>
    <row r="7" spans="2:30" x14ac:dyDescent="0.2">
      <c r="B7" s="39" t="s">
        <v>15</v>
      </c>
      <c r="C7">
        <v>3</v>
      </c>
      <c r="D7" s="83">
        <f t="shared" si="0"/>
        <v>0.5714285714285714</v>
      </c>
      <c r="F7" s="2">
        <v>2</v>
      </c>
      <c r="G7" s="2"/>
      <c r="H7" s="2"/>
      <c r="I7" s="2"/>
      <c r="J7" s="2"/>
      <c r="K7" s="2"/>
      <c r="L7" s="2"/>
      <c r="M7" s="2"/>
      <c r="N7" s="2"/>
      <c r="O7" s="12"/>
      <c r="Q7" s="39" t="s">
        <v>15</v>
      </c>
      <c r="S7" s="2">
        <v>1</v>
      </c>
      <c r="T7" s="2"/>
      <c r="U7" s="2"/>
      <c r="V7" s="2"/>
      <c r="X7" s="2"/>
      <c r="Y7" s="2">
        <v>1</v>
      </c>
      <c r="Z7" s="2"/>
      <c r="AA7" s="2"/>
      <c r="AB7" s="2"/>
      <c r="AC7" s="2"/>
      <c r="AD7" s="10"/>
    </row>
    <row r="8" spans="2:30" x14ac:dyDescent="0.2">
      <c r="B8" s="39" t="s">
        <v>20</v>
      </c>
      <c r="C8">
        <v>1</v>
      </c>
      <c r="D8" s="83">
        <f t="shared" si="0"/>
        <v>0.19047619047619047</v>
      </c>
      <c r="F8" s="2">
        <v>1</v>
      </c>
      <c r="G8" s="2"/>
      <c r="H8" s="2"/>
      <c r="I8" s="2"/>
      <c r="J8" s="2"/>
      <c r="K8" s="2"/>
      <c r="L8" s="2"/>
      <c r="M8" s="2"/>
      <c r="N8" s="2"/>
      <c r="O8" s="12"/>
      <c r="Q8" s="39" t="s">
        <v>20</v>
      </c>
      <c r="S8" s="2"/>
      <c r="T8" s="2"/>
      <c r="U8" s="2"/>
      <c r="V8" s="2"/>
      <c r="X8" s="2"/>
      <c r="Y8" s="2"/>
      <c r="Z8" s="2"/>
      <c r="AA8" s="2">
        <v>1</v>
      </c>
      <c r="AB8" s="2"/>
      <c r="AC8" s="2"/>
      <c r="AD8" s="10"/>
    </row>
    <row r="9" spans="2:30" x14ac:dyDescent="0.2">
      <c r="B9" s="39" t="s">
        <v>19</v>
      </c>
      <c r="C9">
        <v>25</v>
      </c>
      <c r="D9" s="83">
        <f t="shared" si="0"/>
        <v>4.7619047619047619</v>
      </c>
      <c r="F9" s="2">
        <v>8</v>
      </c>
      <c r="G9" s="2">
        <v>3</v>
      </c>
      <c r="H9" s="2">
        <v>2</v>
      </c>
      <c r="I9" s="2"/>
      <c r="J9" s="2"/>
      <c r="K9" s="2">
        <v>2</v>
      </c>
      <c r="L9" s="2"/>
      <c r="M9" s="2"/>
      <c r="N9" s="2">
        <v>1</v>
      </c>
      <c r="O9" s="12"/>
      <c r="Q9" s="39" t="s">
        <v>19</v>
      </c>
      <c r="S9" s="2">
        <v>4</v>
      </c>
      <c r="T9" s="2"/>
      <c r="U9" s="2"/>
      <c r="V9" s="2">
        <v>2</v>
      </c>
      <c r="W9">
        <v>1</v>
      </c>
      <c r="X9" s="2"/>
      <c r="Y9" s="2">
        <v>5</v>
      </c>
      <c r="Z9" s="2"/>
      <c r="AA9" s="2">
        <v>4</v>
      </c>
      <c r="AB9" s="2"/>
      <c r="AC9" s="2"/>
      <c r="AD9" s="10"/>
    </row>
    <row r="10" spans="2:30" ht="13.5" thickBot="1" x14ac:dyDescent="0.25">
      <c r="B10" s="84" t="s">
        <v>27</v>
      </c>
      <c r="C10" s="14">
        <f>SUM(C4:C9)</f>
        <v>162</v>
      </c>
      <c r="D10" s="85">
        <f>SUM(D4:D9)</f>
        <v>30.857142857142854</v>
      </c>
      <c r="E10" s="14"/>
      <c r="F10" s="15">
        <f t="shared" ref="F10:O10" si="1">SUM(F4:F9)</f>
        <v>56</v>
      </c>
      <c r="G10" s="15">
        <f t="shared" si="1"/>
        <v>9</v>
      </c>
      <c r="H10" s="15">
        <f t="shared" si="1"/>
        <v>6</v>
      </c>
      <c r="I10" s="15">
        <f t="shared" si="1"/>
        <v>0</v>
      </c>
      <c r="J10" s="15">
        <f t="shared" si="1"/>
        <v>8</v>
      </c>
      <c r="K10" s="15">
        <f t="shared" si="1"/>
        <v>8</v>
      </c>
      <c r="L10" s="15">
        <f t="shared" si="1"/>
        <v>2</v>
      </c>
      <c r="M10" s="15">
        <f t="shared" si="1"/>
        <v>1</v>
      </c>
      <c r="N10" s="15">
        <f t="shared" si="1"/>
        <v>1</v>
      </c>
      <c r="O10" s="16">
        <f t="shared" si="1"/>
        <v>7</v>
      </c>
      <c r="Q10" s="84" t="s">
        <v>27</v>
      </c>
      <c r="R10" s="14"/>
      <c r="S10" s="15">
        <v>27</v>
      </c>
      <c r="T10" s="15"/>
      <c r="U10" s="15"/>
      <c r="V10" s="15">
        <v>18</v>
      </c>
      <c r="W10" s="15">
        <v>14</v>
      </c>
      <c r="X10" s="15"/>
      <c r="Y10" s="15">
        <v>24</v>
      </c>
      <c r="Z10" s="15"/>
      <c r="AA10" s="15">
        <v>13</v>
      </c>
      <c r="AB10" s="15">
        <v>1</v>
      </c>
      <c r="AC10" s="15">
        <v>1</v>
      </c>
      <c r="AD10" s="34"/>
    </row>
    <row r="11" spans="2:30" x14ac:dyDescent="0.2">
      <c r="B11" s="17" t="s">
        <v>16</v>
      </c>
      <c r="C11" s="18">
        <v>1</v>
      </c>
      <c r="D11" s="82">
        <f>100*C11/525</f>
        <v>0.19047619047619047</v>
      </c>
      <c r="E11" s="18"/>
      <c r="F11" s="27">
        <v>1</v>
      </c>
      <c r="G11" s="27"/>
      <c r="H11" s="27"/>
      <c r="I11" s="27"/>
      <c r="J11" s="27"/>
      <c r="K11" s="27"/>
      <c r="L11" s="27"/>
      <c r="M11" s="27"/>
      <c r="N11" s="27"/>
      <c r="O11" s="28"/>
      <c r="Q11" s="17" t="s">
        <v>16</v>
      </c>
      <c r="R11" s="18"/>
      <c r="S11" s="27"/>
      <c r="T11" s="27"/>
      <c r="U11" s="27"/>
      <c r="V11" s="27"/>
      <c r="W11" s="18">
        <v>1</v>
      </c>
      <c r="X11" s="27"/>
      <c r="Y11" s="27"/>
      <c r="Z11" s="27"/>
      <c r="AA11" s="27"/>
      <c r="AB11" s="27"/>
      <c r="AC11" s="27"/>
      <c r="AD11" s="19"/>
    </row>
    <row r="12" spans="2:30" x14ac:dyDescent="0.2">
      <c r="B12" s="39" t="s">
        <v>17</v>
      </c>
      <c r="C12">
        <v>38</v>
      </c>
      <c r="D12" s="83">
        <f>100*C12/525</f>
        <v>7.2380952380952381</v>
      </c>
      <c r="F12" s="2">
        <f>10</f>
        <v>10</v>
      </c>
      <c r="G12" s="2">
        <v>4</v>
      </c>
      <c r="H12" s="2">
        <v>3</v>
      </c>
      <c r="I12" s="2"/>
      <c r="J12" s="2">
        <v>2</v>
      </c>
      <c r="K12" s="2"/>
      <c r="L12" s="2"/>
      <c r="M12" s="2"/>
      <c r="N12" s="2"/>
      <c r="O12" s="12">
        <v>2</v>
      </c>
      <c r="Q12" s="39" t="s">
        <v>17</v>
      </c>
      <c r="S12" s="2">
        <v>4</v>
      </c>
      <c r="T12" s="2"/>
      <c r="U12" s="2"/>
      <c r="V12" s="2">
        <v>8</v>
      </c>
      <c r="W12">
        <v>6</v>
      </c>
      <c r="X12" s="2"/>
      <c r="Y12" s="2">
        <v>2</v>
      </c>
      <c r="Z12" s="2"/>
      <c r="AA12" s="2">
        <v>1</v>
      </c>
      <c r="AB12" s="2"/>
      <c r="AC12" s="2"/>
      <c r="AD12" s="10"/>
    </row>
    <row r="13" spans="2:30" x14ac:dyDescent="0.2">
      <c r="B13" s="39" t="s">
        <v>18</v>
      </c>
      <c r="C13">
        <v>8</v>
      </c>
      <c r="D13" s="83">
        <f>100*C13/525</f>
        <v>1.5238095238095237</v>
      </c>
      <c r="F13" s="2">
        <v>4</v>
      </c>
      <c r="G13" s="2"/>
      <c r="H13" s="2"/>
      <c r="I13" s="2"/>
      <c r="J13" s="2"/>
      <c r="K13" s="2">
        <v>1</v>
      </c>
      <c r="L13" s="2"/>
      <c r="M13" s="2"/>
      <c r="N13" s="2">
        <v>1</v>
      </c>
      <c r="O13" s="12"/>
      <c r="Q13" s="39" t="s">
        <v>18</v>
      </c>
      <c r="S13" s="2">
        <v>1</v>
      </c>
      <c r="T13" s="2"/>
      <c r="U13" s="2"/>
      <c r="V13" s="2">
        <v>1</v>
      </c>
      <c r="W13">
        <v>2</v>
      </c>
      <c r="X13" s="2"/>
      <c r="Y13" s="2">
        <v>1</v>
      </c>
      <c r="Z13" s="2"/>
      <c r="AA13" s="2">
        <v>1</v>
      </c>
      <c r="AB13" s="2"/>
      <c r="AC13" s="2"/>
      <c r="AD13" s="10"/>
    </row>
    <row r="14" spans="2:30" ht="13.5" thickBot="1" x14ac:dyDescent="0.25">
      <c r="B14" s="84" t="s">
        <v>28</v>
      </c>
      <c r="C14" s="14">
        <f>SUM(C11:C13)</f>
        <v>47</v>
      </c>
      <c r="D14" s="15">
        <f>SUM(D11:D13)</f>
        <v>8.9523809523809526</v>
      </c>
      <c r="E14" s="14"/>
      <c r="F14" s="15">
        <f t="shared" ref="F14:N14" si="2">SUM(F11:F13)</f>
        <v>15</v>
      </c>
      <c r="G14" s="15">
        <f t="shared" si="2"/>
        <v>4</v>
      </c>
      <c r="H14" s="15">
        <f t="shared" si="2"/>
        <v>3</v>
      </c>
      <c r="I14" s="15">
        <f>SUM(I11:I13)</f>
        <v>0</v>
      </c>
      <c r="J14" s="15">
        <f t="shared" si="2"/>
        <v>2</v>
      </c>
      <c r="K14" s="15">
        <f t="shared" si="2"/>
        <v>1</v>
      </c>
      <c r="L14" s="15">
        <f>SUM(L11:L13)</f>
        <v>0</v>
      </c>
      <c r="M14" s="15">
        <f>SUM(M11:M13)</f>
        <v>0</v>
      </c>
      <c r="N14" s="15">
        <f t="shared" si="2"/>
        <v>1</v>
      </c>
      <c r="O14" s="16">
        <f>SUM(O11:O13)</f>
        <v>2</v>
      </c>
      <c r="Q14" s="84" t="s">
        <v>28</v>
      </c>
      <c r="R14" s="14"/>
      <c r="S14" s="15">
        <v>5</v>
      </c>
      <c r="T14" s="15"/>
      <c r="U14" s="15"/>
      <c r="V14" s="15">
        <v>9</v>
      </c>
      <c r="W14" s="14">
        <v>9</v>
      </c>
      <c r="X14" s="15"/>
      <c r="Y14" s="15">
        <f>4-1</f>
        <v>3</v>
      </c>
      <c r="Z14" s="15"/>
      <c r="AA14" s="15">
        <v>2</v>
      </c>
      <c r="AB14" s="15"/>
      <c r="AC14" s="15"/>
      <c r="AD14" s="34"/>
    </row>
    <row r="15" spans="2:30" x14ac:dyDescent="0.2">
      <c r="B15" s="17" t="s">
        <v>21</v>
      </c>
      <c r="C15" s="18">
        <v>135</v>
      </c>
      <c r="D15" s="82">
        <f>100*C15/525</f>
        <v>25.714285714285715</v>
      </c>
      <c r="E15" s="18"/>
      <c r="F15" s="27">
        <v>56</v>
      </c>
      <c r="G15" s="27">
        <v>11</v>
      </c>
      <c r="H15" s="27">
        <v>8</v>
      </c>
      <c r="I15" s="27">
        <v>1</v>
      </c>
      <c r="J15" s="27">
        <v>3</v>
      </c>
      <c r="K15" s="27">
        <v>2</v>
      </c>
      <c r="L15" s="27">
        <v>1</v>
      </c>
      <c r="M15" s="27"/>
      <c r="N15" s="27"/>
      <c r="O15" s="28">
        <v>4</v>
      </c>
      <c r="Q15" s="17" t="s">
        <v>21</v>
      </c>
      <c r="R15" s="18"/>
      <c r="S15" s="27">
        <v>12</v>
      </c>
      <c r="T15" s="27"/>
      <c r="U15" s="27"/>
      <c r="V15" s="27">
        <v>25</v>
      </c>
      <c r="W15" s="18">
        <v>16</v>
      </c>
      <c r="X15" s="27"/>
      <c r="Y15" s="27">
        <v>30</v>
      </c>
      <c r="Z15" s="27"/>
      <c r="AA15" s="27">
        <v>2</v>
      </c>
      <c r="AB15" s="27">
        <v>1</v>
      </c>
      <c r="AC15" s="27"/>
      <c r="AD15" s="19"/>
    </row>
    <row r="16" spans="2:30" x14ac:dyDescent="0.2">
      <c r="B16" s="39" t="s">
        <v>24</v>
      </c>
      <c r="C16">
        <v>5</v>
      </c>
      <c r="D16" s="83">
        <f>100*C16/525</f>
        <v>0.95238095238095233</v>
      </c>
      <c r="F16" s="2">
        <v>1</v>
      </c>
      <c r="G16" s="2">
        <v>1</v>
      </c>
      <c r="H16" s="2">
        <v>1</v>
      </c>
      <c r="I16" s="2"/>
      <c r="J16" s="2"/>
      <c r="K16" s="2"/>
      <c r="L16" s="2"/>
      <c r="M16" s="2"/>
      <c r="N16" s="2"/>
      <c r="O16" s="12"/>
      <c r="Q16" s="39" t="s">
        <v>24</v>
      </c>
      <c r="S16" s="2">
        <v>1</v>
      </c>
      <c r="T16" s="2"/>
      <c r="U16" s="2"/>
      <c r="V16" s="2"/>
      <c r="W16">
        <v>1</v>
      </c>
      <c r="X16" s="2"/>
      <c r="Y16" s="2">
        <v>1</v>
      </c>
      <c r="Z16" s="2"/>
      <c r="AA16" s="2"/>
      <c r="AB16" s="2"/>
      <c r="AC16" s="2"/>
      <c r="AD16" s="10"/>
    </row>
    <row r="17" spans="2:30" ht="13.5" thickBot="1" x14ac:dyDescent="0.25">
      <c r="B17" s="84" t="s">
        <v>29</v>
      </c>
      <c r="C17" s="14">
        <f>SUM(C15:C16)</f>
        <v>140</v>
      </c>
      <c r="D17" s="85">
        <f>SUM(D15:D16)</f>
        <v>26.666666666666668</v>
      </c>
      <c r="E17" s="14"/>
      <c r="F17" s="15">
        <f t="shared" ref="F17:N17" si="3">SUM(F15:F16)</f>
        <v>57</v>
      </c>
      <c r="G17" s="15">
        <f t="shared" si="3"/>
        <v>12</v>
      </c>
      <c r="H17" s="15">
        <f t="shared" si="3"/>
        <v>9</v>
      </c>
      <c r="I17" s="15">
        <f>SUM(I15:I16)</f>
        <v>1</v>
      </c>
      <c r="J17" s="15">
        <f t="shared" si="3"/>
        <v>3</v>
      </c>
      <c r="K17" s="15">
        <f t="shared" si="3"/>
        <v>2</v>
      </c>
      <c r="L17" s="15">
        <f>SUM(L15:L16)</f>
        <v>1</v>
      </c>
      <c r="M17" s="15">
        <f>SUM(M15:M16)</f>
        <v>0</v>
      </c>
      <c r="N17" s="15">
        <f t="shared" si="3"/>
        <v>0</v>
      </c>
      <c r="O17" s="16">
        <f>SUM(O15:O16)</f>
        <v>4</v>
      </c>
      <c r="Q17" s="84" t="s">
        <v>29</v>
      </c>
      <c r="R17" s="14"/>
      <c r="S17" s="15">
        <v>13</v>
      </c>
      <c r="T17" s="15"/>
      <c r="U17" s="15"/>
      <c r="V17" s="15">
        <v>25</v>
      </c>
      <c r="W17" s="14">
        <v>17</v>
      </c>
      <c r="X17" s="15"/>
      <c r="Y17" s="15">
        <v>31</v>
      </c>
      <c r="Z17" s="15"/>
      <c r="AA17" s="15">
        <v>2</v>
      </c>
      <c r="AB17" s="15">
        <v>1</v>
      </c>
      <c r="AC17" s="15"/>
      <c r="AD17" s="34"/>
    </row>
    <row r="18" spans="2:30" x14ac:dyDescent="0.2">
      <c r="B18" s="17" t="s">
        <v>23</v>
      </c>
      <c r="C18" s="18">
        <v>124</v>
      </c>
      <c r="D18" s="82">
        <f>100*C18/525</f>
        <v>23.61904761904762</v>
      </c>
      <c r="E18" s="18"/>
      <c r="F18" s="27">
        <v>52</v>
      </c>
      <c r="G18" s="27">
        <v>15</v>
      </c>
      <c r="H18" s="27">
        <v>5</v>
      </c>
      <c r="I18" s="27"/>
      <c r="J18" s="27">
        <v>2</v>
      </c>
      <c r="K18" s="27">
        <v>1</v>
      </c>
      <c r="L18" s="27">
        <v>3</v>
      </c>
      <c r="M18" s="27"/>
      <c r="N18" s="27">
        <v>1</v>
      </c>
      <c r="O18" s="28">
        <v>3</v>
      </c>
      <c r="Q18" s="17" t="s">
        <v>23</v>
      </c>
      <c r="R18" s="18"/>
      <c r="S18" s="27">
        <v>12</v>
      </c>
      <c r="T18" s="27"/>
      <c r="U18" s="27"/>
      <c r="V18" s="27">
        <v>12</v>
      </c>
      <c r="W18" s="18">
        <v>12</v>
      </c>
      <c r="X18" s="27"/>
      <c r="Y18" s="27">
        <v>30</v>
      </c>
      <c r="Z18" s="27"/>
      <c r="AA18" s="27">
        <v>13</v>
      </c>
      <c r="AB18" s="27"/>
      <c r="AC18" s="27">
        <v>3</v>
      </c>
      <c r="AD18" s="19"/>
    </row>
    <row r="19" spans="2:30" x14ac:dyDescent="0.2">
      <c r="B19" s="39" t="s">
        <v>22</v>
      </c>
      <c r="C19">
        <v>1</v>
      </c>
      <c r="D19" s="83">
        <f>100*C19/525</f>
        <v>0.19047619047619047</v>
      </c>
      <c r="O19" s="10"/>
      <c r="Q19" s="39" t="s">
        <v>22</v>
      </c>
      <c r="AD19" s="10"/>
    </row>
    <row r="20" spans="2:30" ht="13.5" thickBot="1" x14ac:dyDescent="0.25">
      <c r="B20" s="84" t="s">
        <v>30</v>
      </c>
      <c r="C20" s="14">
        <f>SUM(C18:C19)</f>
        <v>125</v>
      </c>
      <c r="D20" s="85">
        <f>SUM(D18:D19)</f>
        <v>23.80952380952381</v>
      </c>
      <c r="E20" s="14"/>
      <c r="F20" s="15">
        <f t="shared" ref="F20:N20" si="4">SUM(F18:F19)</f>
        <v>52</v>
      </c>
      <c r="G20" s="15">
        <f t="shared" si="4"/>
        <v>15</v>
      </c>
      <c r="H20" s="15">
        <f t="shared" si="4"/>
        <v>5</v>
      </c>
      <c r="I20" s="15">
        <f>SUM(I18:I19)</f>
        <v>0</v>
      </c>
      <c r="J20" s="15">
        <f t="shared" si="4"/>
        <v>2</v>
      </c>
      <c r="K20" s="15">
        <f t="shared" si="4"/>
        <v>1</v>
      </c>
      <c r="L20" s="15">
        <f>SUM(L18:L19)</f>
        <v>3</v>
      </c>
      <c r="M20" s="15">
        <f>SUM(M18:M19)</f>
        <v>0</v>
      </c>
      <c r="N20" s="15">
        <f t="shared" si="4"/>
        <v>1</v>
      </c>
      <c r="O20" s="16">
        <f>SUM(O18:O19)</f>
        <v>3</v>
      </c>
      <c r="Q20" s="84" t="s">
        <v>30</v>
      </c>
      <c r="R20" s="14"/>
      <c r="S20" s="14">
        <v>12</v>
      </c>
      <c r="T20" s="14"/>
      <c r="U20" s="14"/>
      <c r="V20" s="14">
        <v>12</v>
      </c>
      <c r="W20" s="14">
        <v>12</v>
      </c>
      <c r="X20" s="14"/>
      <c r="Y20" s="14">
        <v>30</v>
      </c>
      <c r="Z20" s="14"/>
      <c r="AA20" s="14">
        <v>13</v>
      </c>
      <c r="AB20" s="14"/>
      <c r="AC20" s="14">
        <v>3</v>
      </c>
      <c r="AD20" s="34"/>
    </row>
    <row r="21" spans="2:30" ht="13.5" thickBot="1" x14ac:dyDescent="0.25">
      <c r="B21" s="20" t="s">
        <v>25</v>
      </c>
      <c r="C21" s="23">
        <v>4</v>
      </c>
      <c r="D21" s="86"/>
      <c r="E21" s="23"/>
      <c r="F21" s="87"/>
      <c r="G21" s="87"/>
      <c r="H21" s="87"/>
      <c r="I21" s="87"/>
      <c r="J21" s="87"/>
      <c r="K21" s="87"/>
      <c r="L21" s="87"/>
      <c r="M21" s="87"/>
      <c r="N21" s="87"/>
      <c r="O21" s="88"/>
      <c r="Q21" s="20" t="s">
        <v>25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4"/>
    </row>
    <row r="22" spans="2:30" ht="13.5" thickBot="1" x14ac:dyDescent="0.25">
      <c r="B22" s="20" t="s">
        <v>26</v>
      </c>
      <c r="C22" s="23">
        <f>SUM(C3,C10,C14,C17,C20,C21)</f>
        <v>525</v>
      </c>
      <c r="D22" s="86"/>
      <c r="E22" s="23"/>
      <c r="F22" s="87">
        <f>SUM(F3,F10,F14,F17,F20)</f>
        <v>180</v>
      </c>
      <c r="G22" s="87">
        <f>SUM(G3,G10,G14,G17,G20)</f>
        <v>40</v>
      </c>
      <c r="H22" s="87">
        <f>SUM(H3,H10,H14,H17,H20)</f>
        <v>23</v>
      </c>
      <c r="I22" s="87">
        <f>SUM(I3,I10,I14,I17,I20)</f>
        <v>1</v>
      </c>
      <c r="J22" s="87">
        <f t="shared" ref="J22:L22" si="5">SUM(J3,J10,J14,J17,J20)</f>
        <v>15</v>
      </c>
      <c r="K22" s="87">
        <f t="shared" si="5"/>
        <v>12</v>
      </c>
      <c r="L22" s="87">
        <f t="shared" si="5"/>
        <v>6</v>
      </c>
      <c r="M22" s="87">
        <f>SUM(M3,M10,M14,M17,M20)</f>
        <v>1</v>
      </c>
      <c r="N22" s="87">
        <f>SUM(N3,N10,N14,N17,N20)</f>
        <v>3</v>
      </c>
      <c r="O22" s="88">
        <f>SUM(O3,O10,O14,O17,O20)</f>
        <v>40</v>
      </c>
      <c r="Q22" s="20" t="s">
        <v>26</v>
      </c>
      <c r="R22" s="23"/>
      <c r="S22" s="87">
        <f>SUM(S3,S10,S14,S17,S20)</f>
        <v>60</v>
      </c>
      <c r="T22" s="23"/>
      <c r="U22" s="23"/>
      <c r="V22" s="87">
        <f>SUM(V3,V10,V14,V17,V20)</f>
        <v>68</v>
      </c>
      <c r="W22" s="87">
        <f>SUM(W3,W10,W14,W17,W20)</f>
        <v>57</v>
      </c>
      <c r="X22" s="23"/>
      <c r="Y22" s="87">
        <f>SUM(Y3,Y10,Y14,Y17,Y20)</f>
        <v>95</v>
      </c>
      <c r="Z22" s="23"/>
      <c r="AA22" s="87">
        <f>SUM(AA3,AA10,AA14,AA17,AA20)</f>
        <v>33</v>
      </c>
      <c r="AB22" s="87">
        <f>SUM(AB3,AB10,AB14,AB17,AB20)</f>
        <v>2</v>
      </c>
      <c r="AC22" s="87">
        <f>SUM(AC3,AC10,AC14,AC17,AC20)</f>
        <v>6</v>
      </c>
      <c r="AD22" s="88">
        <f>SUM(AD3,AD10,AD14,AD17,AD20)</f>
        <v>0</v>
      </c>
    </row>
    <row r="23" spans="2:30" x14ac:dyDescent="0.2">
      <c r="B23" s="1"/>
      <c r="D23" s="83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30" ht="13.5" thickBot="1" x14ac:dyDescent="0.25">
      <c r="K24" t="s">
        <v>31</v>
      </c>
      <c r="S24" s="1"/>
      <c r="Z24" t="s">
        <v>31</v>
      </c>
    </row>
    <row r="25" spans="2:30" ht="13.5" thickBot="1" x14ac:dyDescent="0.25">
      <c r="B25" s="8" t="s">
        <v>103</v>
      </c>
      <c r="C25" s="20" t="s">
        <v>26</v>
      </c>
      <c r="D25" s="21" t="s">
        <v>1</v>
      </c>
      <c r="E25" s="21" t="s">
        <v>32</v>
      </c>
      <c r="F25" s="21" t="s">
        <v>33</v>
      </c>
      <c r="G25" s="21" t="s">
        <v>5</v>
      </c>
      <c r="H25" s="89" t="s">
        <v>8</v>
      </c>
      <c r="I25" s="1"/>
      <c r="J25" s="8" t="s">
        <v>103</v>
      </c>
      <c r="K25" s="20" t="s">
        <v>1</v>
      </c>
      <c r="L25" s="23" t="s">
        <v>32</v>
      </c>
      <c r="M25" s="21" t="s">
        <v>33</v>
      </c>
      <c r="N25" s="21" t="s">
        <v>5</v>
      </c>
      <c r="O25" s="24" t="s">
        <v>8</v>
      </c>
      <c r="Q25" s="8" t="s">
        <v>103</v>
      </c>
      <c r="R25" s="17" t="s">
        <v>26</v>
      </c>
      <c r="S25" s="48" t="s">
        <v>1</v>
      </c>
      <c r="T25" s="48" t="s">
        <v>32</v>
      </c>
      <c r="U25" s="48" t="s">
        <v>33</v>
      </c>
      <c r="V25" s="48" t="s">
        <v>5</v>
      </c>
      <c r="W25" s="90" t="s">
        <v>8</v>
      </c>
      <c r="Y25" s="8" t="s">
        <v>103</v>
      </c>
      <c r="Z25" s="17" t="s">
        <v>1</v>
      </c>
      <c r="AA25" s="18" t="s">
        <v>32</v>
      </c>
      <c r="AB25" s="48" t="s">
        <v>33</v>
      </c>
      <c r="AC25" s="48" t="s">
        <v>5</v>
      </c>
      <c r="AD25" s="19" t="s">
        <v>8</v>
      </c>
    </row>
    <row r="26" spans="2:30" x14ac:dyDescent="0.2">
      <c r="B26" s="17" t="s">
        <v>34</v>
      </c>
      <c r="C26" s="52">
        <f>SUM(D26:H26)</f>
        <v>0</v>
      </c>
      <c r="D26" s="2">
        <f>F3</f>
        <v>0</v>
      </c>
      <c r="E26" s="2">
        <f>G3+H3</f>
        <v>0</v>
      </c>
      <c r="F26" s="2">
        <f>I3</f>
        <v>0</v>
      </c>
      <c r="G26" s="2">
        <f>J3</f>
        <v>0</v>
      </c>
      <c r="H26" s="12">
        <f>SUM(K3,L3)</f>
        <v>0</v>
      </c>
      <c r="J26" s="26" t="s">
        <v>35</v>
      </c>
      <c r="K26" s="26"/>
      <c r="L26" s="18"/>
      <c r="M26" s="18"/>
      <c r="N26" s="18"/>
      <c r="O26" s="19"/>
      <c r="Q26" s="26" t="s">
        <v>35</v>
      </c>
      <c r="R26" s="91">
        <f>SUM(S26:W26)</f>
        <v>22</v>
      </c>
      <c r="S26" s="27">
        <f>S3</f>
        <v>3</v>
      </c>
      <c r="T26" s="27">
        <f>U3</f>
        <v>0</v>
      </c>
      <c r="U26" s="27">
        <f>SUM(V3:W3)</f>
        <v>9</v>
      </c>
      <c r="V26" s="27">
        <f>Y3</f>
        <v>7</v>
      </c>
      <c r="W26" s="28">
        <f>AA3</f>
        <v>3</v>
      </c>
      <c r="Y26" s="26" t="s">
        <v>35</v>
      </c>
      <c r="Z26" s="92">
        <f t="shared" ref="Z26:AD30" si="6">100*S26/SUM($S26:$W26)</f>
        <v>13.636363636363637</v>
      </c>
      <c r="AA26" s="49">
        <f t="shared" si="6"/>
        <v>0</v>
      </c>
      <c r="AB26" s="49">
        <f t="shared" si="6"/>
        <v>40.909090909090907</v>
      </c>
      <c r="AC26" s="49">
        <f t="shared" si="6"/>
        <v>31.818181818181817</v>
      </c>
      <c r="AD26" s="50">
        <f t="shared" si="6"/>
        <v>13.636363636363637</v>
      </c>
    </row>
    <row r="27" spans="2:30" x14ac:dyDescent="0.2">
      <c r="B27" s="39" t="s">
        <v>36</v>
      </c>
      <c r="C27" s="52">
        <f>SUM(D27:H27)</f>
        <v>89</v>
      </c>
      <c r="D27" s="2">
        <f>F10</f>
        <v>56</v>
      </c>
      <c r="E27" s="2">
        <f>G10+H10</f>
        <v>15</v>
      </c>
      <c r="F27" s="2">
        <f>I10</f>
        <v>0</v>
      </c>
      <c r="G27" s="2">
        <f>J10</f>
        <v>8</v>
      </c>
      <c r="H27" s="12">
        <f>SUM(K10,L10)</f>
        <v>10</v>
      </c>
      <c r="J27" s="39" t="s">
        <v>36</v>
      </c>
      <c r="K27" s="29">
        <f t="shared" ref="K27:O30" si="7">100*D27/SUM($D27:$H27)</f>
        <v>62.921348314606739</v>
      </c>
      <c r="L27" s="3">
        <f t="shared" si="7"/>
        <v>16.853932584269664</v>
      </c>
      <c r="M27" s="3">
        <f t="shared" si="7"/>
        <v>0</v>
      </c>
      <c r="N27" s="3">
        <f t="shared" si="7"/>
        <v>8.9887640449438209</v>
      </c>
      <c r="O27" s="30">
        <f t="shared" si="7"/>
        <v>11.235955056179776</v>
      </c>
      <c r="Q27" s="39" t="s">
        <v>36</v>
      </c>
      <c r="R27" s="52">
        <f>SUM(S27:W27)</f>
        <v>96</v>
      </c>
      <c r="S27" s="2">
        <f>S10</f>
        <v>27</v>
      </c>
      <c r="T27" s="2">
        <v>0</v>
      </c>
      <c r="U27" s="2">
        <f>SUM(V10:W10)</f>
        <v>32</v>
      </c>
      <c r="V27" s="2">
        <f>Y10</f>
        <v>24</v>
      </c>
      <c r="W27" s="12">
        <f>AA10</f>
        <v>13</v>
      </c>
      <c r="Y27" s="39" t="s">
        <v>36</v>
      </c>
      <c r="Z27" s="29">
        <f t="shared" si="6"/>
        <v>28.125</v>
      </c>
      <c r="AA27" s="3">
        <f t="shared" si="6"/>
        <v>0</v>
      </c>
      <c r="AB27" s="3">
        <f t="shared" si="6"/>
        <v>33.333333333333336</v>
      </c>
      <c r="AC27" s="3">
        <f t="shared" si="6"/>
        <v>25</v>
      </c>
      <c r="AD27" s="30">
        <f t="shared" si="6"/>
        <v>13.541666666666666</v>
      </c>
    </row>
    <row r="28" spans="2:30" x14ac:dyDescent="0.2">
      <c r="B28" s="39" t="s">
        <v>37</v>
      </c>
      <c r="C28" s="52">
        <f>SUM(D28:H28)</f>
        <v>25</v>
      </c>
      <c r="D28" s="2">
        <f>F14</f>
        <v>15</v>
      </c>
      <c r="E28" s="2">
        <f>G14+H14</f>
        <v>7</v>
      </c>
      <c r="F28" s="2">
        <f>I14</f>
        <v>0</v>
      </c>
      <c r="G28" s="2">
        <f>J14</f>
        <v>2</v>
      </c>
      <c r="H28" s="12">
        <f>SUM(K14,L14)</f>
        <v>1</v>
      </c>
      <c r="J28" s="39" t="s">
        <v>38</v>
      </c>
      <c r="K28" s="29">
        <f t="shared" si="7"/>
        <v>60</v>
      </c>
      <c r="L28" s="3">
        <f t="shared" si="7"/>
        <v>28</v>
      </c>
      <c r="M28" s="3">
        <f t="shared" si="7"/>
        <v>0</v>
      </c>
      <c r="N28" s="3">
        <f t="shared" si="7"/>
        <v>8</v>
      </c>
      <c r="O28" s="30">
        <f t="shared" si="7"/>
        <v>4</v>
      </c>
      <c r="Q28" s="39" t="s">
        <v>38</v>
      </c>
      <c r="R28" s="52">
        <f>SUM(S28:W28)</f>
        <v>28</v>
      </c>
      <c r="S28" s="2">
        <f>S14</f>
        <v>5</v>
      </c>
      <c r="T28" s="2">
        <v>0</v>
      </c>
      <c r="U28" s="2">
        <f>SUM(V14:W14)</f>
        <v>18</v>
      </c>
      <c r="V28" s="2">
        <f>Y14</f>
        <v>3</v>
      </c>
      <c r="W28" s="12">
        <f>AA14</f>
        <v>2</v>
      </c>
      <c r="Y28" s="39" t="s">
        <v>38</v>
      </c>
      <c r="Z28" s="29">
        <f t="shared" si="6"/>
        <v>17.857142857142858</v>
      </c>
      <c r="AA28" s="3">
        <f t="shared" si="6"/>
        <v>0</v>
      </c>
      <c r="AB28" s="3">
        <f t="shared" si="6"/>
        <v>64.285714285714292</v>
      </c>
      <c r="AC28" s="3">
        <f t="shared" si="6"/>
        <v>10.714285714285714</v>
      </c>
      <c r="AD28" s="30">
        <f t="shared" si="6"/>
        <v>7.1428571428571432</v>
      </c>
    </row>
    <row r="29" spans="2:30" x14ac:dyDescent="0.2">
      <c r="B29" s="39" t="s">
        <v>39</v>
      </c>
      <c r="C29" s="52">
        <f>SUM(D29:H29)</f>
        <v>85</v>
      </c>
      <c r="D29" s="2">
        <f>F17</f>
        <v>57</v>
      </c>
      <c r="E29" s="2">
        <f>SUM(G17:H17)</f>
        <v>21</v>
      </c>
      <c r="F29" s="2">
        <f>I17</f>
        <v>1</v>
      </c>
      <c r="G29" s="2">
        <f>J17</f>
        <v>3</v>
      </c>
      <c r="H29" s="12">
        <f>SUM(K17,L17)</f>
        <v>3</v>
      </c>
      <c r="J29" s="39" t="s">
        <v>40</v>
      </c>
      <c r="K29" s="29">
        <f t="shared" si="7"/>
        <v>67.058823529411768</v>
      </c>
      <c r="L29" s="3">
        <f t="shared" si="7"/>
        <v>24.705882352941178</v>
      </c>
      <c r="M29" s="3">
        <f t="shared" si="7"/>
        <v>1.1764705882352942</v>
      </c>
      <c r="N29" s="3">
        <f t="shared" si="7"/>
        <v>3.5294117647058822</v>
      </c>
      <c r="O29" s="30">
        <f t="shared" si="7"/>
        <v>3.5294117647058822</v>
      </c>
      <c r="Q29" s="39" t="s">
        <v>40</v>
      </c>
      <c r="R29" s="52">
        <f>SUM(S29:W29)</f>
        <v>88</v>
      </c>
      <c r="S29" s="2">
        <f>S17</f>
        <v>13</v>
      </c>
      <c r="T29" s="2">
        <v>0</v>
      </c>
      <c r="U29" s="2">
        <f>SUM(V17:W17)</f>
        <v>42</v>
      </c>
      <c r="V29" s="2">
        <f>Y17</f>
        <v>31</v>
      </c>
      <c r="W29" s="12">
        <f>AA17</f>
        <v>2</v>
      </c>
      <c r="Y29" s="39" t="s">
        <v>40</v>
      </c>
      <c r="Z29" s="29">
        <f t="shared" si="6"/>
        <v>14.772727272727273</v>
      </c>
      <c r="AA29" s="3">
        <f t="shared" si="6"/>
        <v>0</v>
      </c>
      <c r="AB29" s="3">
        <f t="shared" si="6"/>
        <v>47.727272727272727</v>
      </c>
      <c r="AC29" s="3">
        <f t="shared" si="6"/>
        <v>35.227272727272727</v>
      </c>
      <c r="AD29" s="30">
        <f t="shared" si="6"/>
        <v>2.2727272727272729</v>
      </c>
    </row>
    <row r="30" spans="2:30" ht="13.5" thickBot="1" x14ac:dyDescent="0.25">
      <c r="B30" s="39" t="s">
        <v>41</v>
      </c>
      <c r="C30" s="52">
        <f>SUM(D30:H30)</f>
        <v>78</v>
      </c>
      <c r="D30" s="2">
        <f>F20</f>
        <v>52</v>
      </c>
      <c r="E30" s="2">
        <f>SUM(G20:H20)</f>
        <v>20</v>
      </c>
      <c r="F30" s="2">
        <f>I20</f>
        <v>0</v>
      </c>
      <c r="G30" s="2">
        <f>J20</f>
        <v>2</v>
      </c>
      <c r="H30" s="12">
        <f>SUM(K20,L20)</f>
        <v>4</v>
      </c>
      <c r="J30" s="84" t="s">
        <v>42</v>
      </c>
      <c r="K30" s="41">
        <f t="shared" si="7"/>
        <v>66.666666666666671</v>
      </c>
      <c r="L30" s="42">
        <f t="shared" si="7"/>
        <v>25.641025641025642</v>
      </c>
      <c r="M30" s="42">
        <f t="shared" si="7"/>
        <v>0</v>
      </c>
      <c r="N30" s="42">
        <f t="shared" si="7"/>
        <v>2.5641025641025643</v>
      </c>
      <c r="O30" s="33">
        <f t="shared" si="7"/>
        <v>5.1282051282051286</v>
      </c>
      <c r="Q30" s="39" t="s">
        <v>42</v>
      </c>
      <c r="R30" s="52">
        <f>SUM(S30:W30)</f>
        <v>79</v>
      </c>
      <c r="S30" s="2">
        <f>S18</f>
        <v>12</v>
      </c>
      <c r="T30" s="2">
        <v>0</v>
      </c>
      <c r="U30" s="2">
        <f>SUM(V20:W20)</f>
        <v>24</v>
      </c>
      <c r="V30" s="2">
        <f>Y20</f>
        <v>30</v>
      </c>
      <c r="W30" s="12">
        <f>AA20</f>
        <v>13</v>
      </c>
      <c r="Y30" s="84" t="s">
        <v>42</v>
      </c>
      <c r="Z30" s="41">
        <f t="shared" si="6"/>
        <v>15.189873417721518</v>
      </c>
      <c r="AA30" s="42">
        <f t="shared" si="6"/>
        <v>0</v>
      </c>
      <c r="AB30" s="42">
        <f t="shared" si="6"/>
        <v>30.379746835443036</v>
      </c>
      <c r="AC30" s="42">
        <f t="shared" si="6"/>
        <v>37.974683544303801</v>
      </c>
      <c r="AD30" s="33">
        <f t="shared" si="6"/>
        <v>16.455696202531644</v>
      </c>
    </row>
    <row r="31" spans="2:30" ht="13.5" thickBot="1" x14ac:dyDescent="0.25">
      <c r="B31" s="84" t="s">
        <v>43</v>
      </c>
      <c r="C31" s="53">
        <f t="shared" ref="C31:H31" si="8">SUM(C26:C30)</f>
        <v>277</v>
      </c>
      <c r="D31" s="15">
        <f t="shared" si="8"/>
        <v>180</v>
      </c>
      <c r="E31" s="15">
        <f t="shared" si="8"/>
        <v>63</v>
      </c>
      <c r="F31" s="15">
        <f t="shared" si="8"/>
        <v>1</v>
      </c>
      <c r="G31" s="15">
        <f t="shared" si="8"/>
        <v>15</v>
      </c>
      <c r="H31" s="16">
        <f t="shared" si="8"/>
        <v>18</v>
      </c>
      <c r="Q31" s="84" t="s">
        <v>43</v>
      </c>
      <c r="R31" s="53">
        <f>SUM(R26:R30)</f>
        <v>313</v>
      </c>
      <c r="S31" s="15">
        <f t="shared" ref="S31:W31" si="9">SUM(S26:S30)</f>
        <v>60</v>
      </c>
      <c r="T31" s="15">
        <f t="shared" si="9"/>
        <v>0</v>
      </c>
      <c r="U31" s="15">
        <f t="shared" si="9"/>
        <v>125</v>
      </c>
      <c r="V31" s="15">
        <f t="shared" si="9"/>
        <v>95</v>
      </c>
      <c r="W31" s="16">
        <f t="shared" si="9"/>
        <v>33</v>
      </c>
    </row>
    <row r="32" spans="2:30" ht="13.5" thickBot="1" x14ac:dyDescent="0.25">
      <c r="B32" s="25" t="s">
        <v>113</v>
      </c>
      <c r="C32" s="95">
        <f>SUM(M22:O22)</f>
        <v>44</v>
      </c>
      <c r="Q32" s="25" t="s">
        <v>113</v>
      </c>
      <c r="R32" s="95">
        <f>SUM(AB22:AD22)</f>
        <v>8</v>
      </c>
    </row>
    <row r="33" spans="2:18" ht="13.5" thickBot="1" x14ac:dyDescent="0.25">
      <c r="B33" s="25" t="s">
        <v>114</v>
      </c>
      <c r="C33" s="96">
        <v>0</v>
      </c>
      <c r="Q33" s="25" t="s">
        <v>114</v>
      </c>
      <c r="R33" s="96">
        <v>0</v>
      </c>
    </row>
  </sheetData>
  <pageMargins left="0.7" right="0.7" top="0.75" bottom="0.75" header="0.3" footer="0.3"/>
  <ignoredErrors>
    <ignoredError sqref="D10 D14 D1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3DEC-A65D-49C6-859B-98AE8E281ECC}">
  <dimension ref="A1:F33"/>
  <sheetViews>
    <sheetView zoomScale="85" zoomScaleNormal="85" workbookViewId="0">
      <selection activeCell="P29" sqref="P29"/>
    </sheetView>
  </sheetViews>
  <sheetFormatPr defaultRowHeight="14.25" x14ac:dyDescent="0.2"/>
  <cols>
    <col min="1" max="1" width="19.5703125" style="63" bestFit="1" customWidth="1"/>
    <col min="2" max="3" width="9.140625" style="63"/>
    <col min="4" max="4" width="9.85546875" style="63" bestFit="1" customWidth="1"/>
    <col min="5" max="16384" width="9.140625" style="63"/>
  </cols>
  <sheetData>
    <row r="1" spans="1:6" x14ac:dyDescent="0.2">
      <c r="A1" s="6" t="s">
        <v>78</v>
      </c>
      <c r="F1" s="64"/>
    </row>
    <row r="2" spans="1:6" ht="15" thickBot="1" x14ac:dyDescent="0.25">
      <c r="A2" s="71" t="s">
        <v>119</v>
      </c>
      <c r="B2" s="71"/>
      <c r="C2" s="72"/>
      <c r="D2" s="72"/>
    </row>
    <row r="3" spans="1:6" ht="15" thickBot="1" x14ac:dyDescent="0.25">
      <c r="A3" s="76" t="s">
        <v>91</v>
      </c>
      <c r="B3" s="77" t="s">
        <v>0</v>
      </c>
      <c r="C3" s="79" t="s">
        <v>77</v>
      </c>
      <c r="D3" s="79" t="s">
        <v>84</v>
      </c>
    </row>
    <row r="4" spans="1:6" x14ac:dyDescent="0.2">
      <c r="A4" s="73" t="s">
        <v>92</v>
      </c>
      <c r="B4" s="74">
        <f>113+2</f>
        <v>115</v>
      </c>
      <c r="C4" s="75">
        <f t="shared" ref="C4:C10" si="0">100*B4/SUM(B$4:B$10)</f>
        <v>35.825545171339563</v>
      </c>
      <c r="D4" s="75">
        <f t="shared" ref="D4:D9" si="1">100*B4/SUM(B$4:B$9)</f>
        <v>35.825545171339563</v>
      </c>
    </row>
    <row r="5" spans="1:6" x14ac:dyDescent="0.2">
      <c r="A5" s="73" t="s">
        <v>6</v>
      </c>
      <c r="B5" s="74">
        <v>6</v>
      </c>
      <c r="C5" s="75">
        <f t="shared" si="0"/>
        <v>1.8691588785046729</v>
      </c>
      <c r="D5" s="75">
        <f t="shared" si="1"/>
        <v>1.8691588785046729</v>
      </c>
    </row>
    <row r="6" spans="1:6" x14ac:dyDescent="0.2">
      <c r="A6" s="73" t="s">
        <v>93</v>
      </c>
      <c r="B6" s="74">
        <v>33</v>
      </c>
      <c r="C6" s="75">
        <f t="shared" si="0"/>
        <v>10.280373831775702</v>
      </c>
      <c r="D6" s="75">
        <f t="shared" si="1"/>
        <v>10.280373831775702</v>
      </c>
    </row>
    <row r="7" spans="1:6" x14ac:dyDescent="0.2">
      <c r="A7" s="73" t="s">
        <v>94</v>
      </c>
      <c r="B7" s="74">
        <v>107</v>
      </c>
      <c r="C7" s="75">
        <f t="shared" si="0"/>
        <v>33.333333333333336</v>
      </c>
      <c r="D7" s="75">
        <f>100*B7/SUM(B$4:B$9)</f>
        <v>33.333333333333336</v>
      </c>
    </row>
    <row r="8" spans="1:6" x14ac:dyDescent="0.2">
      <c r="A8" s="73" t="s">
        <v>120</v>
      </c>
      <c r="B8" s="74">
        <v>55</v>
      </c>
      <c r="C8" s="75">
        <f t="shared" si="0"/>
        <v>17.133956386292834</v>
      </c>
      <c r="D8" s="75">
        <f t="shared" si="1"/>
        <v>17.133956386292834</v>
      </c>
    </row>
    <row r="9" spans="1:6" x14ac:dyDescent="0.2">
      <c r="A9" s="73" t="s">
        <v>70</v>
      </c>
      <c r="B9" s="74">
        <v>5</v>
      </c>
      <c r="C9" s="75">
        <f t="shared" si="0"/>
        <v>1.557632398753894</v>
      </c>
      <c r="D9" s="75">
        <f t="shared" si="1"/>
        <v>1.557632398753894</v>
      </c>
    </row>
    <row r="10" spans="1:6" ht="15" thickBot="1" x14ac:dyDescent="0.25">
      <c r="A10" s="73" t="s">
        <v>25</v>
      </c>
      <c r="B10" s="74">
        <v>0</v>
      </c>
      <c r="C10" s="75">
        <f t="shared" si="0"/>
        <v>0</v>
      </c>
      <c r="D10" s="75"/>
    </row>
    <row r="11" spans="1:6" ht="15" thickBot="1" x14ac:dyDescent="0.25">
      <c r="A11" s="76" t="s">
        <v>26</v>
      </c>
      <c r="B11" s="77">
        <f>SUM(B4:B10)</f>
        <v>321</v>
      </c>
      <c r="C11" s="81">
        <f>B11</f>
        <v>321</v>
      </c>
      <c r="D11" s="81">
        <f>SUM(B4:B9)</f>
        <v>321</v>
      </c>
    </row>
    <row r="12" spans="1:6" x14ac:dyDescent="0.2">
      <c r="A12" s="71"/>
      <c r="B12" s="71"/>
      <c r="C12" s="71"/>
      <c r="D12" s="71"/>
    </row>
    <row r="13" spans="1:6" ht="15" thickBot="1" x14ac:dyDescent="0.25">
      <c r="A13" s="71" t="s">
        <v>115</v>
      </c>
      <c r="B13" s="71"/>
      <c r="C13" s="72"/>
      <c r="D13" s="72"/>
    </row>
    <row r="14" spans="1:6" ht="15" thickBot="1" x14ac:dyDescent="0.25">
      <c r="A14" s="76" t="s">
        <v>91</v>
      </c>
      <c r="B14" s="77" t="s">
        <v>0</v>
      </c>
      <c r="C14" s="78" t="s">
        <v>77</v>
      </c>
      <c r="D14" s="79" t="s">
        <v>84</v>
      </c>
    </row>
    <row r="15" spans="1:6" x14ac:dyDescent="0.2">
      <c r="A15" s="73" t="s">
        <v>106</v>
      </c>
      <c r="B15" s="74">
        <v>236</v>
      </c>
      <c r="C15" s="72">
        <f>100*B15/SUM(B$15:B$19)</f>
        <v>73.520249221183803</v>
      </c>
      <c r="D15" s="75">
        <f>100*B15/SUM(B$15:B$17)</f>
        <v>80.821917808219183</v>
      </c>
    </row>
    <row r="16" spans="1:6" x14ac:dyDescent="0.2">
      <c r="A16" s="73" t="s">
        <v>105</v>
      </c>
      <c r="B16" s="74">
        <v>35</v>
      </c>
      <c r="C16" s="72">
        <f>100*B16/SUM(B$15:B$19)</f>
        <v>10.903426791277258</v>
      </c>
      <c r="D16" s="75">
        <f>100*B16/SUM(B$15:B$17)</f>
        <v>11.986301369863014</v>
      </c>
    </row>
    <row r="17" spans="1:4" x14ac:dyDescent="0.2">
      <c r="A17" s="73" t="s">
        <v>118</v>
      </c>
      <c r="B17" s="74">
        <v>21</v>
      </c>
      <c r="C17" s="72">
        <f>100*B17/SUM(B$15:B$19)</f>
        <v>6.5420560747663554</v>
      </c>
      <c r="D17" s="75">
        <f>100*B17/SUM(B$15:B$17)</f>
        <v>7.1917808219178081</v>
      </c>
    </row>
    <row r="18" spans="1:4" x14ac:dyDescent="0.2">
      <c r="A18" s="73" t="s">
        <v>95</v>
      </c>
      <c r="B18" s="74">
        <v>29</v>
      </c>
      <c r="C18" s="72">
        <f>100*B18/SUM(B$15:B$19)</f>
        <v>9.0342679127725862</v>
      </c>
      <c r="D18" s="75"/>
    </row>
    <row r="19" spans="1:4" ht="15" thickBot="1" x14ac:dyDescent="0.25">
      <c r="A19" s="73" t="s">
        <v>25</v>
      </c>
      <c r="B19" s="74">
        <v>0</v>
      </c>
      <c r="C19" s="72">
        <f>100*B19/SUM(B$15:B$19)</f>
        <v>0</v>
      </c>
      <c r="D19" s="75"/>
    </row>
    <row r="20" spans="1:4" ht="15" thickBot="1" x14ac:dyDescent="0.25">
      <c r="A20" s="76" t="s">
        <v>26</v>
      </c>
      <c r="B20" s="77">
        <f>SUM(B15:B19)</f>
        <v>321</v>
      </c>
      <c r="C20" s="80">
        <f>B20</f>
        <v>321</v>
      </c>
      <c r="D20" s="81">
        <f>SUM(B15:B17)</f>
        <v>292</v>
      </c>
    </row>
    <row r="22" spans="1:4" x14ac:dyDescent="0.2">
      <c r="A22" s="71"/>
      <c r="B22" s="71"/>
      <c r="C22" s="71"/>
      <c r="D22" s="71"/>
    </row>
    <row r="23" spans="1:4" ht="15" thickBot="1" x14ac:dyDescent="0.25">
      <c r="A23" s="71" t="s">
        <v>116</v>
      </c>
      <c r="B23" s="71"/>
      <c r="C23" s="72"/>
      <c r="D23" s="72"/>
    </row>
    <row r="24" spans="1:4" ht="15" thickBot="1" x14ac:dyDescent="0.25">
      <c r="A24" s="76" t="s">
        <v>91</v>
      </c>
      <c r="B24" s="77" t="s">
        <v>0</v>
      </c>
      <c r="C24" s="78" t="s">
        <v>77</v>
      </c>
      <c r="D24" s="79" t="s">
        <v>84</v>
      </c>
    </row>
    <row r="25" spans="1:4" x14ac:dyDescent="0.2">
      <c r="A25" s="73" t="s">
        <v>106</v>
      </c>
      <c r="B25" s="74">
        <v>238</v>
      </c>
      <c r="C25" s="72">
        <f>100*B25/SUM(B$25:B$29)</f>
        <v>74.143302180685353</v>
      </c>
      <c r="D25" s="75">
        <f>100*B25/SUM(B$25:B$27)</f>
        <v>78.032786885245898</v>
      </c>
    </row>
    <row r="26" spans="1:4" x14ac:dyDescent="0.2">
      <c r="A26" s="73" t="s">
        <v>105</v>
      </c>
      <c r="B26" s="74">
        <v>47</v>
      </c>
      <c r="C26" s="72">
        <f>100*B26/SUM(B$25:B$29)</f>
        <v>14.641744548286605</v>
      </c>
      <c r="D26" s="75">
        <f>100*B26/SUM(B$25:B$27)</f>
        <v>15.409836065573771</v>
      </c>
    </row>
    <row r="27" spans="1:4" x14ac:dyDescent="0.2">
      <c r="A27" s="73" t="s">
        <v>117</v>
      </c>
      <c r="B27" s="74">
        <v>20</v>
      </c>
      <c r="C27" s="72">
        <f>100*B27/SUM(B$25:B$29)</f>
        <v>6.2305295950155761</v>
      </c>
      <c r="D27" s="75">
        <f>100*B27/SUM(B$25:B$27)</f>
        <v>6.557377049180328</v>
      </c>
    </row>
    <row r="28" spans="1:4" x14ac:dyDescent="0.2">
      <c r="A28" s="73" t="s">
        <v>95</v>
      </c>
      <c r="B28" s="74">
        <v>5</v>
      </c>
      <c r="C28" s="72">
        <f>100*B28/SUM(B$25:B$29)</f>
        <v>1.557632398753894</v>
      </c>
      <c r="D28" s="74"/>
    </row>
    <row r="29" spans="1:4" ht="15" thickBot="1" x14ac:dyDescent="0.25">
      <c r="A29" s="73" t="s">
        <v>25</v>
      </c>
      <c r="B29" s="74">
        <v>11</v>
      </c>
      <c r="C29" s="72">
        <f>100*B29/SUM(B$25:B$29)</f>
        <v>3.4267912772585669</v>
      </c>
      <c r="D29" s="75"/>
    </row>
    <row r="30" spans="1:4" ht="15" thickBot="1" x14ac:dyDescent="0.25">
      <c r="A30" s="76" t="s">
        <v>26</v>
      </c>
      <c r="B30" s="77">
        <f>SUM(B25:B29)</f>
        <v>321</v>
      </c>
      <c r="C30" s="93">
        <f>B30</f>
        <v>321</v>
      </c>
      <c r="D30" s="81">
        <f>SUM(B25:B27)</f>
        <v>305</v>
      </c>
    </row>
    <row r="32" spans="1:4" x14ac:dyDescent="0.2">
      <c r="A32" s="71"/>
      <c r="B32" s="71"/>
      <c r="C32" s="71"/>
      <c r="D32" s="71"/>
    </row>
    <row r="33" spans="1:4" x14ac:dyDescent="0.2">
      <c r="A33" s="71"/>
      <c r="B33" s="71"/>
      <c r="C33" s="71"/>
      <c r="D33" s="71"/>
    </row>
  </sheetData>
  <pageMargins left="0.7" right="0.7" top="0.75" bottom="0.75" header="0.3" footer="0.3"/>
  <ignoredErrors>
    <ignoredError sqref="D2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3</vt:lpstr>
      <vt:lpstr>Figure 4</vt:lpstr>
      <vt:lpstr>Appendix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Dickinson</dc:creator>
  <cp:lastModifiedBy>Alex Dickinson</cp:lastModifiedBy>
  <dcterms:created xsi:type="dcterms:W3CDTF">2025-09-10T08:05:21Z</dcterms:created>
  <dcterms:modified xsi:type="dcterms:W3CDTF">2025-11-20T18:49:06Z</dcterms:modified>
</cp:coreProperties>
</file>