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izzie\Downloads\"/>
    </mc:Choice>
  </mc:AlternateContent>
  <xr:revisionPtr revIDLastSave="0" documentId="8_{00C3B139-FB7E-48AC-917F-831ECD9C921B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Cremation Data" sheetId="1" r:id="rId1"/>
    <sheet name="Lankhills" sheetId="4" r:id="rId2"/>
    <sheet name="Great Chesterford" sheetId="7" r:id="rId3"/>
    <sheet name="Age^" sheetId="5" state="hidden" r:id="rId4"/>
    <sheet name="Comparison Data" sheetId="8" state="hidden" r:id="rId5"/>
    <sheet name="Lankhills Goods Data" sheetId="6" state="hidden" r:id="rId6"/>
    <sheet name="Sheet3" sheetId="11" state="hidden" r:id="rId7"/>
    <sheet name="Data Inputs" sheetId="2" state="hidden" r:id="rId8"/>
  </sheets>
  <calcPr calcId="191028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8" i="8" l="1"/>
  <c r="AP88" i="8" s="1"/>
  <c r="AP90" i="8"/>
  <c r="AP86" i="8"/>
  <c r="AS96" i="8" l="1"/>
  <c r="AS95" i="8"/>
  <c r="AR96" i="8"/>
  <c r="AR95" i="8"/>
  <c r="AT98" i="8"/>
  <c r="AT96" i="8"/>
  <c r="AT95" i="8"/>
  <c r="AY88" i="8"/>
  <c r="AS98" i="8" s="1"/>
  <c r="AX88" i="8"/>
  <c r="AW88" i="8"/>
  <c r="BC88" i="8" s="1"/>
  <c r="BB87" i="8"/>
  <c r="AT97" i="8" s="1"/>
  <c r="AZ87" i="8"/>
  <c r="AY87" i="8"/>
  <c r="AS97" i="8" s="1"/>
  <c r="AX87" i="8"/>
  <c r="AW87" i="8"/>
  <c r="BC86" i="8"/>
  <c r="BC85" i="8"/>
  <c r="AE116" i="8"/>
  <c r="AD116" i="8"/>
  <c r="AC116" i="8"/>
  <c r="AF115" i="8"/>
  <c r="AE115" i="8"/>
  <c r="AD115" i="8"/>
  <c r="AC115" i="8"/>
  <c r="AI114" i="8"/>
  <c r="AI113" i="8"/>
  <c r="AY79" i="8"/>
  <c r="AT58" i="8"/>
  <c r="AY82" i="8"/>
  <c r="AY81" i="8"/>
  <c r="AH115" i="8" s="1"/>
  <c r="AY80" i="8"/>
  <c r="AT60" i="8"/>
  <c r="AT59" i="8"/>
  <c r="AT61" i="8"/>
  <c r="AE96" i="8"/>
  <c r="AE95" i="8"/>
  <c r="AE94" i="8"/>
  <c r="AF96" i="8"/>
  <c r="AF95" i="8"/>
  <c r="AF94" i="8"/>
  <c r="AF93" i="8"/>
  <c r="AE93" i="8"/>
  <c r="AF73" i="8"/>
  <c r="AF75" i="8"/>
  <c r="AF76" i="8"/>
  <c r="AF74" i="8"/>
  <c r="AI84" i="8"/>
  <c r="AI83" i="8"/>
  <c r="AI82" i="8"/>
  <c r="AI81" i="8"/>
  <c r="AY54" i="8"/>
  <c r="AY53" i="8"/>
  <c r="AY52" i="8"/>
  <c r="AY51" i="8"/>
  <c r="N33" i="7"/>
  <c r="N34" i="7" s="1"/>
  <c r="AI116" i="8" l="1"/>
  <c r="BC87" i="8"/>
  <c r="BB77" i="8"/>
  <c r="BC78" i="8"/>
  <c r="BB76" i="8"/>
  <c r="BC79" i="8"/>
  <c r="BC76" i="8"/>
  <c r="AR98" i="8"/>
  <c r="BB79" i="8" s="1"/>
  <c r="AR97" i="8"/>
  <c r="BB78" i="8" s="1"/>
  <c r="BC77" i="8"/>
  <c r="M4" i="4"/>
  <c r="J41" i="4" s="1"/>
  <c r="K41" i="4" s="1"/>
  <c r="H4" i="4"/>
  <c r="M2" i="4"/>
  <c r="H2" i="4"/>
  <c r="H38" i="4" s="1"/>
  <c r="I38" i="4" s="1"/>
  <c r="AI115" i="8" l="1"/>
</calcChain>
</file>

<file path=xl/sharedStrings.xml><?xml version="1.0" encoding="utf-8"?>
<sst xmlns="http://schemas.openxmlformats.org/spreadsheetml/2006/main" count="2291" uniqueCount="403">
  <si>
    <t>Site Name</t>
  </si>
  <si>
    <t>Cremation No.</t>
  </si>
  <si>
    <t>Context No.(s)</t>
  </si>
  <si>
    <t>Date</t>
  </si>
  <si>
    <t>MNI</t>
  </si>
  <si>
    <t>Urned?</t>
  </si>
  <si>
    <t>Age</t>
  </si>
  <si>
    <t>Sex (Adults Only)</t>
  </si>
  <si>
    <t>Total Weight (g)</t>
  </si>
  <si>
    <t>Teeth Present?</t>
  </si>
  <si>
    <t>Main Colour</t>
  </si>
  <si>
    <t>Staining Colour</t>
  </si>
  <si>
    <t>Complete Cremation?</t>
  </si>
  <si>
    <t>Average size (mm)</t>
  </si>
  <si>
    <t>Notes</t>
  </si>
  <si>
    <t>Great Chesterford</t>
  </si>
  <si>
    <t>GC1</t>
  </si>
  <si>
    <t>Romano-British</t>
  </si>
  <si>
    <t>Y</t>
  </si>
  <si>
    <t>Adult</t>
  </si>
  <si>
    <t>Undetermined</t>
  </si>
  <si>
    <t>Beige</t>
  </si>
  <si>
    <t>N/A</t>
  </si>
  <si>
    <t>N</t>
  </si>
  <si>
    <t>Teeth found in separate bag full of 'earth' along with cranial elements not found in the main bag</t>
  </si>
  <si>
    <t>GC2</t>
  </si>
  <si>
    <t>Multiple</t>
  </si>
  <si>
    <t>Red, Blue</t>
  </si>
  <si>
    <t>Adult &amp; Infant, Teeth, Osteophytes on the linea aspera</t>
  </si>
  <si>
    <t>GC3</t>
  </si>
  <si>
    <t>Juvenile</t>
  </si>
  <si>
    <t>GC4</t>
  </si>
  <si>
    <t>?2</t>
  </si>
  <si>
    <t>Red-Orange</t>
  </si>
  <si>
    <t>GC5</t>
  </si>
  <si>
    <t>Brown</t>
  </si>
  <si>
    <t>?</t>
  </si>
  <si>
    <t>GC6</t>
  </si>
  <si>
    <t>Anglo-Saxon</t>
  </si>
  <si>
    <t>Cream-White</t>
  </si>
  <si>
    <t>Cow ulna &amp; sheep tooth</t>
  </si>
  <si>
    <t>GC7</t>
  </si>
  <si>
    <t>Horn core and skull section (cow?)</t>
  </si>
  <si>
    <t>GC8</t>
  </si>
  <si>
    <t>GC9</t>
  </si>
  <si>
    <t>Orange</t>
  </si>
  <si>
    <t>Sheep bone (metatarsal/carpal?) inclusion, 1 Lower Right Molar (1st?) and lower right inciso, schmorls nodes.</t>
  </si>
  <si>
    <t>GC10</t>
  </si>
  <si>
    <t>?Female</t>
  </si>
  <si>
    <t>GC11</t>
  </si>
  <si>
    <t>Red</t>
  </si>
  <si>
    <t>GC12</t>
  </si>
  <si>
    <t>Juvenile (&lt;10y/o), 1 Lower Right Molar (1st?), animal (probable cattle) &amp; fish bone inclusion, possible rib puncture pathological damage</t>
  </si>
  <si>
    <t>GC13</t>
  </si>
  <si>
    <t xml:space="preserve">OA in fovea capitis </t>
  </si>
  <si>
    <t>GC15</t>
  </si>
  <si>
    <t>Possible blastic lesion in the inner cranium</t>
  </si>
  <si>
    <t>GC16</t>
  </si>
  <si>
    <t>GC18</t>
  </si>
  <si>
    <t>GC19</t>
  </si>
  <si>
    <t>Pathological torsion in the coracoid process of one scapula</t>
  </si>
  <si>
    <t>GC20</t>
  </si>
  <si>
    <t>Two Adults - Two right side petrous bones of different sizes, sheep bone (metatarsal/carpal)</t>
  </si>
  <si>
    <t>GC22</t>
  </si>
  <si>
    <t>GC23</t>
  </si>
  <si>
    <t>Human? Two carpals(?) with pathological cut marks</t>
  </si>
  <si>
    <t>GC24</t>
  </si>
  <si>
    <t>Black</t>
  </si>
  <si>
    <t>Cow bone, shell &amp; pottery inclusions</t>
  </si>
  <si>
    <t>GC25</t>
  </si>
  <si>
    <t>Cow(?) horn core, skull section, shell &amp; iron nail, possible antemortem healed break to the filbula</t>
  </si>
  <si>
    <t>GC26</t>
  </si>
  <si>
    <t>Animal bone inclusion - some butchery marks</t>
  </si>
  <si>
    <t>GC27</t>
  </si>
  <si>
    <t>?Juvenile</t>
  </si>
  <si>
    <t>Animal bone inclusion</t>
  </si>
  <si>
    <t>GC28</t>
  </si>
  <si>
    <t>Grey</t>
  </si>
  <si>
    <t>GC29</t>
  </si>
  <si>
    <t>?Male</t>
  </si>
  <si>
    <t>Shell inclusions, pathological damage to the mandible - exaccerbated by the fire. ?Male: round orbital ridge</t>
  </si>
  <si>
    <t>GC30</t>
  </si>
  <si>
    <t>Infant</t>
  </si>
  <si>
    <t>Ceramic inclusion</t>
  </si>
  <si>
    <t>GC31</t>
  </si>
  <si>
    <t>GC32</t>
  </si>
  <si>
    <t>Oramge</t>
  </si>
  <si>
    <t>GC33</t>
  </si>
  <si>
    <t>Possible antemortem longbone fracture</t>
  </si>
  <si>
    <t>Lankhills</t>
  </si>
  <si>
    <t>n/a</t>
  </si>
  <si>
    <t>Deposit surrounding a cremation urn, possible pathological damage to long bone shaft</t>
  </si>
  <si>
    <t>Prime Adult (25-50) &amp; Infant</t>
  </si>
  <si>
    <t>Elder</t>
  </si>
  <si>
    <t>Male</t>
  </si>
  <si>
    <t>Blue, Black</t>
  </si>
  <si>
    <t>Healing pathological damage to skull piece (with possible lesion)</t>
  </si>
  <si>
    <t>Blue, Orange</t>
  </si>
  <si>
    <t>Suture ageing: 34-60, Auricular Surface: 35-39 (Lovejoy), Boney growth on section(s) of skull</t>
  </si>
  <si>
    <t>Possible Juvenile, Thinning of section of skull lining with possible pathological causes</t>
  </si>
  <si>
    <t>749,750*</t>
  </si>
  <si>
    <t>Animal bone inclusions, 2 tooth roots(?), *750 missing (NOT NOTED IN THE INVENTORY)</t>
  </si>
  <si>
    <t>Animal bone inclusions</t>
  </si>
  <si>
    <t>Orange, Green</t>
  </si>
  <si>
    <t>Schmorl's node(s) on a vertebral body(s), Perimortem break to fibula shaft, Probable osteoporosis, extra bone growth on vertebral body (thoracic?), twisted (probably pathological) metacarpal (?), bone growth on femoral shaft, twisted section of a long bone shaft,  possible osteoarthritis of sternal rib end &amp; thoracic vertebral body</t>
  </si>
  <si>
    <t>2(?)</t>
  </si>
  <si>
    <t>White</t>
  </si>
  <si>
    <t>Adult &amp; Possible Infant/Juvenile, Healed perimortem injury to section of the skull, carie in a molar</t>
  </si>
  <si>
    <t>Healing perimortem injury to the ischium</t>
  </si>
  <si>
    <t>Prime Adult (32-60), Some wearing of sections of skull exposing cortical bone, extra bone growth on maxilla/mandible, caries</t>
  </si>
  <si>
    <t>Only one skull piece</t>
  </si>
  <si>
    <t>Female</t>
  </si>
  <si>
    <t>Possibly more than one adult</t>
  </si>
  <si>
    <t>Young Adult (23-44), Healed perimortem tooth loss in the mandible (premolar)</t>
  </si>
  <si>
    <t>Extreme weathering on some of the bones</t>
  </si>
  <si>
    <t>Young Adult (23-44), Perimortem injury to long bone shaft</t>
  </si>
  <si>
    <t>Possible bone spur</t>
  </si>
  <si>
    <t>Thickening of the occipital possibly due to pathological reasons</t>
  </si>
  <si>
    <t>Orange, Green, Blue</t>
  </si>
  <si>
    <t>3 pisiform found suggesting 2 individuals, Young Adult (18-45), pathological cut mark to section of skull</t>
  </si>
  <si>
    <t>Young Adult (18-45) Dental wear and suture ageing, Acute thickening of sections of skull &amp; longbone shafts (heavy labour?), some sutures completely filled but separate.</t>
  </si>
  <si>
    <t>Young Adult (18-45) no fused sutures</t>
  </si>
  <si>
    <t>Young Adult (22-45), Thickening of cortical bone in femur</t>
  </si>
  <si>
    <t>Young Adult (16-19) from sternal rib end (also used for sexing estimate)</t>
  </si>
  <si>
    <t>1 foot phalanx</t>
  </si>
  <si>
    <t>Young Adult (25-35), Some metal fused to pieces of skull, cut marks on long bone shaft(?), Bone growth on section of the skull creating a ridge, section of the skull has a dip at part of a suture - possible pathological causes</t>
  </si>
  <si>
    <t>Orange, Blue</t>
  </si>
  <si>
    <t>Young Adult(18-45)</t>
  </si>
  <si>
    <t>?Adult</t>
  </si>
  <si>
    <t>Young Adult (25-35), Large amount of blue staining on all of the remains, Damage to the lateral shaft of the tibia</t>
  </si>
  <si>
    <t>1749, 1750</t>
  </si>
  <si>
    <t>Femoral shaft is extremely warped</t>
  </si>
  <si>
    <t>1770, 1771</t>
  </si>
  <si>
    <t xml:space="preserve">Middle Adult (25-60), </t>
  </si>
  <si>
    <t>Orange, Red, Blue</t>
  </si>
  <si>
    <t>Young Adult (22-45), shell inclusions</t>
  </si>
  <si>
    <t>1843, 1844</t>
  </si>
  <si>
    <t>Infant (&lt; 3), possibly 2 juveniles (one older?)</t>
  </si>
  <si>
    <t>Manton</t>
  </si>
  <si>
    <t>South Lawn</t>
  </si>
  <si>
    <t>No. of Cremations</t>
  </si>
  <si>
    <t>Site</t>
  </si>
  <si>
    <t>Complete cremation?</t>
  </si>
  <si>
    <t>25/35</t>
  </si>
  <si>
    <t>18/30</t>
  </si>
  <si>
    <t>Early Bronze Age</t>
  </si>
  <si>
    <t>Urned</t>
  </si>
  <si>
    <t>Y (All)</t>
  </si>
  <si>
    <t>30/30</t>
  </si>
  <si>
    <t>Upton</t>
  </si>
  <si>
    <t>Brougham</t>
  </si>
  <si>
    <t>Un-urned</t>
  </si>
  <si>
    <t>All</t>
  </si>
  <si>
    <t>Doveridge</t>
  </si>
  <si>
    <t>Offing Lane</t>
  </si>
  <si>
    <t>Animal?</t>
  </si>
  <si>
    <t>Middle Bronze Age</t>
  </si>
  <si>
    <t>Sampford</t>
  </si>
  <si>
    <t>Burial Goods?</t>
  </si>
  <si>
    <t>Y (Metal)</t>
  </si>
  <si>
    <t>Latch Farm</t>
  </si>
  <si>
    <t>Exclusions?</t>
  </si>
  <si>
    <t>Y (Teeth)</t>
  </si>
  <si>
    <t>Vinces Farm</t>
  </si>
  <si>
    <t>Average age</t>
  </si>
  <si>
    <t>30-45y/o</t>
  </si>
  <si>
    <t>Average sex</t>
  </si>
  <si>
    <t>Unid.</t>
  </si>
  <si>
    <t>?Fem</t>
  </si>
  <si>
    <t>Average Fragment size</t>
  </si>
  <si>
    <t>Large</t>
  </si>
  <si>
    <t>Small</t>
  </si>
  <si>
    <t>Medium</t>
  </si>
  <si>
    <t>No. of cremations</t>
  </si>
  <si>
    <t>1 (3)</t>
  </si>
  <si>
    <t>Sampford Road</t>
  </si>
  <si>
    <t>Inhumations at site?</t>
  </si>
  <si>
    <t>Typical?</t>
  </si>
  <si>
    <t>Caistor-by-Norwich</t>
  </si>
  <si>
    <t>Thumbnail fractures vs. MNI</t>
  </si>
  <si>
    <t>24/30</t>
  </si>
  <si>
    <t>Snape</t>
  </si>
  <si>
    <t>Staining</t>
  </si>
  <si>
    <t>Blue, Orange, Red, Black</t>
  </si>
  <si>
    <t>Orange, Red, Black, Blue</t>
  </si>
  <si>
    <t>Newark</t>
  </si>
  <si>
    <t>Average Cremation weight (g)</t>
  </si>
  <si>
    <t>Three pieces of bone &amp; wood fragments</t>
  </si>
  <si>
    <r>
      <t xml:space="preserve">Two Adults - Two right side petrous bones of different sizes, sheep bone (metatarsal/carpal), </t>
    </r>
    <r>
      <rPr>
        <sz val="11"/>
        <color theme="1"/>
        <rFont val="Calibri"/>
        <family val="2"/>
      </rPr>
      <t>≤45y/o</t>
    </r>
  </si>
  <si>
    <t>Human? Possibly an accessory vessel , Two carpals(?) with pathological cut marks, unfused epiphyseal ends</t>
  </si>
  <si>
    <t xml:space="preserve">Shell inclusions, possible pathological damage to the mandible - could have been exaccerbated by the fire </t>
  </si>
  <si>
    <t>Total</t>
  </si>
  <si>
    <t>Prime Adult (25-50) &amp; Infant, Deposit surrounding a cremation urn, possible pathological damage to long bone shaft</t>
  </si>
  <si>
    <t>Suture ageing: 34-60, Auricular Surface: 35-39 (Lovejoy), Boney growth on section(s) of skull, animal bone inclusions</t>
  </si>
  <si>
    <t>Prime Adult (32-60), Some wearing of sections of skull exposing cortical bone, extra bone growth on maxilla/mandible (palatine torus or torus mandularis, caries</t>
  </si>
  <si>
    <t>Possibly more than one adult, cribra orbitalis</t>
  </si>
  <si>
    <t>Young Adult (18-45), pathological cut mark to section of skull</t>
  </si>
  <si>
    <t>Count of Age</t>
  </si>
  <si>
    <t>.</t>
  </si>
  <si>
    <t>Unknown</t>
  </si>
  <si>
    <t>?Infant</t>
  </si>
  <si>
    <t>?Elder</t>
  </si>
  <si>
    <t>Complete</t>
  </si>
  <si>
    <t>Incomplete</t>
  </si>
  <si>
    <t>Pyre Goods Present</t>
  </si>
  <si>
    <t>Grave Goods Present</t>
  </si>
  <si>
    <t>No. of Burials</t>
  </si>
  <si>
    <t>Burial No.</t>
  </si>
  <si>
    <t>Estimated Age</t>
  </si>
  <si>
    <t xml:space="preserve">Suture Ageing: Prime Adult (25-50) </t>
  </si>
  <si>
    <t>Marked as two individuals so original range could vary</t>
  </si>
  <si>
    <t>Suture Ageing: 34-60, Auricular Surface: 35-39 (Lovejoy)</t>
  </si>
  <si>
    <t>?Adult: Absence of non-union epiphyseal surfaces</t>
  </si>
  <si>
    <t xml:space="preserve">Suture Ageing: Prime Adult (32-60) </t>
  </si>
  <si>
    <t>Suture Ageing: 27-59, Auricular Surface: 50-59</t>
  </si>
  <si>
    <t>Suture Ageing: 23-44, Dental = Brothwell: 25-35, Smith: 35+</t>
  </si>
  <si>
    <t>Suture Ageing: 20+</t>
  </si>
  <si>
    <t>Complete obliteration of saggital suture and partial obliteraltion of sphenotemporal (?)</t>
  </si>
  <si>
    <t>Suture Ageing: ?Adult, + (Possible Juvenile)</t>
  </si>
  <si>
    <t>Possible two individuals</t>
  </si>
  <si>
    <t xml:space="preserve">Suture Ageing: ?Adult </t>
  </si>
  <si>
    <t>Small section of skull with complete obliteration but limited data</t>
  </si>
  <si>
    <t xml:space="preserve">Suture Ageing: 23-44 </t>
  </si>
  <si>
    <t>Suture Ageing: 18-45, Dental Wear = Brothwell: 25-35</t>
  </si>
  <si>
    <t>Suture Ageing: 18-45, Dental Wear = Brothwell: 25-35, Lovejoy: 20-30</t>
  </si>
  <si>
    <t>Suture Ageing: 18-45</t>
  </si>
  <si>
    <t>No complete obliteration</t>
  </si>
  <si>
    <t>Suture Ageing: 22-45</t>
  </si>
  <si>
    <t>Suture Ageing: 27-44, Dental Wear = Brothwell: 25-35</t>
  </si>
  <si>
    <t>Suture Ageing: 22-45, Pubic Symphysis: 25-45</t>
  </si>
  <si>
    <t>Dental Wear = Brothwell: 25-35</t>
  </si>
  <si>
    <t>Only three teeth present</t>
  </si>
  <si>
    <t>Suture Ageing: 34-60, Dental Wear = Brothwell: 25-35</t>
  </si>
  <si>
    <t>Suture Ageing: &lt;22, Epiphyseal Fusion: &lt;14, Dental Eruption: &lt;3</t>
  </si>
  <si>
    <t>Suture Ageing: 22+</t>
  </si>
  <si>
    <t>Auricular Surface: 35-44, Dental Wear = Brothwell: 25-35, Lovejoy: 40-50</t>
  </si>
  <si>
    <t>Possible juvenile addition</t>
  </si>
  <si>
    <t>Pathology</t>
  </si>
  <si>
    <t>Mucking</t>
  </si>
  <si>
    <t xml:space="preserve">Skeleton Green </t>
  </si>
  <si>
    <r>
      <t>Site Name</t>
    </r>
    <r>
      <rPr>
        <sz val="11"/>
        <color rgb="FF000000"/>
        <rFont val="Calibri"/>
        <family val="2"/>
      </rPr>
      <t> </t>
    </r>
  </si>
  <si>
    <r>
      <t>Date</t>
    </r>
    <r>
      <rPr>
        <sz val="11"/>
        <color rgb="FF000000"/>
        <rFont val="Calibri"/>
        <family val="2"/>
      </rPr>
      <t> </t>
    </r>
  </si>
  <si>
    <r>
      <t>Location</t>
    </r>
    <r>
      <rPr>
        <sz val="11"/>
        <color rgb="FF000000"/>
        <rFont val="Calibri"/>
        <family val="2"/>
      </rPr>
      <t> </t>
    </r>
  </si>
  <si>
    <r>
      <t>No. of Cremations</t>
    </r>
    <r>
      <rPr>
        <sz val="11"/>
        <color rgb="FF000000"/>
        <rFont val="Calibri"/>
        <family val="2"/>
      </rPr>
      <t> </t>
    </r>
  </si>
  <si>
    <r>
      <t>Mixed Rites?</t>
    </r>
    <r>
      <rPr>
        <sz val="11"/>
        <color rgb="FF000000"/>
        <rFont val="Calibri"/>
        <family val="2"/>
      </rPr>
      <t> </t>
    </r>
  </si>
  <si>
    <t>Early Bronze Age </t>
  </si>
  <si>
    <t>South-West </t>
  </si>
  <si>
    <t>1 </t>
  </si>
  <si>
    <t>N </t>
  </si>
  <si>
    <t>Upton </t>
  </si>
  <si>
    <t>East Midlands </t>
  </si>
  <si>
    <t>Finmere Quarry </t>
  </si>
  <si>
    <t>South-East </t>
  </si>
  <si>
    <t>Y </t>
  </si>
  <si>
    <t>South Lawn </t>
  </si>
  <si>
    <t>Middle Bronze Age </t>
  </si>
  <si>
    <t>Latch Farm </t>
  </si>
  <si>
    <t>Vince’s Farm </t>
  </si>
  <si>
    <t>35 </t>
  </si>
  <si>
    <t>Lankhills </t>
  </si>
  <si>
    <t>Romano-British </t>
  </si>
  <si>
    <t>Brougham </t>
  </si>
  <si>
    <t>North-West </t>
  </si>
  <si>
    <t>227 </t>
  </si>
  <si>
    <t>Mucking </t>
  </si>
  <si>
    <t>74 </t>
  </si>
  <si>
    <t>Skeleton Green </t>
  </si>
  <si>
    <t>East </t>
  </si>
  <si>
    <t>52 </t>
  </si>
  <si>
    <t>Great Chesterford </t>
  </si>
  <si>
    <t>Anglo-Saxon </t>
  </si>
  <si>
    <t>Spong Hill </t>
  </si>
  <si>
    <t>59 </t>
  </si>
  <si>
    <t>403 </t>
  </si>
  <si>
    <t>Elsham </t>
  </si>
  <si>
    <t>East-Midlands </t>
  </si>
  <si>
    <t>569 </t>
  </si>
  <si>
    <t>a</t>
  </si>
  <si>
    <t>South-West</t>
  </si>
  <si>
    <t xml:space="preserve">East Midlands </t>
  </si>
  <si>
    <t>East Midlands</t>
  </si>
  <si>
    <t>South-East</t>
  </si>
  <si>
    <t xml:space="preserve">No. of Cremations </t>
  </si>
  <si>
    <t>Un-Urned</t>
  </si>
  <si>
    <t>Finmere Quarry</t>
  </si>
  <si>
    <t>Turners Yard</t>
  </si>
  <si>
    <t>Burial Good(s)</t>
  </si>
  <si>
    <t>Worked bone/antler pommel</t>
  </si>
  <si>
    <t>Burnt Flint, Unid. Metal Grave Good</t>
  </si>
  <si>
    <t>Mesolithihc flint blade</t>
  </si>
  <si>
    <t>Copper Alloy Blade, Bone pin</t>
  </si>
  <si>
    <t>GCR1</t>
  </si>
  <si>
    <t>GCR2</t>
  </si>
  <si>
    <t>GCR3</t>
  </si>
  <si>
    <t>GCR4</t>
  </si>
  <si>
    <t>Sex</t>
  </si>
  <si>
    <t xml:space="preserve">Male </t>
  </si>
  <si>
    <t>Indet.</t>
  </si>
  <si>
    <t>Turners Yard </t>
  </si>
  <si>
    <t>Neonate</t>
  </si>
  <si>
    <t xml:space="preserve">Juvenile </t>
  </si>
  <si>
    <t>Vince's Farm</t>
  </si>
  <si>
    <t>Young Adult</t>
  </si>
  <si>
    <t>Skeleton Green</t>
  </si>
  <si>
    <t>No. of Cremation Burials</t>
  </si>
  <si>
    <t>Cremation MNI</t>
  </si>
  <si>
    <t>No. of Inhumations</t>
  </si>
  <si>
    <t>Inhumation MNI</t>
  </si>
  <si>
    <t>Bustum</t>
  </si>
  <si>
    <t>Redeposited Pyre Debris</t>
  </si>
  <si>
    <t>Other Container/Marker</t>
  </si>
  <si>
    <t>total</t>
  </si>
  <si>
    <t>Immature</t>
  </si>
  <si>
    <t>Adult %</t>
  </si>
  <si>
    <t>Immature %</t>
  </si>
  <si>
    <t>M:F Ratio</t>
  </si>
  <si>
    <t>8:9`</t>
  </si>
  <si>
    <t>Osteoarthritis, Osteophytosis, Schmorl's Nodes, Possible Osgood's Schlatters, Healed Fibula Break</t>
  </si>
  <si>
    <t>TBA</t>
  </si>
  <si>
    <t>Antemortem tooth loss, Dental Abcesses, Evidence of infection, Joint disease, Osteophytes, Degenerative disc disease, Osteoathritis, extoses</t>
  </si>
  <si>
    <t>Osteoporosis, Extoses, Caries, Schmorl's Nodes, Healed/Healing Lesions/Breaks, Antemortem Tooth Loss, Secondary Hyperparathyroidism</t>
  </si>
  <si>
    <t>Male Grave Goods</t>
  </si>
  <si>
    <t>Female Grave Goods</t>
  </si>
  <si>
    <t>Animal Bones, Pottery, Glass Vessels, Nails, Accessories (2 Cremations)</t>
  </si>
  <si>
    <t>Animal Bones, Pottery, Glass Vessels, Nails, Coin (1 Cremation), Spindle Whorl (1 Cremation)</t>
  </si>
  <si>
    <t>Location</t>
  </si>
  <si>
    <t>No.of Cremations</t>
  </si>
  <si>
    <t>Spong Hill</t>
  </si>
  <si>
    <t>East</t>
  </si>
  <si>
    <t>Elsham</t>
  </si>
  <si>
    <t>East-Midlands</t>
  </si>
  <si>
    <t>Number of Cremations</t>
  </si>
  <si>
    <t>Number of Inhumations</t>
  </si>
  <si>
    <t xml:space="preserve">Mucking </t>
  </si>
  <si>
    <t>Sub Adult</t>
  </si>
  <si>
    <t>Non-Adult</t>
  </si>
  <si>
    <t>gc</t>
  </si>
  <si>
    <t>m</t>
  </si>
  <si>
    <t>sh</t>
  </si>
  <si>
    <t>e</t>
  </si>
  <si>
    <t>a%</t>
  </si>
  <si>
    <t>n-a%</t>
  </si>
  <si>
    <t>*Elsham</t>
  </si>
  <si>
    <t>Pathology Present (%)</t>
  </si>
  <si>
    <t>Pathology Absent (%)</t>
  </si>
  <si>
    <t>Grave goods present?</t>
  </si>
  <si>
    <t>Dating</t>
  </si>
  <si>
    <t>Nails</t>
  </si>
  <si>
    <t>Beads</t>
  </si>
  <si>
    <t>Iron Goods</t>
  </si>
  <si>
    <t>Bone Comb</t>
  </si>
  <si>
    <t>Bronze Goods</t>
  </si>
  <si>
    <t>Bronze Materials</t>
  </si>
  <si>
    <t>Iron Materials</t>
  </si>
  <si>
    <t>Coin(s)</t>
  </si>
  <si>
    <t>X</t>
  </si>
  <si>
    <t>Glass</t>
  </si>
  <si>
    <t>Animal Bone</t>
  </si>
  <si>
    <t>Total Types of Goods</t>
  </si>
  <si>
    <t>Other Accessory Ceramics (Including Sherds)</t>
  </si>
  <si>
    <t>463 </t>
  </si>
  <si>
    <t>Mucking (Cemetery II)</t>
  </si>
  <si>
    <t>Comparative Sexing</t>
  </si>
  <si>
    <t>Current Work</t>
  </si>
  <si>
    <t>Lankhills Report (2021)</t>
  </si>
  <si>
    <t>M</t>
  </si>
  <si>
    <t>F</t>
  </si>
  <si>
    <t>?M</t>
  </si>
  <si>
    <t>?F</t>
  </si>
  <si>
    <t xml:space="preserve">910, 1724, </t>
  </si>
  <si>
    <t>1742, 1786</t>
  </si>
  <si>
    <t>655, 895, 1180, 1215</t>
  </si>
  <si>
    <t>510, 1055, 1320, 1806, 2060</t>
  </si>
  <si>
    <t>510, 915</t>
  </si>
  <si>
    <t>910, 1215, 1326, 1742</t>
  </si>
  <si>
    <t>655, 895, 1055, 1742</t>
  </si>
  <si>
    <t>1160, 1195</t>
  </si>
  <si>
    <t>Teeth found in separate bag full of 'earth' along with cranial elements not found in the main bag (originally assumed to be part of the same cremation)</t>
  </si>
  <si>
    <t>Osteophytes on the linea aspera</t>
  </si>
  <si>
    <t>Deterioration of the first rib (?)</t>
  </si>
  <si>
    <t>Schmorl's node on one thoracic vertebra</t>
  </si>
  <si>
    <t>Multiple Schmorl's nodes</t>
  </si>
  <si>
    <t>Possible rib puncture/pathological damage</t>
  </si>
  <si>
    <t>Sub-articular void and destruction of fovea capitis with limited remodelling, probable active Osteoarthritis</t>
  </si>
  <si>
    <t>Pathological torsion of the coracoid process of the left scapula</t>
  </si>
  <si>
    <t>Extra bone growth on an unidentifoed section of skull and the fibula shaft, antemortem tooth loss (healed)</t>
  </si>
  <si>
    <t>Two carpals (?) with pathological cut marks</t>
  </si>
  <si>
    <t>Antemortem puncture mark to the exterior of an unidentified section of the skull, radiating fissures from injury site</t>
  </si>
  <si>
    <t>Healed antemortem break to the fibula (slightly offset), raised area of bone growth</t>
  </si>
  <si>
    <t>Pathological damage of the mandible, interosseous void - dental abscess?</t>
  </si>
  <si>
    <t>Possible antemortem unidentified long bone fracture</t>
  </si>
  <si>
    <t>Unid</t>
  </si>
  <si>
    <t>Dress Items/Adornments</t>
  </si>
  <si>
    <t>Other Grave Goods</t>
  </si>
  <si>
    <t>Over Narrows</t>
  </si>
  <si>
    <t>Bronze Age</t>
  </si>
  <si>
    <t>Manton Barrow</t>
  </si>
  <si>
    <t>MBF-12</t>
  </si>
  <si>
    <t>Adult Male, Adult Female (≤50) &amp; Juvenile (&lt;17), unid. Metal grave good</t>
  </si>
  <si>
    <t>South Lawn Barrow</t>
  </si>
  <si>
    <t>SLB1</t>
  </si>
  <si>
    <t>Adult (30-45), orange staining but no associated inclusions</t>
  </si>
  <si>
    <t>Site Name+A1:M64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</si>
</sst>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Microsoft GothicNeo"/>
      <family val="2"/>
      <charset val="129"/>
    </font>
    <font>
      <b/>
      <sz val="11"/>
      <color theme="9" tint="-0.499984740745262"/>
      <name val="Microsoft GothicNeo"/>
      <family val="2"/>
      <charset val="129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</font>
    <font>
      <sz val="11"/>
      <color rgb="FF000000"/>
      <name val="Calibr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b/>
      <i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1E1E1E"/>
      <name val="Segoe U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EF2B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7" tint="-0.249977111117893"/>
      </right>
      <top/>
      <bottom/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/>
      <right style="thin">
        <color theme="7" tint="-0.249977111117893"/>
      </right>
      <top/>
      <bottom style="thin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/>
      <bottom style="thin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/>
      <diagonal/>
    </border>
    <border>
      <left/>
      <right style="thin">
        <color theme="7" tint="-0.249977111117893"/>
      </right>
      <top style="thin">
        <color theme="7" tint="-0.249977111117893"/>
      </top>
      <bottom/>
      <diagonal/>
    </border>
    <border>
      <left/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/>
      <bottom/>
      <diagonal/>
    </border>
    <border>
      <left style="thin">
        <color theme="7" tint="-0.249977111117893"/>
      </left>
      <right/>
      <top style="thin">
        <color theme="7" tint="-0.24997711111789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7F7F7F"/>
      </bottom>
      <diagonal/>
    </border>
    <border>
      <left/>
      <right style="medium">
        <color rgb="FF7F7F7F"/>
      </right>
      <top/>
      <bottom/>
      <diagonal/>
    </border>
  </borders>
  <cellStyleXfs count="3">
    <xf numFmtId="0" fontId="0" fillId="0" borderId="0"/>
    <xf numFmtId="0" fontId="3" fillId="11" borderId="2" applyNumberFormat="0" applyFont="0" applyAlignment="0" applyProtection="0"/>
    <xf numFmtId="0" fontId="3" fillId="12" borderId="0" applyNumberFormat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3" fontId="0" fillId="4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0" borderId="0" xfId="0" applyAlignment="1">
      <alignment vertical="top"/>
    </xf>
    <xf numFmtId="0" fontId="0" fillId="10" borderId="0" xfId="0" applyFill="1" applyAlignment="1">
      <alignment horizontal="center"/>
    </xf>
    <xf numFmtId="0" fontId="0" fillId="0" borderId="0" xfId="0" pivotButton="1"/>
    <xf numFmtId="0" fontId="0" fillId="0" borderId="1" xfId="0" applyBorder="1"/>
    <xf numFmtId="164" fontId="0" fillId="5" borderId="0" xfId="0" applyNumberFormat="1" applyFill="1" applyAlignment="1">
      <alignment horizontal="center"/>
    </xf>
    <xf numFmtId="164" fontId="0" fillId="7" borderId="0" xfId="0" applyNumberFormat="1" applyFill="1" applyAlignment="1">
      <alignment horizontal="center"/>
    </xf>
    <xf numFmtId="164" fontId="0" fillId="0" borderId="0" xfId="0" applyNumberFormat="1"/>
    <xf numFmtId="0" fontId="3" fillId="12" borderId="1" xfId="2" applyBorder="1" applyAlignment="1">
      <alignment horizontal="center"/>
    </xf>
    <xf numFmtId="0" fontId="4" fillId="11" borderId="1" xfId="1" applyFont="1" applyBorder="1"/>
    <xf numFmtId="0" fontId="4" fillId="13" borderId="1" xfId="0" applyFont="1" applyFill="1" applyBorder="1"/>
    <xf numFmtId="0" fontId="0" fillId="11" borderId="3" xfId="1" applyFont="1" applyBorder="1"/>
    <xf numFmtId="0" fontId="0" fillId="11" borderId="4" xfId="1" applyFont="1" applyBorder="1"/>
    <xf numFmtId="0" fontId="0" fillId="0" borderId="5" xfId="0" applyBorder="1"/>
    <xf numFmtId="0" fontId="3" fillId="12" borderId="6" xfId="2" applyBorder="1" applyAlignment="1">
      <alignment horizontal="center"/>
    </xf>
    <xf numFmtId="0" fontId="3" fillId="12" borderId="7" xfId="2" applyBorder="1" applyAlignment="1">
      <alignment horizontal="center"/>
    </xf>
    <xf numFmtId="0" fontId="3" fillId="12" borderId="8" xfId="2" applyBorder="1" applyAlignment="1">
      <alignment horizontal="center"/>
    </xf>
    <xf numFmtId="0" fontId="0" fillId="13" borderId="8" xfId="0" applyFill="1" applyBorder="1"/>
    <xf numFmtId="0" fontId="0" fillId="13" borderId="6" xfId="0" applyFill="1" applyBorder="1"/>
    <xf numFmtId="0" fontId="0" fillId="13" borderId="10" xfId="0" applyFill="1" applyBorder="1"/>
    <xf numFmtId="0" fontId="0" fillId="13" borderId="11" xfId="0" applyFill="1" applyBorder="1"/>
    <xf numFmtId="0" fontId="0" fillId="13" borderId="7" xfId="0" applyFill="1" applyBorder="1"/>
    <xf numFmtId="0" fontId="3" fillId="12" borderId="12" xfId="2" applyBorder="1" applyAlignment="1">
      <alignment horizontal="center"/>
    </xf>
    <xf numFmtId="0" fontId="3" fillId="12" borderId="9" xfId="2" applyBorder="1" applyAlignment="1">
      <alignment horizontal="center"/>
    </xf>
    <xf numFmtId="0" fontId="3" fillId="12" borderId="13" xfId="2" applyBorder="1" applyAlignment="1">
      <alignment horizontal="center"/>
    </xf>
    <xf numFmtId="0" fontId="0" fillId="13" borderId="5" xfId="0" applyFill="1" applyBorder="1"/>
    <xf numFmtId="0" fontId="5" fillId="4" borderId="0" xfId="0" applyFont="1" applyFill="1" applyAlignment="1">
      <alignment horizontal="center"/>
    </xf>
    <xf numFmtId="0" fontId="5" fillId="14" borderId="14" xfId="0" applyFont="1" applyFill="1" applyBorder="1"/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/>
    </xf>
    <xf numFmtId="0" fontId="4" fillId="9" borderId="17" xfId="0" applyFont="1" applyFill="1" applyBorder="1"/>
    <xf numFmtId="0" fontId="4" fillId="9" borderId="19" xfId="0" applyFont="1" applyFill="1" applyBorder="1"/>
    <xf numFmtId="0" fontId="0" fillId="4" borderId="22" xfId="0" applyFill="1" applyBorder="1"/>
    <xf numFmtId="0" fontId="0" fillId="15" borderId="22" xfId="0" applyFill="1" applyBorder="1"/>
    <xf numFmtId="0" fontId="0" fillId="5" borderId="22" xfId="0" applyFill="1" applyBorder="1"/>
    <xf numFmtId="0" fontId="0" fillId="6" borderId="22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 applyAlignment="1">
      <alignment horizontal="center"/>
    </xf>
    <xf numFmtId="0" fontId="0" fillId="4" borderId="26" xfId="0" applyFill="1" applyBorder="1"/>
    <xf numFmtId="0" fontId="0" fillId="4" borderId="27" xfId="0" applyFill="1" applyBorder="1" applyAlignment="1">
      <alignment horizontal="center"/>
    </xf>
    <xf numFmtId="0" fontId="0" fillId="15" borderId="26" xfId="0" applyFill="1" applyBorder="1"/>
    <xf numFmtId="0" fontId="0" fillId="15" borderId="27" xfId="0" applyFill="1" applyBorder="1" applyAlignment="1">
      <alignment horizontal="center"/>
    </xf>
    <xf numFmtId="0" fontId="0" fillId="5" borderId="26" xfId="0" applyFill="1" applyBorder="1"/>
    <xf numFmtId="0" fontId="0" fillId="5" borderId="27" xfId="0" applyFill="1" applyBorder="1" applyAlignment="1">
      <alignment horizontal="center"/>
    </xf>
    <xf numFmtId="0" fontId="0" fillId="6" borderId="26" xfId="0" applyFill="1" applyBorder="1"/>
    <xf numFmtId="0" fontId="0" fillId="6" borderId="27" xfId="0" applyFill="1" applyBorder="1" applyAlignment="1">
      <alignment horizontal="center"/>
    </xf>
    <xf numFmtId="0" fontId="0" fillId="6" borderId="28" xfId="0" applyFill="1" applyBorder="1"/>
    <xf numFmtId="0" fontId="0" fillId="6" borderId="29" xfId="0" applyFill="1" applyBorder="1"/>
    <xf numFmtId="0" fontId="0" fillId="6" borderId="30" xfId="0" applyFill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/>
    <xf numFmtId="0" fontId="4" fillId="0" borderId="0" xfId="0" applyFont="1"/>
    <xf numFmtId="9" fontId="0" fillId="0" borderId="0" xfId="0" applyNumberFormat="1"/>
    <xf numFmtId="0" fontId="8" fillId="16" borderId="32" xfId="0" applyFont="1" applyFill="1" applyBorder="1" applyAlignment="1">
      <alignment horizontal="center" vertical="center" wrapText="1"/>
    </xf>
    <xf numFmtId="0" fontId="8" fillId="17" borderId="32" xfId="0" applyFont="1" applyFill="1" applyBorder="1" applyAlignment="1">
      <alignment horizontal="center" vertical="center" wrapText="1"/>
    </xf>
    <xf numFmtId="0" fontId="8" fillId="18" borderId="32" xfId="0" applyFont="1" applyFill="1" applyBorder="1" applyAlignment="1">
      <alignment horizontal="center" vertical="center" wrapText="1"/>
    </xf>
    <xf numFmtId="0" fontId="9" fillId="18" borderId="32" xfId="0" applyFont="1" applyFill="1" applyBorder="1" applyAlignment="1">
      <alignment horizontal="center" vertical="center" wrapText="1"/>
    </xf>
    <xf numFmtId="0" fontId="8" fillId="19" borderId="32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16" borderId="34" xfId="0" applyFont="1" applyFill="1" applyBorder="1" applyAlignment="1">
      <alignment horizontal="center" vertical="center" wrapText="1"/>
    </xf>
    <xf numFmtId="0" fontId="8" fillId="16" borderId="35" xfId="0" applyFont="1" applyFill="1" applyBorder="1" applyAlignment="1">
      <alignment horizontal="center" vertical="center" wrapText="1"/>
    </xf>
    <xf numFmtId="0" fontId="8" fillId="17" borderId="34" xfId="0" applyFont="1" applyFill="1" applyBorder="1" applyAlignment="1">
      <alignment horizontal="center" vertical="center" wrapText="1"/>
    </xf>
    <xf numFmtId="0" fontId="8" fillId="17" borderId="35" xfId="0" applyFont="1" applyFill="1" applyBorder="1" applyAlignment="1">
      <alignment horizontal="center" vertical="center" wrapText="1"/>
    </xf>
    <xf numFmtId="0" fontId="8" fillId="18" borderId="34" xfId="0" applyFont="1" applyFill="1" applyBorder="1" applyAlignment="1">
      <alignment horizontal="center" vertical="center" wrapText="1"/>
    </xf>
    <xf numFmtId="0" fontId="8" fillId="18" borderId="35" xfId="0" applyFont="1" applyFill="1" applyBorder="1" applyAlignment="1">
      <alignment horizontal="center" vertical="center" wrapText="1"/>
    </xf>
    <xf numFmtId="0" fontId="9" fillId="18" borderId="34" xfId="0" applyFont="1" applyFill="1" applyBorder="1" applyAlignment="1">
      <alignment horizontal="center" vertical="center" wrapText="1"/>
    </xf>
    <xf numFmtId="0" fontId="8" fillId="19" borderId="34" xfId="0" applyFont="1" applyFill="1" applyBorder="1" applyAlignment="1">
      <alignment horizontal="center" vertical="center" wrapText="1"/>
    </xf>
    <xf numFmtId="0" fontId="8" fillId="19" borderId="35" xfId="0" applyFont="1" applyFill="1" applyBorder="1" applyAlignment="1">
      <alignment horizontal="center" vertical="center" wrapText="1"/>
    </xf>
    <xf numFmtId="0" fontId="8" fillId="19" borderId="36" xfId="0" applyFont="1" applyFill="1" applyBorder="1" applyAlignment="1">
      <alignment horizontal="center" vertical="center" wrapText="1"/>
    </xf>
    <xf numFmtId="0" fontId="8" fillId="19" borderId="37" xfId="0" applyFont="1" applyFill="1" applyBorder="1" applyAlignment="1">
      <alignment horizontal="center" vertical="center" wrapText="1"/>
    </xf>
    <xf numFmtId="0" fontId="8" fillId="19" borderId="38" xfId="0" applyFont="1" applyFill="1" applyBorder="1" applyAlignment="1">
      <alignment horizontal="center" vertical="center" wrapText="1"/>
    </xf>
    <xf numFmtId="0" fontId="10" fillId="16" borderId="34" xfId="0" applyFont="1" applyFill="1" applyBorder="1" applyAlignment="1">
      <alignment horizontal="center" vertical="center" wrapText="1"/>
    </xf>
    <xf numFmtId="0" fontId="10" fillId="16" borderId="32" xfId="0" applyFont="1" applyFill="1" applyBorder="1" applyAlignment="1">
      <alignment horizontal="center" vertical="center" wrapText="1"/>
    </xf>
    <xf numFmtId="0" fontId="10" fillId="16" borderId="31" xfId="0" applyFont="1" applyFill="1" applyBorder="1" applyAlignment="1">
      <alignment horizontal="center" vertical="center" wrapText="1"/>
    </xf>
    <xf numFmtId="0" fontId="10" fillId="16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39" xfId="0" applyFont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0" fontId="12" fillId="0" borderId="41" xfId="0" applyFont="1" applyBorder="1" applyAlignment="1">
      <alignment vertical="center" wrapText="1"/>
    </xf>
    <xf numFmtId="0" fontId="8" fillId="18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3" fillId="18" borderId="34" xfId="0" applyFont="1" applyFill="1" applyBorder="1" applyAlignment="1">
      <alignment horizontal="center" vertical="center" wrapText="1"/>
    </xf>
    <xf numFmtId="20" fontId="0" fillId="0" borderId="0" xfId="0" applyNumberFormat="1"/>
    <xf numFmtId="0" fontId="8" fillId="20" borderId="0" xfId="0" applyFont="1" applyFill="1" applyAlignment="1">
      <alignment horizontal="center" vertical="center" wrapText="1"/>
    </xf>
    <xf numFmtId="0" fontId="0" fillId="21" borderId="42" xfId="0" applyFill="1" applyBorder="1" applyAlignment="1">
      <alignment vertical="center"/>
    </xf>
    <xf numFmtId="0" fontId="14" fillId="21" borderId="42" xfId="0" applyFont="1" applyFill="1" applyBorder="1" applyAlignment="1">
      <alignment horizontal="center" vertical="center"/>
    </xf>
    <xf numFmtId="0" fontId="14" fillId="21" borderId="42" xfId="0" applyFont="1" applyFill="1" applyBorder="1" applyAlignment="1">
      <alignment horizontal="center" vertical="center" wrapText="1"/>
    </xf>
    <xf numFmtId="0" fontId="15" fillId="21" borderId="42" xfId="0" applyFont="1" applyFill="1" applyBorder="1" applyAlignment="1">
      <alignment horizontal="center" vertical="center" wrapText="1"/>
    </xf>
    <xf numFmtId="0" fontId="16" fillId="21" borderId="43" xfId="0" applyFont="1" applyFill="1" applyBorder="1" applyAlignment="1">
      <alignment horizontal="center" vertical="center" wrapText="1"/>
    </xf>
    <xf numFmtId="0" fontId="17" fillId="2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23" borderId="0" xfId="0" applyFont="1" applyFill="1" applyAlignment="1">
      <alignment horizontal="center" vertical="center" wrapText="1"/>
    </xf>
    <xf numFmtId="1" fontId="0" fillId="0" borderId="0" xfId="0" applyNumberFormat="1"/>
    <xf numFmtId="2" fontId="0" fillId="0" borderId="0" xfId="0" applyNumberFormat="1"/>
    <xf numFmtId="0" fontId="18" fillId="0" borderId="0" xfId="0" applyFont="1"/>
    <xf numFmtId="0" fontId="19" fillId="0" borderId="0" xfId="0" applyFont="1"/>
    <xf numFmtId="0" fontId="20" fillId="4" borderId="0" xfId="0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9" borderId="0" xfId="0" applyFont="1" applyFill="1" applyAlignment="1">
      <alignment horizontal="center" vertical="center"/>
    </xf>
    <xf numFmtId="0" fontId="19" fillId="20" borderId="0" xfId="0" applyFont="1" applyFill="1" applyAlignment="1">
      <alignment horizontal="center" vertical="center"/>
    </xf>
    <xf numFmtId="0" fontId="8" fillId="16" borderId="0" xfId="0" applyFont="1" applyFill="1" applyAlignment="1">
      <alignment horizontal="center" vertical="center" wrapText="1"/>
    </xf>
  </cellXfs>
  <cellStyles count="3">
    <cellStyle name="40% - Accent4" xfId="2" builtinId="43"/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FF33CC"/>
      <color rgb="FFE4AD12"/>
      <color rgb="FF7D736B"/>
      <color rgb="FF5F5F5F"/>
      <color rgb="FF869DA2"/>
      <color rgb="FF694F4F"/>
      <color rgb="FF492A27"/>
      <color rgb="FFEDEBDF"/>
      <color rgb="FF99CC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Number of Complete Cremation</a:t>
            </a:r>
            <a:r>
              <a:rPr lang="en-GB" b="1" baseline="0">
                <a:solidFill>
                  <a:sysClr val="windowText" lastClr="000000"/>
                </a:solidFill>
              </a:rPr>
              <a:t> at Great Chesterford</a:t>
            </a:r>
            <a:endParaRPr lang="en-GB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07-412A-842E-174033DF45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07-412A-842E-174033DF45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07-412A-842E-174033DF45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'Great Chesterford'!$H$37:$H$39</c:f>
              <c:strCache>
                <c:ptCount val="3"/>
                <c:pt idx="0">
                  <c:v>Complete</c:v>
                </c:pt>
                <c:pt idx="1">
                  <c:v>Incomplete</c:v>
                </c:pt>
                <c:pt idx="2">
                  <c:v>Unknown</c:v>
                </c:pt>
              </c:strCache>
            </c:strRef>
          </c:cat>
          <c:val>
            <c:numRef>
              <c:f>'Great Chesterford'!$I$37:$I$39</c:f>
              <c:numCache>
                <c:formatCode>General</c:formatCode>
                <c:ptCount val="3"/>
                <c:pt idx="0">
                  <c:v>18</c:v>
                </c:pt>
                <c:pt idx="1">
                  <c:v>10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0-454B-8C59-061B7EA68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chemeClr val="tx1"/>
                </a:solidFill>
                <a:latin typeface="Bahnschrift" panose="020B0502040204020203" pitchFamily="34" charset="0"/>
              </a:rPr>
              <a:t>The number</a:t>
            </a:r>
            <a:r>
              <a:rPr lang="en-GB" b="1" baseline="0">
                <a:solidFill>
                  <a:schemeClr val="tx1"/>
                </a:solidFill>
                <a:latin typeface="Bahnschrift" panose="020B0502040204020203" pitchFamily="34" charset="0"/>
              </a:rPr>
              <a:t> of cremations from each of the Bronze Age sites</a:t>
            </a:r>
            <a:endParaRPr lang="en-GB" b="1">
              <a:solidFill>
                <a:schemeClr val="tx1"/>
              </a:solidFill>
              <a:latin typeface="Bahnschrift" panose="020B05020402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053-4AC4-999F-FAA202F4D046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053-4AC4-999F-FAA202F4D046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53-4AC4-999F-FAA202F4D046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053-4AC4-999F-FAA202F4D046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053-4AC4-999F-FAA202F4D046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053-4AC4-999F-FAA202F4D0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'Comparison Data'!$G$2:$I$7</c:f>
              <c:multiLvlStrCache>
                <c:ptCount val="6"/>
                <c:lvl>
                  <c:pt idx="0">
                    <c:v>Manton</c:v>
                  </c:pt>
                  <c:pt idx="1">
                    <c:v>Upton</c:v>
                  </c:pt>
                  <c:pt idx="2">
                    <c:v>Doveridge</c:v>
                  </c:pt>
                  <c:pt idx="3">
                    <c:v>South Lawn</c:v>
                  </c:pt>
                  <c:pt idx="4">
                    <c:v>Latch Farm</c:v>
                  </c:pt>
                  <c:pt idx="5">
                    <c:v>Vinces Farm</c:v>
                  </c:pt>
                </c:lvl>
                <c:lvl>
                  <c:pt idx="0">
                    <c:v>Early Bronze Age</c:v>
                  </c:pt>
                  <c:pt idx="3">
                    <c:v>Middle Bronze Age</c:v>
                  </c:pt>
                </c:lvl>
              </c:multiLvlStrCache>
            </c:multiLvlStrRef>
          </c:cat>
          <c:val>
            <c:numRef>
              <c:f>'Comparison Data'!$J$2:$J$7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3-4AC4-999F-FAA202F4D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9154880"/>
        <c:axId val="2091637120"/>
      </c:barChart>
      <c:catAx>
        <c:axId val="208915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637120"/>
        <c:crosses val="autoZero"/>
        <c:auto val="1"/>
        <c:lblAlgn val="ctr"/>
        <c:lblOffset val="100"/>
        <c:noMultiLvlLbl val="0"/>
      </c:catAx>
      <c:valAx>
        <c:axId val="2091637120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915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5.058392855201127E-2"/>
          <c:y val="8.6492065181382402E-2"/>
          <c:w val="0.93472502643809718"/>
          <c:h val="0.814589164585232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'Comparison Data'!$K$84:$L$92</c15:sqref>
                  </c15:fullRef>
                  <c15:levelRef>
                    <c15:sqref>'Comparison Data'!$L$84:$L$92</c15:sqref>
                  </c15:levelRef>
                </c:ext>
              </c:extLst>
              <c:f>'Comparison Data'!$L$84:$L$92</c:f>
              <c:strCache>
                <c:ptCount val="9"/>
                <c:pt idx="0">
                  <c:v>Doveridge</c:v>
                </c:pt>
                <c:pt idx="1">
                  <c:v>Upton</c:v>
                </c:pt>
                <c:pt idx="2">
                  <c:v>Manton</c:v>
                </c:pt>
                <c:pt idx="3">
                  <c:v>Finmere Quarry</c:v>
                </c:pt>
                <c:pt idx="4">
                  <c:v>Turners Yard</c:v>
                </c:pt>
                <c:pt idx="5">
                  <c:v>Over Narrows</c:v>
                </c:pt>
                <c:pt idx="6">
                  <c:v>South Lawn</c:v>
                </c:pt>
                <c:pt idx="7">
                  <c:v>Latch Farm</c:v>
                </c:pt>
                <c:pt idx="8">
                  <c:v>Vinces Farm</c:v>
                </c:pt>
              </c:strCache>
            </c:strRef>
          </c:cat>
          <c:val>
            <c:numRef>
              <c:f>'Comparison Data'!$M$84:$M$92</c:f>
            </c:numRef>
          </c:val>
          <c:extLst>
            <c:ext xmlns:c16="http://schemas.microsoft.com/office/drawing/2014/chart" uri="{C3380CC4-5D6E-409C-BE32-E72D297353CC}">
              <c16:uniqueId val="{00000000-828F-41C1-AEAF-AA62157D1B74}"/>
            </c:ext>
          </c:extLst>
        </c:ser>
        <c:ser>
          <c:idx val="1"/>
          <c:order val="1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28F-41C1-AEAF-AA62157D1B74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28F-41C1-AEAF-AA62157D1B74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28F-41C1-AEAF-AA62157D1B74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8F-41C1-AEAF-AA62157D1B74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28F-41C1-AEAF-AA62157D1B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'Comparison Data'!$K$84:$L$92</c15:sqref>
                  </c15:fullRef>
                  <c15:levelRef>
                    <c15:sqref>'Comparison Data'!$L$84:$L$92</c15:sqref>
                  </c15:levelRef>
                </c:ext>
              </c:extLst>
              <c:f>'Comparison Data'!$L$84:$L$92</c:f>
              <c:strCache>
                <c:ptCount val="9"/>
                <c:pt idx="0">
                  <c:v>Doveridge</c:v>
                </c:pt>
                <c:pt idx="1">
                  <c:v>Upton</c:v>
                </c:pt>
                <c:pt idx="2">
                  <c:v>Manton</c:v>
                </c:pt>
                <c:pt idx="3">
                  <c:v>Finmere Quarry</c:v>
                </c:pt>
                <c:pt idx="4">
                  <c:v>Turners Yard</c:v>
                </c:pt>
                <c:pt idx="5">
                  <c:v>Over Narrows</c:v>
                </c:pt>
                <c:pt idx="6">
                  <c:v>South Lawn</c:v>
                </c:pt>
                <c:pt idx="7">
                  <c:v>Latch Farm</c:v>
                </c:pt>
                <c:pt idx="8">
                  <c:v>Vinces Farm</c:v>
                </c:pt>
              </c:strCache>
            </c:strRef>
          </c:cat>
          <c:val>
            <c:numRef>
              <c:f>'Comparison Data'!$N$84:$N$92</c:f>
              <c:numCache>
                <c:formatCode>General</c:formatCode>
                <c:ptCount val="9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35</c:v>
                </c:pt>
                <c:pt idx="6">
                  <c:v>1</c:v>
                </c:pt>
                <c:pt idx="7">
                  <c:v>1</c:v>
                </c:pt>
                <c:pt idx="8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8F-41C1-AEAF-AA62157D1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215152"/>
        <c:axId val="2091583360"/>
      </c:barChart>
      <c:catAx>
        <c:axId val="5721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583360"/>
        <c:crosses val="autoZero"/>
        <c:auto val="1"/>
        <c:lblAlgn val="ctr"/>
        <c:lblOffset val="100"/>
        <c:noMultiLvlLbl val="0"/>
      </c:catAx>
      <c:valAx>
        <c:axId val="2091583360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15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ysClr val="windowText" lastClr="000000"/>
                </a:solidFill>
              </a:rPr>
              <a:t>Number</a:t>
            </a:r>
            <a:r>
              <a:rPr lang="en-GB" baseline="0">
                <a:solidFill>
                  <a:sysClr val="windowText" lastClr="000000"/>
                </a:solidFill>
              </a:rPr>
              <a:t> of Burials against the MNI of each MBA site</a:t>
            </a:r>
            <a:endParaRPr lang="en-GB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'Comparison Data'!$X$8</c:f>
              <c:strCache>
                <c:ptCount val="1"/>
                <c:pt idx="0">
                  <c:v>No. of Burials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5679034467773498E-2"/>
                  <c:y val="-8.5902275452071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50-46D7-A0E6-E7DCAC40C087}"/>
                </c:ext>
              </c:extLst>
            </c:dLbl>
            <c:dLbl>
              <c:idx val="1"/>
              <c:layout>
                <c:manualLayout>
                  <c:x val="4.92769654701452E-2"/>
                  <c:y val="-4.2951137726035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50-46D7-A0E6-E7DCAC40C087}"/>
                </c:ext>
              </c:extLst>
            </c:dLbl>
            <c:dLbl>
              <c:idx val="2"/>
              <c:layout>
                <c:manualLayout>
                  <c:x val="2.2398620668247857E-2"/>
                  <c:y val="4.2951137726035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50-46D7-A0E6-E7DCAC40C087}"/>
                </c:ext>
              </c:extLst>
            </c:dLbl>
            <c:spPr>
              <a:noFill/>
              <a:ln w="28575">
                <a:solidFill>
                  <a:srgbClr val="0070C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Data'!$W$9:$W$11</c:f>
              <c:strCache>
                <c:ptCount val="3"/>
                <c:pt idx="0">
                  <c:v>South Lawn </c:v>
                </c:pt>
                <c:pt idx="1">
                  <c:v>Latch Farm </c:v>
                </c:pt>
                <c:pt idx="2">
                  <c:v>Vinces Farm</c:v>
                </c:pt>
              </c:strCache>
            </c:strRef>
          </c:cat>
          <c:val>
            <c:numRef>
              <c:f>'Comparison Data'!$X$9:$X$11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0-46D7-A0E6-E7DCAC40C087}"/>
            </c:ext>
          </c:extLst>
        </c:ser>
        <c:ser>
          <c:idx val="1"/>
          <c:order val="1"/>
          <c:tx>
            <c:strRef>
              <c:f>'Comparison Data'!$Y$8</c:f>
              <c:strCache>
                <c:ptCount val="1"/>
                <c:pt idx="0">
                  <c:v>MNI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6544333748619049E-2"/>
                  <c:y val="-6.9768824801632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50-46D7-A0E6-E7DCAC40C087}"/>
                </c:ext>
              </c:extLst>
            </c:dLbl>
            <c:dLbl>
              <c:idx val="1"/>
              <c:layout>
                <c:manualLayout>
                  <c:x val="-4.8784195815443916E-2"/>
                  <c:y val="-5.903104037012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50-46D7-A0E6-E7DCAC40C087}"/>
                </c:ext>
              </c:extLst>
            </c:dLbl>
            <c:dLbl>
              <c:idx val="2"/>
              <c:layout>
                <c:manualLayout>
                  <c:x val="-5.6130943394629131E-2"/>
                  <c:y val="-4.4713994461445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50-46D7-A0E6-E7DCAC40C087}"/>
                </c:ext>
              </c:extLst>
            </c:dLbl>
            <c:spPr>
              <a:solidFill>
                <a:schemeClr val="lt1"/>
              </a:solidFill>
              <a:ln w="28575">
                <a:solidFill>
                  <a:schemeClr val="accent2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Data'!$W$9:$W$11</c:f>
              <c:strCache>
                <c:ptCount val="3"/>
                <c:pt idx="0">
                  <c:v>South Lawn </c:v>
                </c:pt>
                <c:pt idx="1">
                  <c:v>Latch Farm </c:v>
                </c:pt>
                <c:pt idx="2">
                  <c:v>Vinces Farm</c:v>
                </c:pt>
              </c:strCache>
            </c:strRef>
          </c:cat>
          <c:val>
            <c:numRef>
              <c:f>'Comparison Data'!$Y$9:$Y$11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0-46D7-A0E6-E7DCAC40C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2703264"/>
        <c:axId val="1238151280"/>
      </c:lineChart>
      <c:catAx>
        <c:axId val="135270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8151280"/>
        <c:crosses val="autoZero"/>
        <c:auto val="1"/>
        <c:lblAlgn val="ctr"/>
        <c:lblOffset val="100"/>
        <c:noMultiLvlLbl val="0"/>
      </c:catAx>
      <c:valAx>
        <c:axId val="123815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270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ysClr val="windowText" lastClr="000000"/>
                </a:solidFill>
              </a:rPr>
              <a:t>The number of Urned and Un-Urned Cremations</a:t>
            </a:r>
            <a:r>
              <a:rPr lang="en-GB" baseline="0">
                <a:solidFill>
                  <a:sysClr val="windowText" lastClr="000000"/>
                </a:solidFill>
              </a:rPr>
              <a:t> at all of the MBA sites</a:t>
            </a:r>
          </a:p>
        </c:rich>
      </c:tx>
      <c:layout>
        <c:manualLayout>
          <c:xMode val="edge"/>
          <c:yMode val="edge"/>
          <c:x val="8.473600174978127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'Comparison Data'!$Z$8</c:f>
              <c:strCache>
                <c:ptCount val="1"/>
                <c:pt idx="0">
                  <c:v>Urned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Data'!$W$9:$W$11</c:f>
              <c:strCache>
                <c:ptCount val="3"/>
                <c:pt idx="0">
                  <c:v>South Lawn </c:v>
                </c:pt>
                <c:pt idx="1">
                  <c:v>Latch Farm </c:v>
                </c:pt>
                <c:pt idx="2">
                  <c:v>Vinces Farm</c:v>
                </c:pt>
              </c:strCache>
            </c:strRef>
          </c:cat>
          <c:val>
            <c:numRef>
              <c:f>'Comparison Data'!$Z$9:$Z$11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2-4E6E-8356-209AF5FC8B5F}"/>
            </c:ext>
          </c:extLst>
        </c:ser>
        <c:ser>
          <c:idx val="1"/>
          <c:order val="1"/>
          <c:tx>
            <c:strRef>
              <c:f>'Comparison Data'!$AA$8</c:f>
              <c:strCache>
                <c:ptCount val="1"/>
                <c:pt idx="0">
                  <c:v>Un-Urned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Data'!$W$9:$W$11</c:f>
              <c:strCache>
                <c:ptCount val="3"/>
                <c:pt idx="0">
                  <c:v>South Lawn </c:v>
                </c:pt>
                <c:pt idx="1">
                  <c:v>Latch Farm </c:v>
                </c:pt>
                <c:pt idx="2">
                  <c:v>Vinces Farm</c:v>
                </c:pt>
              </c:strCache>
            </c:strRef>
          </c:cat>
          <c:val>
            <c:numRef>
              <c:f>'Comparison Data'!$AA$9:$AA$11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2-4E6E-8356-209AF5FC8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1105408"/>
        <c:axId val="1364485120"/>
      </c:barChart>
      <c:catAx>
        <c:axId val="12111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4485120"/>
        <c:crosses val="autoZero"/>
        <c:auto val="1"/>
        <c:lblAlgn val="ctr"/>
        <c:lblOffset val="100"/>
        <c:noMultiLvlLbl val="0"/>
      </c:catAx>
      <c:valAx>
        <c:axId val="1364485120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1105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Age distribution within the MBA cremation</a:t>
            </a:r>
            <a:r>
              <a:rPr lang="en-GB" b="1" baseline="0">
                <a:solidFill>
                  <a:sysClr val="windowText" lastClr="000000"/>
                </a:solidFill>
              </a:rPr>
              <a:t> sites</a:t>
            </a:r>
            <a:endParaRPr lang="en-GB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'Comparison Data'!$AB$29</c:f>
              <c:strCache>
                <c:ptCount val="1"/>
                <c:pt idx="0">
                  <c:v>Adult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Data'!$AA$30:$AA$32</c:f>
              <c:strCache>
                <c:ptCount val="3"/>
                <c:pt idx="0">
                  <c:v>Latch Farm</c:v>
                </c:pt>
                <c:pt idx="1">
                  <c:v>Vince's Farm</c:v>
                </c:pt>
                <c:pt idx="2">
                  <c:v>South Lawn</c:v>
                </c:pt>
              </c:strCache>
            </c:strRef>
          </c:cat>
          <c:val>
            <c:numRef>
              <c:f>'Comparison Data'!$AB$30:$AB$32</c:f>
              <c:numCache>
                <c:formatCode>General</c:formatCode>
                <c:ptCount val="3"/>
                <c:pt idx="0">
                  <c:v>0</c:v>
                </c:pt>
                <c:pt idx="1">
                  <c:v>21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3-49CE-B4B2-82BC03DA530E}"/>
            </c:ext>
          </c:extLst>
        </c:ser>
        <c:ser>
          <c:idx val="1"/>
          <c:order val="1"/>
          <c:tx>
            <c:strRef>
              <c:f>'Comparison Data'!$AC$29</c:f>
              <c:strCache>
                <c:ptCount val="1"/>
                <c:pt idx="0">
                  <c:v>Juvenile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Data'!$AA$30:$AA$32</c:f>
              <c:strCache>
                <c:ptCount val="3"/>
                <c:pt idx="0">
                  <c:v>Latch Farm</c:v>
                </c:pt>
                <c:pt idx="1">
                  <c:v>Vince's Farm</c:v>
                </c:pt>
                <c:pt idx="2">
                  <c:v>South Lawn</c:v>
                </c:pt>
              </c:strCache>
            </c:strRef>
          </c:cat>
          <c:val>
            <c:numRef>
              <c:f>'Comparison Data'!$AC$30:$AC$32</c:f>
              <c:numCache>
                <c:formatCode>General</c:formatCode>
                <c:ptCount val="3"/>
                <c:pt idx="0">
                  <c:v>2</c:v>
                </c:pt>
                <c:pt idx="1">
                  <c:v>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3-49CE-B4B2-82BC03DA530E}"/>
            </c:ext>
          </c:extLst>
        </c:ser>
        <c:ser>
          <c:idx val="2"/>
          <c:order val="2"/>
          <c:tx>
            <c:strRef>
              <c:f>'Comparison Data'!$AD$29</c:f>
              <c:strCache>
                <c:ptCount val="1"/>
                <c:pt idx="0">
                  <c:v>Young Adult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Data'!$AA$30:$AA$32</c:f>
              <c:strCache>
                <c:ptCount val="3"/>
                <c:pt idx="0">
                  <c:v>Latch Farm</c:v>
                </c:pt>
                <c:pt idx="1">
                  <c:v>Vince's Farm</c:v>
                </c:pt>
                <c:pt idx="2">
                  <c:v>South Lawn</c:v>
                </c:pt>
              </c:strCache>
            </c:strRef>
          </c:cat>
          <c:val>
            <c:numRef>
              <c:f>'Comparison Data'!$AD$30:$AD$32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73-49CE-B4B2-82BC03DA5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7805824"/>
        <c:axId val="1717794320"/>
      </c:barChart>
      <c:catAx>
        <c:axId val="195780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7794320"/>
        <c:crosses val="autoZero"/>
        <c:auto val="1"/>
        <c:lblAlgn val="ctr"/>
        <c:lblOffset val="100"/>
        <c:noMultiLvlLbl val="0"/>
      </c:catAx>
      <c:valAx>
        <c:axId val="171779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780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Sex distribution within the MBA cremation sites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'Comparison Data'!$AC$65</c:f>
              <c:strCache>
                <c:ptCount val="1"/>
                <c:pt idx="0">
                  <c:v>Male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Data'!$AB$66:$AB$68</c:f>
              <c:strCache>
                <c:ptCount val="3"/>
                <c:pt idx="0">
                  <c:v>South Lawn</c:v>
                </c:pt>
                <c:pt idx="1">
                  <c:v>Vince's Farm</c:v>
                </c:pt>
                <c:pt idx="2">
                  <c:v>Latch Farm</c:v>
                </c:pt>
              </c:strCache>
            </c:strRef>
          </c:cat>
          <c:val>
            <c:numRef>
              <c:f>'Comparison Data'!$AC$66:$AC$68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F-4213-BBD0-E3F8F0E3B634}"/>
            </c:ext>
          </c:extLst>
        </c:ser>
        <c:ser>
          <c:idx val="1"/>
          <c:order val="1"/>
          <c:tx>
            <c:strRef>
              <c:f>'Comparison Data'!$AD$65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66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Data'!$AB$66:$AB$68</c:f>
              <c:strCache>
                <c:ptCount val="3"/>
                <c:pt idx="0">
                  <c:v>South Lawn</c:v>
                </c:pt>
                <c:pt idx="1">
                  <c:v>Vince's Farm</c:v>
                </c:pt>
                <c:pt idx="2">
                  <c:v>Latch Farm</c:v>
                </c:pt>
              </c:strCache>
            </c:strRef>
          </c:cat>
          <c:val>
            <c:numRef>
              <c:f>'Comparison Data'!$AD$66:$AD$68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F-4213-BBD0-E3F8F0E3B634}"/>
            </c:ext>
          </c:extLst>
        </c:ser>
        <c:ser>
          <c:idx val="2"/>
          <c:order val="2"/>
          <c:tx>
            <c:strRef>
              <c:f>'Comparison Data'!$AE$65</c:f>
              <c:strCache>
                <c:ptCount val="1"/>
                <c:pt idx="0">
                  <c:v>Indet.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Data'!$AB$66:$AB$68</c:f>
              <c:strCache>
                <c:ptCount val="3"/>
                <c:pt idx="0">
                  <c:v>South Lawn</c:v>
                </c:pt>
                <c:pt idx="1">
                  <c:v>Vince's Farm</c:v>
                </c:pt>
                <c:pt idx="2">
                  <c:v>Latch Farm</c:v>
                </c:pt>
              </c:strCache>
            </c:strRef>
          </c:cat>
          <c:val>
            <c:numRef>
              <c:f>'Comparison Data'!$AE$66:$AE$68</c:f>
              <c:numCache>
                <c:formatCode>General</c:formatCode>
                <c:ptCount val="3"/>
                <c:pt idx="0">
                  <c:v>0</c:v>
                </c:pt>
                <c:pt idx="1">
                  <c:v>24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F-4213-BBD0-E3F8F0E3B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6740576"/>
        <c:axId val="1717801520"/>
      </c:barChart>
      <c:catAx>
        <c:axId val="195674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7801520"/>
        <c:crosses val="autoZero"/>
        <c:auto val="1"/>
        <c:lblAlgn val="ctr"/>
        <c:lblOffset val="100"/>
        <c:noMultiLvlLbl val="0"/>
      </c:catAx>
      <c:valAx>
        <c:axId val="171780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674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The number</a:t>
            </a:r>
            <a:r>
              <a:rPr lang="en-GB" b="1" baseline="0">
                <a:solidFill>
                  <a:sysClr val="windowText" lastClr="000000"/>
                </a:solidFill>
              </a:rPr>
              <a:t> of Cremation and Inhumation Burials at each of the Romano-British sites (against their MNI)</a:t>
            </a:r>
            <a:endParaRPr lang="en-GB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'Comparison Data'!$AJ$51</c:f>
              <c:strCache>
                <c:ptCount val="1"/>
                <c:pt idx="0">
                  <c:v>No. of Cremation Burials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'Comparison Data'!$AI$52:$AI$55</c:f>
              <c:strCache>
                <c:ptCount val="4"/>
                <c:pt idx="0">
                  <c:v>Lankhills</c:v>
                </c:pt>
                <c:pt idx="1">
                  <c:v>Brougham</c:v>
                </c:pt>
                <c:pt idx="2">
                  <c:v>Mucking (Cemetery II)</c:v>
                </c:pt>
                <c:pt idx="3">
                  <c:v>Skeleton Green</c:v>
                </c:pt>
              </c:strCache>
            </c:strRef>
          </c:cat>
          <c:val>
            <c:numRef>
              <c:f>'Comparison Data'!$AJ$52:$AJ$55</c:f>
              <c:numCache>
                <c:formatCode>General</c:formatCode>
                <c:ptCount val="4"/>
                <c:pt idx="0">
                  <c:v>35</c:v>
                </c:pt>
                <c:pt idx="1">
                  <c:v>286</c:v>
                </c:pt>
                <c:pt idx="2">
                  <c:v>64</c:v>
                </c:pt>
                <c:pt idx="3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4-47FD-AD82-8A4ED448C0D1}"/>
            </c:ext>
          </c:extLst>
        </c:ser>
        <c:ser>
          <c:idx val="1"/>
          <c:order val="1"/>
          <c:tx>
            <c:strRef>
              <c:f>'Comparison Data'!$AK$51</c:f>
              <c:strCache>
                <c:ptCount val="1"/>
                <c:pt idx="0">
                  <c:v>Cremation MNI</c:v>
                </c:pt>
              </c:strCache>
            </c:strRef>
          </c:tx>
          <c:spPr>
            <a:solidFill>
              <a:srgbClr val="E4AD12"/>
            </a:solidFill>
            <a:ln>
              <a:noFill/>
            </a:ln>
            <a:effectLst/>
          </c:spPr>
          <c:invertIfNegative val="0"/>
          <c:cat>
            <c:strRef>
              <c:f>'Comparison Data'!$AI$52:$AI$55</c:f>
              <c:strCache>
                <c:ptCount val="4"/>
                <c:pt idx="0">
                  <c:v>Lankhills</c:v>
                </c:pt>
                <c:pt idx="1">
                  <c:v>Brougham</c:v>
                </c:pt>
                <c:pt idx="2">
                  <c:v>Mucking (Cemetery II)</c:v>
                </c:pt>
                <c:pt idx="3">
                  <c:v>Skeleton Green</c:v>
                </c:pt>
              </c:strCache>
            </c:strRef>
          </c:cat>
          <c:val>
            <c:numRef>
              <c:f>'Comparison Data'!$AK$52:$AK$55</c:f>
              <c:numCache>
                <c:formatCode>General</c:formatCode>
                <c:ptCount val="4"/>
                <c:pt idx="0">
                  <c:v>39</c:v>
                </c:pt>
                <c:pt idx="1">
                  <c:v>227</c:v>
                </c:pt>
                <c:pt idx="2">
                  <c:v>79</c:v>
                </c:pt>
                <c:pt idx="3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A4-47FD-AD82-8A4ED448C0D1}"/>
            </c:ext>
          </c:extLst>
        </c:ser>
        <c:ser>
          <c:idx val="2"/>
          <c:order val="2"/>
          <c:tx>
            <c:strRef>
              <c:f>'Comparison Data'!$AL$51</c:f>
              <c:strCache>
                <c:ptCount val="1"/>
                <c:pt idx="0">
                  <c:v>No. of Inhumations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'Comparison Data'!$AI$52:$AI$55</c:f>
              <c:strCache>
                <c:ptCount val="4"/>
                <c:pt idx="0">
                  <c:v>Lankhills</c:v>
                </c:pt>
                <c:pt idx="1">
                  <c:v>Brougham</c:v>
                </c:pt>
                <c:pt idx="2">
                  <c:v>Mucking (Cemetery II)</c:v>
                </c:pt>
                <c:pt idx="3">
                  <c:v>Skeleton Green</c:v>
                </c:pt>
              </c:strCache>
            </c:strRef>
          </c:cat>
          <c:val>
            <c:numRef>
              <c:f>'Comparison Data'!$AL$52:$AL$55</c:f>
              <c:numCache>
                <c:formatCode>General</c:formatCode>
                <c:ptCount val="4"/>
                <c:pt idx="0">
                  <c:v>281</c:v>
                </c:pt>
                <c:pt idx="1">
                  <c:v>7</c:v>
                </c:pt>
                <c:pt idx="2">
                  <c:v>101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A4-47FD-AD82-8A4ED448C0D1}"/>
            </c:ext>
          </c:extLst>
        </c:ser>
        <c:ser>
          <c:idx val="3"/>
          <c:order val="3"/>
          <c:tx>
            <c:strRef>
              <c:f>'Comparison Data'!$AM$51</c:f>
              <c:strCache>
                <c:ptCount val="1"/>
                <c:pt idx="0">
                  <c:v>Inhumation MNI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'Comparison Data'!$AI$52:$AI$55</c:f>
              <c:strCache>
                <c:ptCount val="4"/>
                <c:pt idx="0">
                  <c:v>Lankhills</c:v>
                </c:pt>
                <c:pt idx="1">
                  <c:v>Brougham</c:v>
                </c:pt>
                <c:pt idx="2">
                  <c:v>Mucking (Cemetery II)</c:v>
                </c:pt>
                <c:pt idx="3">
                  <c:v>Skeleton Green</c:v>
                </c:pt>
              </c:strCache>
            </c:strRef>
          </c:cat>
          <c:val>
            <c:numRef>
              <c:f>'Comparison Data'!$AM$52:$AM$55</c:f>
              <c:numCache>
                <c:formatCode>General</c:formatCode>
                <c:ptCount val="4"/>
                <c:pt idx="0">
                  <c:v>284</c:v>
                </c:pt>
                <c:pt idx="1">
                  <c:v>7</c:v>
                </c:pt>
                <c:pt idx="2">
                  <c:v>101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A4-47FD-AD82-8A4ED448C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7824960"/>
        <c:axId val="1536248784"/>
      </c:barChart>
      <c:catAx>
        <c:axId val="179782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6248784"/>
        <c:crosses val="autoZero"/>
        <c:auto val="1"/>
        <c:lblAlgn val="ctr"/>
        <c:lblOffset val="100"/>
        <c:noMultiLvlLbl val="0"/>
      </c:catAx>
      <c:valAx>
        <c:axId val="153624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782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600" b="1">
                <a:solidFill>
                  <a:sysClr val="windowText" lastClr="000000"/>
                </a:solidFill>
              </a:rPr>
              <a:t>Types of Cremation Burials from the</a:t>
            </a:r>
            <a:r>
              <a:rPr lang="en-GB" sz="1600" b="1" baseline="0">
                <a:solidFill>
                  <a:sysClr val="windowText" lastClr="000000"/>
                </a:solidFill>
              </a:rPr>
              <a:t> Romano-British Sites</a:t>
            </a:r>
            <a:endParaRPr lang="en-GB" sz="16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2398402509671388"/>
          <c:y val="2.7397266840989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3.8156761629776256E-2"/>
          <c:y val="0.114849158361623"/>
          <c:w val="0.90275735828224424"/>
          <c:h val="0.66850673532294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Data'!$AR$50</c:f>
              <c:strCache>
                <c:ptCount val="1"/>
                <c:pt idx="0">
                  <c:v>Urned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Data'!$AQ$51:$AQ$54</c:f>
              <c:strCache>
                <c:ptCount val="4"/>
                <c:pt idx="0">
                  <c:v>Lankhills</c:v>
                </c:pt>
                <c:pt idx="1">
                  <c:v>Brougham</c:v>
                </c:pt>
                <c:pt idx="2">
                  <c:v>Mucking</c:v>
                </c:pt>
                <c:pt idx="3">
                  <c:v>Skeleton Green</c:v>
                </c:pt>
              </c:strCache>
            </c:strRef>
          </c:cat>
          <c:val>
            <c:numRef>
              <c:f>'Comparison Data'!$AR$51:$AR$54</c:f>
              <c:numCache>
                <c:formatCode>General</c:formatCode>
                <c:ptCount val="4"/>
                <c:pt idx="0">
                  <c:v>5</c:v>
                </c:pt>
                <c:pt idx="1">
                  <c:v>135</c:v>
                </c:pt>
                <c:pt idx="2">
                  <c:v>47</c:v>
                </c:pt>
                <c:pt idx="3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F-4488-8578-DE8F6EB1F17B}"/>
            </c:ext>
          </c:extLst>
        </c:ser>
        <c:ser>
          <c:idx val="1"/>
          <c:order val="1"/>
          <c:tx>
            <c:strRef>
              <c:f>'Comparison Data'!$AS$50</c:f>
              <c:strCache>
                <c:ptCount val="1"/>
                <c:pt idx="0">
                  <c:v>Un-urned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Data'!$AQ$51:$AQ$54</c:f>
              <c:strCache>
                <c:ptCount val="4"/>
                <c:pt idx="0">
                  <c:v>Lankhills</c:v>
                </c:pt>
                <c:pt idx="1">
                  <c:v>Brougham</c:v>
                </c:pt>
                <c:pt idx="2">
                  <c:v>Mucking</c:v>
                </c:pt>
                <c:pt idx="3">
                  <c:v>Skeleton Green</c:v>
                </c:pt>
              </c:strCache>
            </c:strRef>
          </c:cat>
          <c:val>
            <c:numRef>
              <c:f>'Comparison Data'!$AS$51:$AS$54</c:f>
              <c:numCache>
                <c:formatCode>General</c:formatCode>
                <c:ptCount val="4"/>
                <c:pt idx="0">
                  <c:v>16</c:v>
                </c:pt>
                <c:pt idx="1">
                  <c:v>9</c:v>
                </c:pt>
                <c:pt idx="2">
                  <c:v>14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F-4488-8578-DE8F6EB1F17B}"/>
            </c:ext>
          </c:extLst>
        </c:ser>
        <c:ser>
          <c:idx val="2"/>
          <c:order val="2"/>
          <c:tx>
            <c:strRef>
              <c:f>'Comparison Data'!$AT$50</c:f>
              <c:strCache>
                <c:ptCount val="1"/>
                <c:pt idx="0">
                  <c:v>Bustum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Data'!$AQ$51:$AQ$54</c:f>
              <c:strCache>
                <c:ptCount val="4"/>
                <c:pt idx="0">
                  <c:v>Lankhills</c:v>
                </c:pt>
                <c:pt idx="1">
                  <c:v>Brougham</c:v>
                </c:pt>
                <c:pt idx="2">
                  <c:v>Mucking</c:v>
                </c:pt>
                <c:pt idx="3">
                  <c:v>Skeleton Green</c:v>
                </c:pt>
              </c:strCache>
            </c:strRef>
          </c:cat>
          <c:val>
            <c:numRef>
              <c:f>'Comparison Data'!$AT$51:$AT$54</c:f>
              <c:numCache>
                <c:formatCode>General</c:formatCode>
                <c:ptCount val="4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9F-4488-8578-DE8F6EB1F17B}"/>
            </c:ext>
          </c:extLst>
        </c:ser>
        <c:ser>
          <c:idx val="3"/>
          <c:order val="3"/>
          <c:tx>
            <c:strRef>
              <c:f>'Comparison Data'!$AU$50</c:f>
              <c:strCache>
                <c:ptCount val="1"/>
                <c:pt idx="0">
                  <c:v>Redeposited Pyre Debris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Data'!$AQ$51:$AQ$54</c:f>
              <c:strCache>
                <c:ptCount val="4"/>
                <c:pt idx="0">
                  <c:v>Lankhills</c:v>
                </c:pt>
                <c:pt idx="1">
                  <c:v>Brougham</c:v>
                </c:pt>
                <c:pt idx="2">
                  <c:v>Mucking</c:v>
                </c:pt>
                <c:pt idx="3">
                  <c:v>Skeleton Green</c:v>
                </c:pt>
              </c:strCache>
            </c:strRef>
          </c:cat>
          <c:val>
            <c:numRef>
              <c:f>'Comparison Data'!$AU$51:$AU$54</c:f>
              <c:numCache>
                <c:formatCode>General</c:formatCode>
                <c:ptCount val="4"/>
                <c:pt idx="0">
                  <c:v>3</c:v>
                </c:pt>
                <c:pt idx="1">
                  <c:v>65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9F-4488-8578-DE8F6EB1F17B}"/>
            </c:ext>
          </c:extLst>
        </c:ser>
        <c:ser>
          <c:idx val="4"/>
          <c:order val="4"/>
          <c:tx>
            <c:strRef>
              <c:f>'Comparison Data'!$AV$50</c:f>
              <c:strCache>
                <c:ptCount val="1"/>
                <c:pt idx="0">
                  <c:v>Other Container/Marker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Data'!$AQ$51:$AQ$54</c:f>
              <c:strCache>
                <c:ptCount val="4"/>
                <c:pt idx="0">
                  <c:v>Lankhills</c:v>
                </c:pt>
                <c:pt idx="1">
                  <c:v>Brougham</c:v>
                </c:pt>
                <c:pt idx="2">
                  <c:v>Mucking</c:v>
                </c:pt>
                <c:pt idx="3">
                  <c:v>Skeleton Green</c:v>
                </c:pt>
              </c:strCache>
            </c:strRef>
          </c:cat>
          <c:val>
            <c:numRef>
              <c:f>'Comparison Data'!$AV$51:$AV$54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9F-4488-8578-DE8F6EB1F17B}"/>
            </c:ext>
          </c:extLst>
        </c:ser>
        <c:ser>
          <c:idx val="5"/>
          <c:order val="5"/>
          <c:tx>
            <c:strRef>
              <c:f>'Comparison Data'!$AX$50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Data'!$AQ$51:$AQ$54</c:f>
              <c:strCache>
                <c:ptCount val="4"/>
                <c:pt idx="0">
                  <c:v>Lankhills</c:v>
                </c:pt>
                <c:pt idx="1">
                  <c:v>Brougham</c:v>
                </c:pt>
                <c:pt idx="2">
                  <c:v>Mucking</c:v>
                </c:pt>
                <c:pt idx="3">
                  <c:v>Skeleton Green</c:v>
                </c:pt>
              </c:strCache>
            </c:strRef>
          </c:cat>
          <c:val>
            <c:numRef>
              <c:f>'Comparison Data'!$AX$51:$AX$54</c:f>
              <c:numCache>
                <c:formatCode>General</c:formatCode>
                <c:ptCount val="4"/>
                <c:pt idx="0">
                  <c:v>0</c:v>
                </c:pt>
                <c:pt idx="1">
                  <c:v>77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9F-4488-8578-DE8F6EB1F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1603807"/>
        <c:axId val="1238601935"/>
      </c:barChart>
      <c:catAx>
        <c:axId val="1081603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8601935"/>
        <c:crosses val="autoZero"/>
        <c:auto val="1"/>
        <c:lblAlgn val="ctr"/>
        <c:lblOffset val="100"/>
        <c:noMultiLvlLbl val="0"/>
      </c:catAx>
      <c:valAx>
        <c:axId val="123860193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1603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Sex</a:t>
            </a:r>
            <a:r>
              <a:rPr lang="en-GB" b="1" baseline="0">
                <a:solidFill>
                  <a:sysClr val="windowText" lastClr="000000"/>
                </a:solidFill>
              </a:rPr>
              <a:t> Variation within the Romano-British cremation sites</a:t>
            </a:r>
            <a:endParaRPr lang="en-GB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'Comparison Data'!$AC$72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Data'!$AB$73:$AB$76</c:f>
              <c:strCache>
                <c:ptCount val="4"/>
                <c:pt idx="0">
                  <c:v>Brougham</c:v>
                </c:pt>
                <c:pt idx="1">
                  <c:v>Lankhills</c:v>
                </c:pt>
                <c:pt idx="2">
                  <c:v>Mucking</c:v>
                </c:pt>
                <c:pt idx="3">
                  <c:v>Skeleton Green</c:v>
                </c:pt>
              </c:strCache>
            </c:strRef>
          </c:cat>
          <c:val>
            <c:numRef>
              <c:f>'Comparison Data'!$AC$73:$AC$76</c:f>
              <c:numCache>
                <c:formatCode>General</c:formatCode>
                <c:ptCount val="4"/>
                <c:pt idx="0">
                  <c:v>24</c:v>
                </c:pt>
                <c:pt idx="1">
                  <c:v>6</c:v>
                </c:pt>
                <c:pt idx="2">
                  <c:v>28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B16-8BA0-4853A2019646}"/>
            </c:ext>
          </c:extLst>
        </c:ser>
        <c:ser>
          <c:idx val="1"/>
          <c:order val="1"/>
          <c:tx>
            <c:strRef>
              <c:f>'Comparison Data'!$AD$72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33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Data'!$AB$73:$AB$76</c:f>
              <c:strCache>
                <c:ptCount val="4"/>
                <c:pt idx="0">
                  <c:v>Brougham</c:v>
                </c:pt>
                <c:pt idx="1">
                  <c:v>Lankhills</c:v>
                </c:pt>
                <c:pt idx="2">
                  <c:v>Mucking</c:v>
                </c:pt>
                <c:pt idx="3">
                  <c:v>Skeleton Green</c:v>
                </c:pt>
              </c:strCache>
            </c:strRef>
          </c:cat>
          <c:val>
            <c:numRef>
              <c:f>'Comparison Data'!$AD$73:$AD$76</c:f>
              <c:numCache>
                <c:formatCode>General</c:formatCode>
                <c:ptCount val="4"/>
                <c:pt idx="0">
                  <c:v>27</c:v>
                </c:pt>
                <c:pt idx="1">
                  <c:v>6</c:v>
                </c:pt>
                <c:pt idx="2">
                  <c:v>10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C0-4B16-8BA0-4853A2019646}"/>
            </c:ext>
          </c:extLst>
        </c:ser>
        <c:ser>
          <c:idx val="2"/>
          <c:order val="2"/>
          <c:tx>
            <c:strRef>
              <c:f>'Comparison Data'!$AE$72</c:f>
              <c:strCache>
                <c:ptCount val="1"/>
                <c:pt idx="0">
                  <c:v>Indet.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Data'!$AB$73:$AB$76</c:f>
              <c:strCache>
                <c:ptCount val="4"/>
                <c:pt idx="0">
                  <c:v>Brougham</c:v>
                </c:pt>
                <c:pt idx="1">
                  <c:v>Lankhills</c:v>
                </c:pt>
                <c:pt idx="2">
                  <c:v>Mucking</c:v>
                </c:pt>
                <c:pt idx="3">
                  <c:v>Skeleton Green</c:v>
                </c:pt>
              </c:strCache>
            </c:strRef>
          </c:cat>
          <c:val>
            <c:numRef>
              <c:f>'Comparison Data'!$AE$73:$AE$76</c:f>
              <c:numCache>
                <c:formatCode>General</c:formatCode>
                <c:ptCount val="4"/>
                <c:pt idx="0">
                  <c:v>176</c:v>
                </c:pt>
                <c:pt idx="1">
                  <c:v>23</c:v>
                </c:pt>
                <c:pt idx="2">
                  <c:v>43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C0-4B16-8BA0-4853A2019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5767263"/>
        <c:axId val="887359951"/>
      </c:barChart>
      <c:catAx>
        <c:axId val="835767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359951"/>
        <c:crosses val="autoZero"/>
        <c:auto val="1"/>
        <c:lblAlgn val="ctr"/>
        <c:lblOffset val="100"/>
        <c:noMultiLvlLbl val="0"/>
      </c:catAx>
      <c:valAx>
        <c:axId val="887359951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5767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21697287839018"/>
          <c:y val="0.89409667541557303"/>
          <c:w val="0.3523436132983376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Age Variation</a:t>
            </a:r>
            <a:r>
              <a:rPr lang="en-GB" b="1" baseline="0">
                <a:solidFill>
                  <a:sysClr val="windowText" lastClr="000000"/>
                </a:solidFill>
              </a:rPr>
              <a:t> within the Romano-British Cremation Sites</a:t>
            </a:r>
            <a:endParaRPr lang="en-GB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'Comparison Data'!$AC$80</c:f>
              <c:strCache>
                <c:ptCount val="1"/>
                <c:pt idx="0">
                  <c:v>Adult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Data'!$AB$81:$AB$84</c:f>
              <c:strCache>
                <c:ptCount val="4"/>
                <c:pt idx="0">
                  <c:v>Brougham</c:v>
                </c:pt>
                <c:pt idx="1">
                  <c:v>Lankhills</c:v>
                </c:pt>
                <c:pt idx="2">
                  <c:v>Mucking</c:v>
                </c:pt>
                <c:pt idx="3">
                  <c:v>Skeleton Green</c:v>
                </c:pt>
              </c:strCache>
            </c:strRef>
          </c:cat>
          <c:val>
            <c:numRef>
              <c:f>'Comparison Data'!$AC$81:$AC$84</c:f>
              <c:numCache>
                <c:formatCode>General</c:formatCode>
                <c:ptCount val="4"/>
                <c:pt idx="0">
                  <c:v>115</c:v>
                </c:pt>
                <c:pt idx="1">
                  <c:v>27</c:v>
                </c:pt>
                <c:pt idx="2">
                  <c:v>66</c:v>
                </c:pt>
                <c:pt idx="3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7-4783-90DA-9E38861162BC}"/>
            </c:ext>
          </c:extLst>
        </c:ser>
        <c:ser>
          <c:idx val="1"/>
          <c:order val="1"/>
          <c:tx>
            <c:strRef>
              <c:f>'Comparison Data'!$AD$80</c:f>
              <c:strCache>
                <c:ptCount val="1"/>
                <c:pt idx="0">
                  <c:v>Young Adult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Data'!$AB$81:$AB$84</c:f>
              <c:strCache>
                <c:ptCount val="4"/>
                <c:pt idx="0">
                  <c:v>Brougham</c:v>
                </c:pt>
                <c:pt idx="1">
                  <c:v>Lankhills</c:v>
                </c:pt>
                <c:pt idx="2">
                  <c:v>Mucking</c:v>
                </c:pt>
                <c:pt idx="3">
                  <c:v>Skeleton Green</c:v>
                </c:pt>
              </c:strCache>
            </c:strRef>
          </c:cat>
          <c:val>
            <c:numRef>
              <c:f>'Comparison Data'!$AD$81:$AD$84</c:f>
              <c:numCache>
                <c:formatCode>General</c:formatCode>
                <c:ptCount val="4"/>
                <c:pt idx="0">
                  <c:v>19</c:v>
                </c:pt>
                <c:pt idx="1">
                  <c:v>1</c:v>
                </c:pt>
                <c:pt idx="2">
                  <c:v>0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07-4783-90DA-9E38861162BC}"/>
            </c:ext>
          </c:extLst>
        </c:ser>
        <c:ser>
          <c:idx val="2"/>
          <c:order val="2"/>
          <c:tx>
            <c:strRef>
              <c:f>'Comparison Data'!$AE$80</c:f>
              <c:strCache>
                <c:ptCount val="1"/>
                <c:pt idx="0">
                  <c:v>Juvenile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Data'!$AB$81:$AB$84</c:f>
              <c:strCache>
                <c:ptCount val="4"/>
                <c:pt idx="0">
                  <c:v>Brougham</c:v>
                </c:pt>
                <c:pt idx="1">
                  <c:v>Lankhills</c:v>
                </c:pt>
                <c:pt idx="2">
                  <c:v>Mucking</c:v>
                </c:pt>
                <c:pt idx="3">
                  <c:v>Skeleton Green</c:v>
                </c:pt>
              </c:strCache>
            </c:strRef>
          </c:cat>
          <c:val>
            <c:numRef>
              <c:f>'Comparison Data'!$AE$81:$AE$84</c:f>
              <c:numCache>
                <c:formatCode>General</c:formatCode>
                <c:ptCount val="4"/>
                <c:pt idx="0">
                  <c:v>23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07-4783-90DA-9E38861162BC}"/>
            </c:ext>
          </c:extLst>
        </c:ser>
        <c:ser>
          <c:idx val="3"/>
          <c:order val="3"/>
          <c:tx>
            <c:strRef>
              <c:f>'Comparison Data'!$AF$80</c:f>
              <c:strCache>
                <c:ptCount val="1"/>
                <c:pt idx="0">
                  <c:v>Infant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Data'!$AB$81:$AB$84</c:f>
              <c:strCache>
                <c:ptCount val="4"/>
                <c:pt idx="0">
                  <c:v>Brougham</c:v>
                </c:pt>
                <c:pt idx="1">
                  <c:v>Lankhills</c:v>
                </c:pt>
                <c:pt idx="2">
                  <c:v>Mucking</c:v>
                </c:pt>
                <c:pt idx="3">
                  <c:v>Skeleton Green</c:v>
                </c:pt>
              </c:strCache>
            </c:strRef>
          </c:cat>
          <c:val>
            <c:numRef>
              <c:f>'Comparison Data'!$AF$81:$AF$84</c:f>
              <c:numCache>
                <c:formatCode>General</c:formatCode>
                <c:ptCount val="4"/>
                <c:pt idx="0">
                  <c:v>15</c:v>
                </c:pt>
                <c:pt idx="1">
                  <c:v>2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07-4783-90DA-9E38861162BC}"/>
            </c:ext>
          </c:extLst>
        </c:ser>
        <c:ser>
          <c:idx val="5"/>
          <c:order val="5"/>
          <c:tx>
            <c:strRef>
              <c:f>'Comparison Data'!$AH$80</c:f>
              <c:strCache>
                <c:ptCount val="1"/>
                <c:pt idx="0">
                  <c:v>Indet.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Data'!$AB$81:$AB$84</c:f>
              <c:strCache>
                <c:ptCount val="4"/>
                <c:pt idx="0">
                  <c:v>Brougham</c:v>
                </c:pt>
                <c:pt idx="1">
                  <c:v>Lankhills</c:v>
                </c:pt>
                <c:pt idx="2">
                  <c:v>Mucking</c:v>
                </c:pt>
                <c:pt idx="3">
                  <c:v>Skeleton Green</c:v>
                </c:pt>
              </c:strCache>
            </c:strRef>
          </c:cat>
          <c:val>
            <c:numRef>
              <c:f>'Comparison Data'!$AH$81:$AH$84</c:f>
              <c:numCache>
                <c:formatCode>General</c:formatCode>
                <c:ptCount val="4"/>
                <c:pt idx="0">
                  <c:v>55</c:v>
                </c:pt>
                <c:pt idx="1">
                  <c:v>6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07-4783-90DA-9E3886116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9057455"/>
        <c:axId val="1095237391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'Comparison Data'!$AG$80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'Comparison Data'!$AB$81:$AB$84</c15:sqref>
                        </c15:formulaRef>
                      </c:ext>
                    </c:extLst>
                    <c:strCache>
                      <c:ptCount val="4"/>
                      <c:pt idx="0">
                        <c:v>Brougham</c:v>
                      </c:pt>
                      <c:pt idx="1">
                        <c:v>Lankhills</c:v>
                      </c:pt>
                      <c:pt idx="2">
                        <c:v>Mucking</c:v>
                      </c:pt>
                      <c:pt idx="3">
                        <c:v>Skeleton Green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'Comparison Data'!$AG$81:$AG$84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EB07-4783-90DA-9E38861162BC}"/>
                  </c:ext>
                </c:extLst>
              </c15:ser>
            </c15:filteredBarSeries>
          </c:ext>
        </c:extLst>
      </c:barChart>
      <c:catAx>
        <c:axId val="108905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5237391"/>
        <c:crosses val="autoZero"/>
        <c:auto val="1"/>
        <c:lblAlgn val="ctr"/>
        <c:lblOffset val="100"/>
        <c:noMultiLvlLbl val="0"/>
      </c:catAx>
      <c:valAx>
        <c:axId val="1095237391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9057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The</a:t>
            </a:r>
            <a:r>
              <a:rPr lang="en-US" b="1" baseline="0">
                <a:solidFill>
                  <a:sysClr val="windowText" lastClr="000000"/>
                </a:solidFill>
              </a:rPr>
              <a:t> number of urned and un-urned cremations found in each Early Bronze Age site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Urned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Data'!$Y$2:$Y$7</c:f>
              <c:strCache>
                <c:ptCount val="6"/>
                <c:pt idx="0">
                  <c:v>Doveridge</c:v>
                </c:pt>
                <c:pt idx="1">
                  <c:v>Upton </c:v>
                </c:pt>
                <c:pt idx="2">
                  <c:v>Manton</c:v>
                </c:pt>
                <c:pt idx="3">
                  <c:v>Finmere Quarry </c:v>
                </c:pt>
                <c:pt idx="4">
                  <c:v>Turners Yard </c:v>
                </c:pt>
                <c:pt idx="5">
                  <c:v>Over Narrows</c:v>
                </c:pt>
              </c:strCache>
            </c:strRef>
          </c:cat>
          <c:val>
            <c:numRef>
              <c:f>'Comparison Data'!$Z$2:$Z$7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A-40F6-9CD2-CBD8425065E9}"/>
            </c:ext>
          </c:extLst>
        </c:ser>
        <c:ser>
          <c:idx val="1"/>
          <c:order val="1"/>
          <c:tx>
            <c:v>Un-urned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13-43EA-8E67-18FE9C6D8A9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13-43EA-8E67-18FE9C6D8A9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13-43EA-8E67-18FE9C6D8A9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13-43EA-8E67-18FE9C6D8A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Data'!$Y$2:$Y$7</c:f>
              <c:strCache>
                <c:ptCount val="6"/>
                <c:pt idx="0">
                  <c:v>Doveridge</c:v>
                </c:pt>
                <c:pt idx="1">
                  <c:v>Upton </c:v>
                </c:pt>
                <c:pt idx="2">
                  <c:v>Manton</c:v>
                </c:pt>
                <c:pt idx="3">
                  <c:v>Finmere Quarry </c:v>
                </c:pt>
                <c:pt idx="4">
                  <c:v>Turners Yard </c:v>
                </c:pt>
                <c:pt idx="5">
                  <c:v>Over Narrows</c:v>
                </c:pt>
              </c:strCache>
            </c:strRef>
          </c:cat>
          <c:val>
            <c:numRef>
              <c:f>'Comparison Data'!$AA$2:$AA$7</c:f>
              <c:numCache>
                <c:formatCode>General</c:formatCode>
                <c:ptCount val="6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8A-40F6-9CD2-CBD8425065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40758847"/>
        <c:axId val="1982095663"/>
      </c:barChart>
      <c:catAx>
        <c:axId val="74075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095663"/>
        <c:crosses val="autoZero"/>
        <c:auto val="1"/>
        <c:lblAlgn val="ctr"/>
        <c:lblOffset val="100"/>
        <c:noMultiLvlLbl val="0"/>
      </c:catAx>
      <c:valAx>
        <c:axId val="1982095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758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689344410958141"/>
          <c:y val="0.88751602966274035"/>
          <c:w val="0.25962556392511421"/>
          <c:h val="9.31082799479005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400" b="1">
                <a:solidFill>
                  <a:sysClr val="windowText" lastClr="000000"/>
                </a:solidFill>
              </a:rPr>
              <a:t>Age Distribution</a:t>
            </a:r>
            <a:r>
              <a:rPr lang="en-GB" sz="2400" b="1" baseline="0">
                <a:solidFill>
                  <a:sysClr val="windowText" lastClr="000000"/>
                </a:solidFill>
              </a:rPr>
              <a:t> within the Anglo-Saxon cremation sites</a:t>
            </a:r>
          </a:p>
        </c:rich>
      </c:tx>
      <c:layout>
        <c:manualLayout>
          <c:xMode val="edge"/>
          <c:yMode val="edge"/>
          <c:x val="0.1634977727158558"/>
          <c:y val="1.75168768921070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056158870499038E-2"/>
          <c:y val="0.121778665120167"/>
          <c:w val="0.87166027579782002"/>
          <c:h val="0.769696412525154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'Comparison Data'!$AC$112</c:f>
              <c:strCache>
                <c:ptCount val="1"/>
                <c:pt idx="0">
                  <c:v>Adult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Data'!$AB$113:$AB$116</c:f>
              <c:strCache>
                <c:ptCount val="4"/>
                <c:pt idx="0">
                  <c:v>Great Chesterford</c:v>
                </c:pt>
                <c:pt idx="1">
                  <c:v>Mucking (Cemetery II)</c:v>
                </c:pt>
                <c:pt idx="2">
                  <c:v>Spong Hill</c:v>
                </c:pt>
                <c:pt idx="3">
                  <c:v>Elsham</c:v>
                </c:pt>
              </c:strCache>
            </c:strRef>
          </c:cat>
          <c:val>
            <c:numRef>
              <c:f>'Comparison Data'!$AC$113:$AC$116</c:f>
              <c:numCache>
                <c:formatCode>General</c:formatCode>
                <c:ptCount val="4"/>
                <c:pt idx="0">
                  <c:v>18</c:v>
                </c:pt>
                <c:pt idx="1">
                  <c:v>192</c:v>
                </c:pt>
                <c:pt idx="2">
                  <c:v>1383</c:v>
                </c:pt>
                <c:pt idx="3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FF-4FD5-B512-B20AB7E4B753}"/>
            </c:ext>
          </c:extLst>
        </c:ser>
        <c:ser>
          <c:idx val="1"/>
          <c:order val="1"/>
          <c:tx>
            <c:strRef>
              <c:f>'Comparison Data'!$AD$112</c:f>
              <c:strCache>
                <c:ptCount val="1"/>
                <c:pt idx="0">
                  <c:v>Young Adult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Data'!$AB$113:$AB$116</c:f>
              <c:strCache>
                <c:ptCount val="4"/>
                <c:pt idx="0">
                  <c:v>Great Chesterford</c:v>
                </c:pt>
                <c:pt idx="1">
                  <c:v>Mucking (Cemetery II)</c:v>
                </c:pt>
                <c:pt idx="2">
                  <c:v>Spong Hill</c:v>
                </c:pt>
                <c:pt idx="3">
                  <c:v>Elsham</c:v>
                </c:pt>
              </c:strCache>
            </c:strRef>
          </c:cat>
          <c:val>
            <c:numRef>
              <c:f>'Comparison Data'!$AD$113:$AD$116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312</c:v>
                </c:pt>
                <c:pt idx="3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FF-4FD5-B512-B20AB7E4B753}"/>
            </c:ext>
          </c:extLst>
        </c:ser>
        <c:ser>
          <c:idx val="2"/>
          <c:order val="2"/>
          <c:tx>
            <c:strRef>
              <c:f>'Comparison Data'!$AE$112</c:f>
              <c:strCache>
                <c:ptCount val="1"/>
                <c:pt idx="0">
                  <c:v>Juvenile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Data'!$AB$113:$AB$116</c:f>
              <c:strCache>
                <c:ptCount val="4"/>
                <c:pt idx="0">
                  <c:v>Great Chesterford</c:v>
                </c:pt>
                <c:pt idx="1">
                  <c:v>Mucking (Cemetery II)</c:v>
                </c:pt>
                <c:pt idx="2">
                  <c:v>Spong Hill</c:v>
                </c:pt>
                <c:pt idx="3">
                  <c:v>Elsham</c:v>
                </c:pt>
              </c:strCache>
            </c:strRef>
          </c:cat>
          <c:val>
            <c:numRef>
              <c:f>'Comparison Data'!$AE$113:$AE$116</c:f>
              <c:numCache>
                <c:formatCode>General</c:formatCode>
                <c:ptCount val="4"/>
                <c:pt idx="0">
                  <c:v>9</c:v>
                </c:pt>
                <c:pt idx="1">
                  <c:v>5</c:v>
                </c:pt>
                <c:pt idx="2">
                  <c:v>253</c:v>
                </c:pt>
                <c:pt idx="3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FF-4FD5-B512-B20AB7E4B753}"/>
            </c:ext>
          </c:extLst>
        </c:ser>
        <c:ser>
          <c:idx val="3"/>
          <c:order val="3"/>
          <c:tx>
            <c:strRef>
              <c:f>'Comparison Data'!$AF$112</c:f>
              <c:strCache>
                <c:ptCount val="1"/>
                <c:pt idx="0">
                  <c:v>Infant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Data'!$AB$113:$AB$116</c:f>
              <c:strCache>
                <c:ptCount val="4"/>
                <c:pt idx="0">
                  <c:v>Great Chesterford</c:v>
                </c:pt>
                <c:pt idx="1">
                  <c:v>Mucking (Cemetery II)</c:v>
                </c:pt>
                <c:pt idx="2">
                  <c:v>Spong Hill</c:v>
                </c:pt>
                <c:pt idx="3">
                  <c:v>Elsham</c:v>
                </c:pt>
              </c:strCache>
            </c:strRef>
          </c:cat>
          <c:val>
            <c:numRef>
              <c:f>'Comparison Data'!$AF$113:$AF$116</c:f>
              <c:numCache>
                <c:formatCode>General</c:formatCode>
                <c:ptCount val="4"/>
                <c:pt idx="0">
                  <c:v>4</c:v>
                </c:pt>
                <c:pt idx="1">
                  <c:v>93</c:v>
                </c:pt>
                <c:pt idx="2">
                  <c:v>220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FF-4FD5-B512-B20AB7E4B753}"/>
            </c:ext>
          </c:extLst>
        </c:ser>
        <c:ser>
          <c:idx val="5"/>
          <c:order val="5"/>
          <c:tx>
            <c:strRef>
              <c:f>'Comparison Data'!$AH$112</c:f>
              <c:strCache>
                <c:ptCount val="1"/>
                <c:pt idx="0">
                  <c:v>Indet.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Data'!$AB$113:$AB$116</c:f>
              <c:strCache>
                <c:ptCount val="4"/>
                <c:pt idx="0">
                  <c:v>Great Chesterford</c:v>
                </c:pt>
                <c:pt idx="1">
                  <c:v>Mucking (Cemetery II)</c:v>
                </c:pt>
                <c:pt idx="2">
                  <c:v>Spong Hill</c:v>
                </c:pt>
                <c:pt idx="3">
                  <c:v>Elsham</c:v>
                </c:pt>
              </c:strCache>
            </c:strRef>
          </c:cat>
          <c:val>
            <c:numRef>
              <c:f>'Comparison Data'!$AH$113:$AH$116</c:f>
              <c:numCache>
                <c:formatCode>General</c:formatCode>
                <c:ptCount val="4"/>
                <c:pt idx="0">
                  <c:v>2</c:v>
                </c:pt>
                <c:pt idx="1">
                  <c:v>173</c:v>
                </c:pt>
                <c:pt idx="2">
                  <c:v>116</c:v>
                </c:pt>
                <c:pt idx="3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FF-4FD5-B512-B20AB7E4B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3358400"/>
        <c:axId val="1720837424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'Comparison Data'!$AG$112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'Comparison Data'!$AB$113:$AB$116</c15:sqref>
                        </c15:formulaRef>
                      </c:ext>
                    </c:extLst>
                    <c:strCache>
                      <c:ptCount val="4"/>
                      <c:pt idx="0">
                        <c:v>Great Chesterford</c:v>
                      </c:pt>
                      <c:pt idx="1">
                        <c:v>Mucking (Cemetery II)</c:v>
                      </c:pt>
                      <c:pt idx="2">
                        <c:v>Spong Hill</c:v>
                      </c:pt>
                      <c:pt idx="3">
                        <c:v>Elsham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'Comparison Data'!$AG$113:$AG$116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5FF-4FD5-B512-B20AB7E4B753}"/>
                  </c:ext>
                </c:extLst>
              </c15:ser>
            </c15:filteredBarSeries>
          </c:ext>
        </c:extLst>
      </c:barChart>
      <c:catAx>
        <c:axId val="183335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0837424"/>
        <c:crosses val="autoZero"/>
        <c:auto val="1"/>
        <c:lblAlgn val="ctr"/>
        <c:lblOffset val="100"/>
        <c:noMultiLvlLbl val="0"/>
      </c:catAx>
      <c:valAx>
        <c:axId val="1720837424"/>
        <c:scaling>
          <c:orientation val="minMax"/>
          <c:max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335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'Comparison Data'!$AK$85</c:f>
              <c:strCache>
                <c:ptCount val="1"/>
                <c:pt idx="0">
                  <c:v>Male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'Comparison Data'!$AJ$86:$AJ$90</c:f>
              <c:strCache>
                <c:ptCount val="5"/>
                <c:pt idx="0">
                  <c:v>Great Chesterford</c:v>
                </c:pt>
                <c:pt idx="1">
                  <c:v>Mucking (Cemetery II)</c:v>
                </c:pt>
                <c:pt idx="2">
                  <c:v>Spong Hill</c:v>
                </c:pt>
                <c:pt idx="4">
                  <c:v>*Elsham</c:v>
                </c:pt>
              </c:strCache>
            </c:strRef>
          </c:cat>
          <c:val>
            <c:numRef>
              <c:f>'Comparison Data'!$AK$86:$AK$90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59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8-4C4C-B756-31647372F950}"/>
            </c:ext>
          </c:extLst>
        </c:ser>
        <c:ser>
          <c:idx val="1"/>
          <c:order val="1"/>
          <c:tx>
            <c:strRef>
              <c:f>'Comparison Data'!$AL$85</c:f>
              <c:strCache>
                <c:ptCount val="1"/>
                <c:pt idx="0">
                  <c:v>?Male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'Comparison Data'!$AJ$86:$AJ$90</c:f>
              <c:strCache>
                <c:ptCount val="5"/>
                <c:pt idx="0">
                  <c:v>Great Chesterford</c:v>
                </c:pt>
                <c:pt idx="1">
                  <c:v>Mucking (Cemetery II)</c:v>
                </c:pt>
                <c:pt idx="2">
                  <c:v>Spong Hill</c:v>
                </c:pt>
                <c:pt idx="4">
                  <c:v>*Elsham</c:v>
                </c:pt>
              </c:strCache>
            </c:strRef>
          </c:cat>
          <c:val>
            <c:numRef>
              <c:f>'Comparison Data'!$AL$86:$AL$90</c:f>
              <c:numCache>
                <c:formatCode>General</c:formatCode>
                <c:ptCount val="5"/>
                <c:pt idx="0">
                  <c:v>1</c:v>
                </c:pt>
                <c:pt idx="1">
                  <c:v>20</c:v>
                </c:pt>
                <c:pt idx="2">
                  <c:v>176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8-4C4C-B756-31647372F950}"/>
            </c:ext>
          </c:extLst>
        </c:ser>
        <c:ser>
          <c:idx val="2"/>
          <c:order val="2"/>
          <c:tx>
            <c:strRef>
              <c:f>'Comparison Data'!$AM$85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'Comparison Data'!$AJ$86:$AJ$90</c:f>
              <c:strCache>
                <c:ptCount val="5"/>
                <c:pt idx="0">
                  <c:v>Great Chesterford</c:v>
                </c:pt>
                <c:pt idx="1">
                  <c:v>Mucking (Cemetery II)</c:v>
                </c:pt>
                <c:pt idx="2">
                  <c:v>Spong Hill</c:v>
                </c:pt>
                <c:pt idx="4">
                  <c:v>*Elsham</c:v>
                </c:pt>
              </c:strCache>
            </c:strRef>
          </c:cat>
          <c:val>
            <c:numRef>
              <c:f>'Comparison Data'!$AM$86:$AM$90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83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8-4C4C-B756-31647372F950}"/>
            </c:ext>
          </c:extLst>
        </c:ser>
        <c:ser>
          <c:idx val="3"/>
          <c:order val="3"/>
          <c:tx>
            <c:strRef>
              <c:f>'Comparison Data'!$AN$85</c:f>
              <c:strCache>
                <c:ptCount val="1"/>
                <c:pt idx="0">
                  <c:v>?Fem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'Comparison Data'!$AJ$86:$AJ$90</c:f>
              <c:strCache>
                <c:ptCount val="5"/>
                <c:pt idx="0">
                  <c:v>Great Chesterford</c:v>
                </c:pt>
                <c:pt idx="1">
                  <c:v>Mucking (Cemetery II)</c:v>
                </c:pt>
                <c:pt idx="2">
                  <c:v>Spong Hill</c:v>
                </c:pt>
                <c:pt idx="4">
                  <c:v>*Elsham</c:v>
                </c:pt>
              </c:strCache>
            </c:strRef>
          </c:cat>
          <c:val>
            <c:numRef>
              <c:f>'Comparison Data'!$AN$86:$AN$90</c:f>
              <c:numCache>
                <c:formatCode>General</c:formatCode>
                <c:ptCount val="5"/>
                <c:pt idx="0">
                  <c:v>2</c:v>
                </c:pt>
                <c:pt idx="1">
                  <c:v>15</c:v>
                </c:pt>
                <c:pt idx="2">
                  <c:v>273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F8-4C4C-B756-31647372F950}"/>
            </c:ext>
          </c:extLst>
        </c:ser>
        <c:ser>
          <c:idx val="4"/>
          <c:order val="4"/>
          <c:tx>
            <c:strRef>
              <c:f>'Comparison Data'!$AO$85</c:f>
              <c:strCache>
                <c:ptCount val="1"/>
                <c:pt idx="0">
                  <c:v>Indet.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'Comparison Data'!$AJ$86:$AJ$90</c:f>
              <c:strCache>
                <c:ptCount val="5"/>
                <c:pt idx="0">
                  <c:v>Great Chesterford</c:v>
                </c:pt>
                <c:pt idx="1">
                  <c:v>Mucking (Cemetery II)</c:v>
                </c:pt>
                <c:pt idx="2">
                  <c:v>Spong Hill</c:v>
                </c:pt>
                <c:pt idx="4">
                  <c:v>*Elsham</c:v>
                </c:pt>
              </c:strCache>
            </c:strRef>
          </c:cat>
          <c:val>
            <c:numRef>
              <c:f>'Comparison Data'!$AO$86:$AO$90</c:f>
              <c:numCache>
                <c:formatCode>General</c:formatCode>
                <c:ptCount val="5"/>
                <c:pt idx="0">
                  <c:v>30</c:v>
                </c:pt>
                <c:pt idx="1">
                  <c:v>115</c:v>
                </c:pt>
                <c:pt idx="2">
                  <c:v>1577</c:v>
                </c:pt>
                <c:pt idx="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F8-4C4C-B756-31647372F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674064"/>
        <c:axId val="197335408"/>
      </c:barChart>
      <c:catAx>
        <c:axId val="16767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35408"/>
        <c:crosses val="autoZero"/>
        <c:auto val="1"/>
        <c:lblAlgn val="ctr"/>
        <c:lblOffset val="100"/>
        <c:noMultiLvlLbl val="0"/>
      </c:catAx>
      <c:valAx>
        <c:axId val="19733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7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/>
                </a:solidFill>
              </a:rPr>
              <a:t>Sex distribution within the Early Bronze Age comparative sites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'Comparison Data'!$AB$14</c:f>
              <c:strCache>
                <c:ptCount val="1"/>
                <c:pt idx="0">
                  <c:v>Male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Data'!$AA$15:$AA$20</c:f>
              <c:strCache>
                <c:ptCount val="6"/>
                <c:pt idx="0">
                  <c:v>Doveridge</c:v>
                </c:pt>
                <c:pt idx="1">
                  <c:v>Upton</c:v>
                </c:pt>
                <c:pt idx="2">
                  <c:v>Manton</c:v>
                </c:pt>
                <c:pt idx="3">
                  <c:v>Finmere Quarry</c:v>
                </c:pt>
                <c:pt idx="4">
                  <c:v>Turners Yard</c:v>
                </c:pt>
                <c:pt idx="5">
                  <c:v>Over Narrows</c:v>
                </c:pt>
              </c:strCache>
            </c:strRef>
          </c:cat>
          <c:val>
            <c:numRef>
              <c:f>'Comparison Data'!$AB$15:$AB$20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2-4BE1-9258-6FF916573686}"/>
            </c:ext>
          </c:extLst>
        </c:ser>
        <c:ser>
          <c:idx val="1"/>
          <c:order val="1"/>
          <c:tx>
            <c:strRef>
              <c:f>'Comparison Data'!$AC$14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FF33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Data'!$AA$15:$AA$20</c:f>
              <c:strCache>
                <c:ptCount val="6"/>
                <c:pt idx="0">
                  <c:v>Doveridge</c:v>
                </c:pt>
                <c:pt idx="1">
                  <c:v>Upton</c:v>
                </c:pt>
                <c:pt idx="2">
                  <c:v>Manton</c:v>
                </c:pt>
                <c:pt idx="3">
                  <c:v>Finmere Quarry</c:v>
                </c:pt>
                <c:pt idx="4">
                  <c:v>Turners Yard</c:v>
                </c:pt>
                <c:pt idx="5">
                  <c:v>Over Narrows</c:v>
                </c:pt>
              </c:strCache>
            </c:strRef>
          </c:cat>
          <c:val>
            <c:numRef>
              <c:f>'Comparison Data'!$AC$15:$AC$20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2-4BE1-9258-6FF916573686}"/>
            </c:ext>
          </c:extLst>
        </c:ser>
        <c:ser>
          <c:idx val="2"/>
          <c:order val="2"/>
          <c:tx>
            <c:strRef>
              <c:f>'Comparison Data'!$AD$14</c:f>
              <c:strCache>
                <c:ptCount val="1"/>
                <c:pt idx="0">
                  <c:v>Indet.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Data'!$AA$15:$AA$20</c:f>
              <c:strCache>
                <c:ptCount val="6"/>
                <c:pt idx="0">
                  <c:v>Doveridge</c:v>
                </c:pt>
                <c:pt idx="1">
                  <c:v>Upton</c:v>
                </c:pt>
                <c:pt idx="2">
                  <c:v>Manton</c:v>
                </c:pt>
                <c:pt idx="3">
                  <c:v>Finmere Quarry</c:v>
                </c:pt>
                <c:pt idx="4">
                  <c:v>Turners Yard</c:v>
                </c:pt>
                <c:pt idx="5">
                  <c:v>Over Narrows</c:v>
                </c:pt>
              </c:strCache>
            </c:strRef>
          </c:cat>
          <c:val>
            <c:numRef>
              <c:f>'Comparison Data'!$AD$15:$AD$20</c:f>
              <c:numCache>
                <c:formatCode>General</c:formatCode>
                <c:ptCount val="6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E2-4BE1-9258-6FF916573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0221311"/>
        <c:axId val="1392094735"/>
      </c:barChart>
      <c:catAx>
        <c:axId val="1380221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2094735"/>
        <c:crosses val="autoZero"/>
        <c:auto val="1"/>
        <c:lblAlgn val="ctr"/>
        <c:lblOffset val="100"/>
        <c:noMultiLvlLbl val="0"/>
      </c:catAx>
      <c:valAx>
        <c:axId val="1392094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221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Number of Cremations</a:t>
            </a:r>
            <a:r>
              <a:rPr lang="en-US" b="1" baseline="0">
                <a:solidFill>
                  <a:sysClr val="windowText" lastClr="000000"/>
                </a:solidFill>
              </a:rPr>
              <a:t> at each of the Anglo-Saxon sites.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60F-42BE-B68C-93DF7883D4E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60F-42BE-B68C-93DF7883D4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'Lankhills Goods Data'!$J$65:$M$68</c:f>
              <c:multiLvlStrCache>
                <c:ptCount val="4"/>
                <c:lvl>
                  <c:pt idx="0">
                    <c:v>Great Chesterford</c:v>
                  </c:pt>
                  <c:pt idx="1">
                    <c:v>Mucking (Cemetery II)</c:v>
                  </c:pt>
                  <c:pt idx="2">
                    <c:v>Spong Hill</c:v>
                  </c:pt>
                  <c:pt idx="3">
                    <c:v>Elsham</c:v>
                  </c:pt>
                </c:lvl>
                <c:lvl>
                  <c:pt idx="0">
                    <c:v>South-West</c:v>
                  </c:pt>
                  <c:pt idx="2">
                    <c:v>East</c:v>
                  </c:pt>
                  <c:pt idx="3">
                    <c:v>East-Midlands</c:v>
                  </c:pt>
                </c:lvl>
              </c:multiLvlStrCache>
            </c:multiLvlStrRef>
          </c:cat>
          <c:val>
            <c:numRef>
              <c:f>'Lankhills Goods Data'!$O$65:$O$68</c:f>
              <c:numCache>
                <c:formatCode>General</c:formatCode>
                <c:ptCount val="4"/>
                <c:pt idx="0">
                  <c:v>27</c:v>
                </c:pt>
                <c:pt idx="1">
                  <c:v>463</c:v>
                </c:pt>
                <c:pt idx="2">
                  <c:v>2384</c:v>
                </c:pt>
                <c:pt idx="3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0F-42BE-B68C-93DF7883D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6939663"/>
        <c:axId val="186306004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'Lankhills Goods Data'!$J$65:$M$68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Great Chesterford</c:v>
                        </c:pt>
                        <c:pt idx="1">
                          <c:v>Mucking (Cemetery II)</c:v>
                        </c:pt>
                        <c:pt idx="2">
                          <c:v>Spong Hill</c:v>
                        </c:pt>
                        <c:pt idx="3">
                          <c:v>Elsham</c:v>
                        </c:pt>
                      </c:lvl>
                      <c:lvl>
                        <c:pt idx="0">
                          <c:v>South-West</c:v>
                        </c:pt>
                        <c:pt idx="2">
                          <c:v>East</c:v>
                        </c:pt>
                        <c:pt idx="3">
                          <c:v>East-Midlands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'Lankhills Goods Data'!$N$65:$N$68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60F-42BE-B68C-93DF7883D4EC}"/>
                  </c:ext>
                </c:extLst>
              </c15:ser>
            </c15:filteredBarSeries>
          </c:ext>
        </c:extLst>
      </c:barChart>
      <c:catAx>
        <c:axId val="1796939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3060047"/>
        <c:crosses val="autoZero"/>
        <c:auto val="1"/>
        <c:lblAlgn val="ctr"/>
        <c:lblOffset val="100"/>
        <c:noMultiLvlLbl val="0"/>
      </c:catAx>
      <c:valAx>
        <c:axId val="186306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6939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Batang"/>
                <a:ea typeface="Batang"/>
                <a:cs typeface="Batang"/>
              </a:defRPr>
            </a:pPr>
            <a:r>
              <a:rPr lang="en-US">
                <a:latin typeface="Bahnschrift" panose="020B0502040204020203" pitchFamily="34" charset="0"/>
              </a:rPr>
              <a:t>Amount of Cremations present from all sites</a:t>
            </a:r>
          </a:p>
        </c:rich>
      </c:tx>
      <c:layout>
        <c:manualLayout>
          <c:xMode val="edge"/>
          <c:yMode val="edge"/>
          <c:x val="0.1546999791116076"/>
          <c:y val="2.04918032786885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Batang"/>
              <a:ea typeface="Batang"/>
              <a:cs typeface="Batang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hnschrift" panose="020B0502040204020203" pitchFamily="34" charset="0"/>
                    <a:ea typeface="Batang"/>
                    <a:cs typeface="Batang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Data'!$H$2:$H$15</c:f>
              <c:strCache>
                <c:ptCount val="14"/>
                <c:pt idx="0">
                  <c:v>Manton</c:v>
                </c:pt>
                <c:pt idx="1">
                  <c:v>Upton</c:v>
                </c:pt>
                <c:pt idx="2">
                  <c:v>Doveridge</c:v>
                </c:pt>
                <c:pt idx="3">
                  <c:v>South Lawn</c:v>
                </c:pt>
                <c:pt idx="4">
                  <c:v>Latch Farm</c:v>
                </c:pt>
                <c:pt idx="5">
                  <c:v>Vinces Farm</c:v>
                </c:pt>
                <c:pt idx="6">
                  <c:v>Lankhills</c:v>
                </c:pt>
                <c:pt idx="7">
                  <c:v>Brougham</c:v>
                </c:pt>
                <c:pt idx="8">
                  <c:v>Offing Lane</c:v>
                </c:pt>
                <c:pt idx="9">
                  <c:v>Sampford Road</c:v>
                </c:pt>
                <c:pt idx="10">
                  <c:v>Great Chesterford</c:v>
                </c:pt>
                <c:pt idx="11">
                  <c:v>Caistor-by-Norwich</c:v>
                </c:pt>
                <c:pt idx="12">
                  <c:v>Snape</c:v>
                </c:pt>
                <c:pt idx="13">
                  <c:v>Newark</c:v>
                </c:pt>
              </c:strCache>
            </c:strRef>
          </c:cat>
          <c:val>
            <c:numRef>
              <c:f>'Comparison Data'!$J$2:$J$15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101</c:v>
                </c:pt>
                <c:pt idx="6">
                  <c:v>35</c:v>
                </c:pt>
                <c:pt idx="7">
                  <c:v>227</c:v>
                </c:pt>
                <c:pt idx="8">
                  <c:v>6</c:v>
                </c:pt>
                <c:pt idx="9">
                  <c:v>6</c:v>
                </c:pt>
                <c:pt idx="10">
                  <c:v>33</c:v>
                </c:pt>
                <c:pt idx="11">
                  <c:v>28</c:v>
                </c:pt>
                <c:pt idx="12">
                  <c:v>23</c:v>
                </c:pt>
                <c:pt idx="13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A1-453D-A1C5-8B9EDDF35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3992696"/>
        <c:axId val="1013971368"/>
      </c:barChart>
      <c:catAx>
        <c:axId val="101399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Bahnschrift" panose="020B0502040204020203" pitchFamily="34" charset="0"/>
                <a:ea typeface="Batang"/>
                <a:cs typeface="Batang"/>
              </a:defRPr>
            </a:pPr>
            <a:endParaRPr lang="en-US"/>
          </a:p>
        </c:txPr>
        <c:crossAx val="1013971368"/>
        <c:crosses val="autoZero"/>
        <c:auto val="1"/>
        <c:lblAlgn val="ctr"/>
        <c:lblOffset val="100"/>
        <c:noMultiLvlLbl val="0"/>
      </c:catAx>
      <c:valAx>
        <c:axId val="1013971368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013992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Number</a:t>
            </a:r>
            <a:r>
              <a:rPr lang="en-GB" baseline="0"/>
              <a:t> of Cremations from all Middle Bronze Age sites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'Comparison Data'!$H$5:$H$7</c:f>
              <c:strCache>
                <c:ptCount val="3"/>
                <c:pt idx="0">
                  <c:v>South Lawn</c:v>
                </c:pt>
                <c:pt idx="1">
                  <c:v>Latch Farm</c:v>
                </c:pt>
                <c:pt idx="2">
                  <c:v>Vinces Farm</c:v>
                </c:pt>
              </c:strCache>
            </c:strRef>
          </c:cat>
          <c:val>
            <c:numRef>
              <c:f>'Comparison Data'!$J$5:$J$7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0-4E88-ABB5-78C5ED215E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27807664"/>
        <c:axId val="292681056"/>
      </c:barChart>
      <c:catAx>
        <c:axId val="72780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681056"/>
        <c:crosses val="autoZero"/>
        <c:auto val="1"/>
        <c:lblAlgn val="ctr"/>
        <c:lblOffset val="100"/>
        <c:noMultiLvlLbl val="0"/>
      </c:catAx>
      <c:valAx>
        <c:axId val="292681056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807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  <a:latin typeface="Bahnschrift" panose="020B0502040204020203" pitchFamily="34" charset="0"/>
              </a:rPr>
              <a:t>Number of Cremation</a:t>
            </a:r>
            <a:r>
              <a:rPr lang="en-US" baseline="0">
                <a:solidFill>
                  <a:sysClr val="windowText" lastClr="000000"/>
                </a:solidFill>
                <a:latin typeface="Bahnschrift" panose="020B0502040204020203" pitchFamily="34" charset="0"/>
              </a:rPr>
              <a:t> burials </a:t>
            </a:r>
            <a:r>
              <a:rPr lang="en-US">
                <a:solidFill>
                  <a:sysClr val="windowText" lastClr="000000"/>
                </a:solidFill>
                <a:latin typeface="Bahnschrift" panose="020B0502040204020203" pitchFamily="34" charset="0"/>
              </a:rPr>
              <a:t>from Early Bronze Age Sites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'Comparison Data'!$X$2:$Y$6</c:f>
              <c:multiLvlStrCache>
                <c:ptCount val="5"/>
                <c:lvl>
                  <c:pt idx="0">
                    <c:v>Doveridge</c:v>
                  </c:pt>
                  <c:pt idx="1">
                    <c:v>Upton </c:v>
                  </c:pt>
                  <c:pt idx="2">
                    <c:v>Manton</c:v>
                  </c:pt>
                  <c:pt idx="3">
                    <c:v>Finmere Quarry </c:v>
                  </c:pt>
                  <c:pt idx="4">
                    <c:v>Turners Yard </c:v>
                  </c:pt>
                </c:lvl>
                <c:lvl>
                  <c:pt idx="0">
                    <c:v>East Midlands</c:v>
                  </c:pt>
                  <c:pt idx="2">
                    <c:v>South-West</c:v>
                  </c:pt>
                  <c:pt idx="3">
                    <c:v>South-East</c:v>
                  </c:pt>
                </c:lvl>
              </c:multiLvlStrCache>
            </c:multiLvlStrRef>
          </c:cat>
          <c:val>
            <c:numRef>
              <c:f>'Comparison Data'!$AB$2:$AB$6</c:f>
              <c:numCache>
                <c:formatCode>General</c:formatCode>
                <c:ptCount val="5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2-4BB3-AE24-52A7AB91C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5729119"/>
        <c:axId val="1713305887"/>
      </c:barChart>
      <c:catAx>
        <c:axId val="120572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en-US"/>
          </a:p>
        </c:txPr>
        <c:crossAx val="1713305887"/>
        <c:crosses val="autoZero"/>
        <c:auto val="1"/>
        <c:lblAlgn val="ctr"/>
        <c:lblOffset val="100"/>
        <c:noMultiLvlLbl val="0"/>
      </c:catAx>
      <c:valAx>
        <c:axId val="1713305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5729119"/>
        <c:crossesAt val="1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ysClr val="windowText" lastClr="000000"/>
                </a:solidFill>
              </a:rPr>
              <a:t>Number</a:t>
            </a:r>
            <a:r>
              <a:rPr lang="en-GB" baseline="0">
                <a:solidFill>
                  <a:sysClr val="windowText" lastClr="000000"/>
                </a:solidFill>
              </a:rPr>
              <a:t> of Cremations from each Early Bronze Age Site put against the MNI (divided by region)</a:t>
            </a:r>
            <a:endParaRPr lang="en-GB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'Comparison Data'!$AB$1</c:f>
              <c:strCache>
                <c:ptCount val="1"/>
                <c:pt idx="0">
                  <c:v>No. of Cremations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'Comparison Data'!$X$2:$Y$6</c:f>
              <c:multiLvlStrCache>
                <c:ptCount val="5"/>
                <c:lvl>
                  <c:pt idx="0">
                    <c:v>Doveridge</c:v>
                  </c:pt>
                  <c:pt idx="1">
                    <c:v>Upton </c:v>
                  </c:pt>
                  <c:pt idx="2">
                    <c:v>Manton</c:v>
                  </c:pt>
                  <c:pt idx="3">
                    <c:v>Finmere Quarry </c:v>
                  </c:pt>
                  <c:pt idx="4">
                    <c:v>Turners Yard </c:v>
                  </c:pt>
                </c:lvl>
                <c:lvl>
                  <c:pt idx="0">
                    <c:v>East Midlands</c:v>
                  </c:pt>
                  <c:pt idx="2">
                    <c:v>South-West</c:v>
                  </c:pt>
                  <c:pt idx="3">
                    <c:v>South-East</c:v>
                  </c:pt>
                </c:lvl>
              </c:multiLvlStrCache>
            </c:multiLvlStrRef>
          </c:cat>
          <c:val>
            <c:numRef>
              <c:f>'Comparison Data'!$AB$2:$AB$6</c:f>
              <c:numCache>
                <c:formatCode>General</c:formatCode>
                <c:ptCount val="5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2-4DD7-9FB7-BAC3337AD7D2}"/>
            </c:ext>
          </c:extLst>
        </c:ser>
        <c:ser>
          <c:idx val="1"/>
          <c:order val="1"/>
          <c:tx>
            <c:strRef>
              <c:f>'Comparison Data'!$AC$1</c:f>
              <c:strCache>
                <c:ptCount val="1"/>
                <c:pt idx="0">
                  <c:v>MNI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'Comparison Data'!$X$2:$Y$6</c:f>
              <c:multiLvlStrCache>
                <c:ptCount val="5"/>
                <c:lvl>
                  <c:pt idx="0">
                    <c:v>Doveridge</c:v>
                  </c:pt>
                  <c:pt idx="1">
                    <c:v>Upton </c:v>
                  </c:pt>
                  <c:pt idx="2">
                    <c:v>Manton</c:v>
                  </c:pt>
                  <c:pt idx="3">
                    <c:v>Finmere Quarry </c:v>
                  </c:pt>
                  <c:pt idx="4">
                    <c:v>Turners Yard </c:v>
                  </c:pt>
                </c:lvl>
                <c:lvl>
                  <c:pt idx="0">
                    <c:v>East Midlands</c:v>
                  </c:pt>
                  <c:pt idx="2">
                    <c:v>South-West</c:v>
                  </c:pt>
                  <c:pt idx="3">
                    <c:v>South-East</c:v>
                  </c:pt>
                </c:lvl>
              </c:multiLvlStrCache>
            </c:multiLvlStrRef>
          </c:cat>
          <c:val>
            <c:numRef>
              <c:f>'Comparison Data'!$AC$2:$AC$6</c:f>
              <c:numCache>
                <c:formatCode>General</c:formatCode>
                <c:ptCount val="5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C2-4DD7-9FB7-BAC3337AD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730239"/>
        <c:axId val="2039584127"/>
      </c:barChart>
      <c:catAx>
        <c:axId val="33173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9584127"/>
        <c:crosses val="autoZero"/>
        <c:auto val="1"/>
        <c:lblAlgn val="ctr"/>
        <c:lblOffset val="100"/>
        <c:noMultiLvlLbl val="0"/>
      </c:catAx>
      <c:valAx>
        <c:axId val="2039584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3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Age</a:t>
            </a:r>
            <a:r>
              <a:rPr lang="en-GB" baseline="0"/>
              <a:t> distribution within the Early Bronze Age comparative sites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'Comparison Data'!$AB$22</c:f>
              <c:strCache>
                <c:ptCount val="1"/>
                <c:pt idx="0">
                  <c:v>Adult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'Comparison Data'!$AA$23:$AA$28</c:f>
              <c:strCache>
                <c:ptCount val="6"/>
                <c:pt idx="0">
                  <c:v>Doveridge</c:v>
                </c:pt>
                <c:pt idx="1">
                  <c:v>Upton</c:v>
                </c:pt>
                <c:pt idx="2">
                  <c:v>Manton</c:v>
                </c:pt>
                <c:pt idx="3">
                  <c:v>Finmere Quarry</c:v>
                </c:pt>
                <c:pt idx="4">
                  <c:v>Turners Yard</c:v>
                </c:pt>
                <c:pt idx="5">
                  <c:v>Over Narrows</c:v>
                </c:pt>
              </c:strCache>
            </c:strRef>
          </c:cat>
          <c:val>
            <c:numRef>
              <c:f>'Comparison Data'!$AB$23:$AB$28</c:f>
              <c:numCache>
                <c:formatCode>General</c:formatCode>
                <c:ptCount val="6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8-4ABE-9A03-E265FBCCBBFC}"/>
            </c:ext>
          </c:extLst>
        </c:ser>
        <c:ser>
          <c:idx val="1"/>
          <c:order val="1"/>
          <c:tx>
            <c:strRef>
              <c:f>'Comparison Data'!$AC$22</c:f>
              <c:strCache>
                <c:ptCount val="1"/>
                <c:pt idx="0">
                  <c:v>Juvenile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'Comparison Data'!$AA$23:$AA$28</c:f>
              <c:strCache>
                <c:ptCount val="6"/>
                <c:pt idx="0">
                  <c:v>Doveridge</c:v>
                </c:pt>
                <c:pt idx="1">
                  <c:v>Upton</c:v>
                </c:pt>
                <c:pt idx="2">
                  <c:v>Manton</c:v>
                </c:pt>
                <c:pt idx="3">
                  <c:v>Finmere Quarry</c:v>
                </c:pt>
                <c:pt idx="4">
                  <c:v>Turners Yard</c:v>
                </c:pt>
                <c:pt idx="5">
                  <c:v>Over Narrows</c:v>
                </c:pt>
              </c:strCache>
            </c:strRef>
          </c:cat>
          <c:val>
            <c:numRef>
              <c:f>'Comparison Data'!$AC$23:$AC$28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8-4ABE-9A03-E265FBCCBBFC}"/>
            </c:ext>
          </c:extLst>
        </c:ser>
        <c:ser>
          <c:idx val="2"/>
          <c:order val="2"/>
          <c:tx>
            <c:strRef>
              <c:f>'Comparison Data'!$AD$22</c:f>
              <c:strCache>
                <c:ptCount val="1"/>
                <c:pt idx="0">
                  <c:v>Neonate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'Comparison Data'!$AA$23:$AA$28</c:f>
              <c:strCache>
                <c:ptCount val="6"/>
                <c:pt idx="0">
                  <c:v>Doveridge</c:v>
                </c:pt>
                <c:pt idx="1">
                  <c:v>Upton</c:v>
                </c:pt>
                <c:pt idx="2">
                  <c:v>Manton</c:v>
                </c:pt>
                <c:pt idx="3">
                  <c:v>Finmere Quarry</c:v>
                </c:pt>
                <c:pt idx="4">
                  <c:v>Turners Yard</c:v>
                </c:pt>
                <c:pt idx="5">
                  <c:v>Over Narrows</c:v>
                </c:pt>
              </c:strCache>
            </c:strRef>
          </c:cat>
          <c:val>
            <c:numRef>
              <c:f>'Comparison Data'!$AD$23:$AD$28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48-4ABE-9A03-E265FBCCBBFC}"/>
            </c:ext>
          </c:extLst>
        </c:ser>
        <c:ser>
          <c:idx val="3"/>
          <c:order val="3"/>
          <c:tx>
            <c:strRef>
              <c:f>'Comparison Data'!$AE$22</c:f>
              <c:strCache>
                <c:ptCount val="1"/>
                <c:pt idx="0">
                  <c:v>Infant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'Comparison Data'!$AA$23:$AA$28</c:f>
              <c:strCache>
                <c:ptCount val="6"/>
                <c:pt idx="0">
                  <c:v>Doveridge</c:v>
                </c:pt>
                <c:pt idx="1">
                  <c:v>Upton</c:v>
                </c:pt>
                <c:pt idx="2">
                  <c:v>Manton</c:v>
                </c:pt>
                <c:pt idx="3">
                  <c:v>Finmere Quarry</c:v>
                </c:pt>
                <c:pt idx="4">
                  <c:v>Turners Yard</c:v>
                </c:pt>
                <c:pt idx="5">
                  <c:v>Over Narrows</c:v>
                </c:pt>
              </c:strCache>
            </c:strRef>
          </c:cat>
          <c:val>
            <c:numRef>
              <c:f>'Comparison Data'!$AE$23:$AE$28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48-4ABE-9A03-E265FBCCB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2990624"/>
        <c:axId val="979617952"/>
      </c:barChart>
      <c:catAx>
        <c:axId val="95299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9617952"/>
        <c:crosses val="autoZero"/>
        <c:auto val="1"/>
        <c:lblAlgn val="ctr"/>
        <c:lblOffset val="100"/>
        <c:noMultiLvlLbl val="0"/>
      </c:catAx>
      <c:valAx>
        <c:axId val="97961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99062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ysClr val="windowText" lastClr="000000"/>
                </a:solidFill>
              </a:rPr>
              <a:t>Number</a:t>
            </a:r>
            <a:r>
              <a:rPr lang="en-GB" baseline="0">
                <a:solidFill>
                  <a:sysClr val="windowText" lastClr="000000"/>
                </a:solidFill>
              </a:rPr>
              <a:t> of Cremations from each Early Bronze Age Site put against the MNI (divided by region)</a:t>
            </a:r>
            <a:endParaRPr lang="en-GB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'Comparison Data'!$AB$1</c:f>
              <c:strCache>
                <c:ptCount val="1"/>
                <c:pt idx="0">
                  <c:v>No. of Cremations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'Comparison Data'!$X$2:$Y$7</c:f>
              <c:multiLvlStrCache>
                <c:ptCount val="6"/>
                <c:lvl>
                  <c:pt idx="0">
                    <c:v>Doveridge</c:v>
                  </c:pt>
                  <c:pt idx="1">
                    <c:v>Upton </c:v>
                  </c:pt>
                  <c:pt idx="2">
                    <c:v>Manton</c:v>
                  </c:pt>
                  <c:pt idx="3">
                    <c:v>Finmere Quarry </c:v>
                  </c:pt>
                  <c:pt idx="4">
                    <c:v>Turners Yard </c:v>
                  </c:pt>
                  <c:pt idx="5">
                    <c:v>Over Narrows</c:v>
                  </c:pt>
                </c:lvl>
                <c:lvl>
                  <c:pt idx="0">
                    <c:v>East Midlands</c:v>
                  </c:pt>
                  <c:pt idx="2">
                    <c:v>South-West</c:v>
                  </c:pt>
                  <c:pt idx="3">
                    <c:v>South-East</c:v>
                  </c:pt>
                  <c:pt idx="5">
                    <c:v>East</c:v>
                  </c:pt>
                </c:lvl>
              </c:multiLvlStrCache>
            </c:multiLvlStrRef>
          </c:cat>
          <c:val>
            <c:numRef>
              <c:f>'Comparison Data'!$AB$2:$AB$7</c:f>
              <c:numCache>
                <c:formatCode>General</c:formatCode>
                <c:ptCount val="6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B-419A-8764-3EACA2E20F78}"/>
            </c:ext>
          </c:extLst>
        </c:ser>
        <c:ser>
          <c:idx val="1"/>
          <c:order val="1"/>
          <c:tx>
            <c:strRef>
              <c:f>'Comparison Data'!$AC$1</c:f>
              <c:strCache>
                <c:ptCount val="1"/>
                <c:pt idx="0">
                  <c:v>MNI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'Comparison Data'!$X$2:$Y$7</c:f>
              <c:multiLvlStrCache>
                <c:ptCount val="6"/>
                <c:lvl>
                  <c:pt idx="0">
                    <c:v>Doveridge</c:v>
                  </c:pt>
                  <c:pt idx="1">
                    <c:v>Upton </c:v>
                  </c:pt>
                  <c:pt idx="2">
                    <c:v>Manton</c:v>
                  </c:pt>
                  <c:pt idx="3">
                    <c:v>Finmere Quarry </c:v>
                  </c:pt>
                  <c:pt idx="4">
                    <c:v>Turners Yard </c:v>
                  </c:pt>
                  <c:pt idx="5">
                    <c:v>Over Narrows</c:v>
                  </c:pt>
                </c:lvl>
                <c:lvl>
                  <c:pt idx="0">
                    <c:v>East Midlands</c:v>
                  </c:pt>
                  <c:pt idx="2">
                    <c:v>South-West</c:v>
                  </c:pt>
                  <c:pt idx="3">
                    <c:v>South-East</c:v>
                  </c:pt>
                  <c:pt idx="5">
                    <c:v>East</c:v>
                  </c:pt>
                </c:lvl>
              </c:multiLvlStrCache>
            </c:multiLvlStrRef>
          </c:cat>
          <c:val>
            <c:numRef>
              <c:f>'Comparison Data'!$AC$2:$AC$7</c:f>
              <c:numCache>
                <c:formatCode>General</c:formatCode>
                <c:ptCount val="6"/>
                <c:pt idx="0">
                  <c:v>8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B-419A-8764-3EACA2E20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730239"/>
        <c:axId val="2039584127"/>
      </c:barChart>
      <c:catAx>
        <c:axId val="33173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9584127"/>
        <c:crosses val="autoZero"/>
        <c:auto val="1"/>
        <c:lblAlgn val="ctr"/>
        <c:lblOffset val="100"/>
        <c:noMultiLvlLbl val="0"/>
      </c:catAx>
      <c:valAx>
        <c:axId val="2039584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3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/>
                </a:solidFill>
                <a:latin typeface="Bahnschrift" panose="020B0502040204020203" pitchFamily="34" charset="0"/>
              </a:rPr>
              <a:t>Number of Cremations from all Middle Bronze Age Sites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'Comparison Data'!$V$9:$W$11</c:f>
              <c:multiLvlStrCache>
                <c:ptCount val="3"/>
                <c:lvl>
                  <c:pt idx="0">
                    <c:v>South Lawn </c:v>
                  </c:pt>
                  <c:pt idx="1">
                    <c:v>Latch Farm </c:v>
                  </c:pt>
                  <c:pt idx="2">
                    <c:v>Vinces Farm</c:v>
                  </c:pt>
                </c:lvl>
                <c:lvl>
                  <c:pt idx="0">
                    <c:v>South-East</c:v>
                  </c:pt>
                  <c:pt idx="2">
                    <c:v>South-West</c:v>
                  </c:pt>
                </c:lvl>
              </c:multiLvlStrCache>
            </c:multiLvlStrRef>
          </c:cat>
          <c:val>
            <c:numRef>
              <c:f>'Comparison Data'!$X$9:$X$11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8-4715-9171-E0D56C7EC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5557440"/>
        <c:axId val="2091593440"/>
      </c:barChart>
      <c:catAx>
        <c:axId val="209555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593440"/>
        <c:crosses val="autoZero"/>
        <c:auto val="1"/>
        <c:lblAlgn val="ctr"/>
        <c:lblOffset val="100"/>
        <c:noMultiLvlLbl val="0"/>
      </c:catAx>
      <c:valAx>
        <c:axId val="2091593440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555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18" Type="http://schemas.openxmlformats.org/officeDocument/2006/relationships/chart" Target="../charts/chart19.xml"/><Relationship Id="rId3" Type="http://schemas.openxmlformats.org/officeDocument/2006/relationships/chart" Target="../charts/chart4.xml"/><Relationship Id="rId21" Type="http://schemas.openxmlformats.org/officeDocument/2006/relationships/chart" Target="../charts/chart22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2" Type="http://schemas.openxmlformats.org/officeDocument/2006/relationships/chart" Target="../charts/chart3.xml"/><Relationship Id="rId16" Type="http://schemas.openxmlformats.org/officeDocument/2006/relationships/chart" Target="../charts/chart17.xml"/><Relationship Id="rId20" Type="http://schemas.openxmlformats.org/officeDocument/2006/relationships/chart" Target="../charts/chart21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10" Type="http://schemas.openxmlformats.org/officeDocument/2006/relationships/chart" Target="../charts/chart11.xml"/><Relationship Id="rId19" Type="http://schemas.openxmlformats.org/officeDocument/2006/relationships/chart" Target="../charts/chart20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443071</xdr:colOff>
      <xdr:row>34</xdr:row>
      <xdr:rowOff>148118</xdr:rowOff>
    </xdr:from>
    <xdr:to>
      <xdr:col>14</xdr:col>
      <xdr:colOff>385281</xdr:colOff>
      <xdr:row>55</xdr:row>
      <xdr:rowOff>171236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086C27-C83E-408E-2B35-911D7EDC3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1306812</xdr:colOff>
      <xdr:row>7</xdr:row>
      <xdr:rowOff>170944</xdr:rowOff>
    </xdr:from>
    <xdr:to>
      <xdr:col>46</xdr:col>
      <xdr:colOff>316579</xdr:colOff>
      <xdr:row>29</xdr:row>
      <xdr:rowOff>89269</xdr:rowOff>
    </xdr:to>
    <xdr:graphicFrame macro="">
      <xdr:nvGraphicFramePr>
        <xdr:cNvPr id="126" name="Chart 121">
          <a:extLst>
            <a:ext uri="{FF2B5EF4-FFF2-40B4-BE49-F238E27FC236}">
              <a16:creationId xmlns:a16="http://schemas.microsoft.com/office/drawing/2014/main" id="{0EF6165D-6441-493C-656B-D334E8018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21</xdr:row>
      <xdr:rowOff>152400</xdr:rowOff>
    </xdr:from>
    <xdr:to>
      <xdr:col>12</xdr:col>
      <xdr:colOff>438150</xdr:colOff>
      <xdr:row>48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A74D0A-BEE0-7620-6094-1AF86D984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191803</xdr:colOff>
      <xdr:row>38</xdr:row>
      <xdr:rowOff>163895</xdr:rowOff>
    </xdr:from>
    <xdr:to>
      <xdr:col>33</xdr:col>
      <xdr:colOff>153703</xdr:colOff>
      <xdr:row>54</xdr:row>
      <xdr:rowOff>95591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0B5C95F2-B781-AB5E-9385-6AC847217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43</xdr:col>
      <xdr:colOff>110067</xdr:colOff>
      <xdr:row>0</xdr:row>
      <xdr:rowOff>190500</xdr:rowOff>
    </xdr:from>
    <xdr:to>
      <xdr:col>53</xdr:col>
      <xdr:colOff>441325</xdr:colOff>
      <xdr:row>22</xdr:row>
      <xdr:rowOff>105834</xdr:rowOff>
    </xdr:to>
    <xdr:graphicFrame macro="">
      <xdr:nvGraphicFramePr>
        <xdr:cNvPr id="123" name="Chart 3">
          <a:extLst>
            <a:ext uri="{FF2B5EF4-FFF2-40B4-BE49-F238E27FC236}">
              <a16:creationId xmlns:a16="http://schemas.microsoft.com/office/drawing/2014/main" id="{9EA00A29-C0E4-1AC4-98BA-CEF478C28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1154905</xdr:colOff>
      <xdr:row>55</xdr:row>
      <xdr:rowOff>111390</xdr:rowOff>
    </xdr:from>
    <xdr:to>
      <xdr:col>7</xdr:col>
      <xdr:colOff>488154</xdr:colOff>
      <xdr:row>77</xdr:row>
      <xdr:rowOff>64824</xdr:rowOff>
    </xdr:to>
    <xdr:graphicFrame macro="">
      <xdr:nvGraphicFramePr>
        <xdr:cNvPr id="112" name="Chart 111">
          <a:extLst>
            <a:ext uri="{FF2B5EF4-FFF2-40B4-BE49-F238E27FC236}">
              <a16:creationId xmlns:a16="http://schemas.microsoft.com/office/drawing/2014/main" id="{A296CD57-4FFE-A5B9-F580-DEDFC77CB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334433</xdr:colOff>
      <xdr:row>35</xdr:row>
      <xdr:rowOff>122766</xdr:rowOff>
    </xdr:from>
    <xdr:to>
      <xdr:col>27</xdr:col>
      <xdr:colOff>267758</xdr:colOff>
      <xdr:row>50</xdr:row>
      <xdr:rowOff>109008</xdr:rowOff>
    </xdr:to>
    <xdr:graphicFrame macro="">
      <xdr:nvGraphicFramePr>
        <xdr:cNvPr id="14" name="Chart 5">
          <a:extLst>
            <a:ext uri="{FF2B5EF4-FFF2-40B4-BE49-F238E27FC236}">
              <a16:creationId xmlns:a16="http://schemas.microsoft.com/office/drawing/2014/main" id="{2FC30A7B-DD32-ADE1-E8BF-CA5A0DB47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158750</xdr:colOff>
      <xdr:row>45</xdr:row>
      <xdr:rowOff>0</xdr:rowOff>
    </xdr:from>
    <xdr:to>
      <xdr:col>19</xdr:col>
      <xdr:colOff>984249</xdr:colOff>
      <xdr:row>66</xdr:row>
      <xdr:rowOff>143934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3A76AC7-5BE5-4949-93EA-DFC171C0C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1656290</xdr:colOff>
      <xdr:row>29</xdr:row>
      <xdr:rowOff>116416</xdr:rowOff>
    </xdr:from>
    <xdr:to>
      <xdr:col>6</xdr:col>
      <xdr:colOff>285749</xdr:colOff>
      <xdr:row>49</xdr:row>
      <xdr:rowOff>186266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5A2CC5B-5FC7-C03B-9224-D4226D904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5290</xdr:colOff>
      <xdr:row>52</xdr:row>
      <xdr:rowOff>14814</xdr:rowOff>
    </xdr:from>
    <xdr:to>
      <xdr:col>25</xdr:col>
      <xdr:colOff>2285999</xdr:colOff>
      <xdr:row>73</xdr:row>
      <xdr:rowOff>157004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266F8FB-2025-622C-3C5C-760A2C6E6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471016</xdr:colOff>
      <xdr:row>70</xdr:row>
      <xdr:rowOff>146538</xdr:rowOff>
    </xdr:from>
    <xdr:to>
      <xdr:col>26</xdr:col>
      <xdr:colOff>774559</xdr:colOff>
      <xdr:row>92</xdr:row>
      <xdr:rowOff>178358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E7666EC-5F0B-2A20-812B-F5A12F45D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922459</xdr:colOff>
      <xdr:row>23</xdr:row>
      <xdr:rowOff>22399</xdr:rowOff>
    </xdr:from>
    <xdr:to>
      <xdr:col>23</xdr:col>
      <xdr:colOff>884255</xdr:colOff>
      <xdr:row>42</xdr:row>
      <xdr:rowOff>117125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EDD741A-40D2-7A97-76D4-1F48BD9EF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1214437</xdr:colOff>
      <xdr:row>20</xdr:row>
      <xdr:rowOff>37042</xdr:rowOff>
    </xdr:from>
    <xdr:to>
      <xdr:col>25</xdr:col>
      <xdr:colOff>82020</xdr:colOff>
      <xdr:row>36</xdr:row>
      <xdr:rowOff>30162</xdr:rowOff>
    </xdr:to>
    <xdr:graphicFrame macro="">
      <xdr:nvGraphicFramePr>
        <xdr:cNvPr id="157" name="Chart 11">
          <a:extLst>
            <a:ext uri="{FF2B5EF4-FFF2-40B4-BE49-F238E27FC236}">
              <a16:creationId xmlns:a16="http://schemas.microsoft.com/office/drawing/2014/main" id="{EFFE7AF9-C672-987A-37B7-4A344C926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838200</xdr:colOff>
      <xdr:row>26</xdr:row>
      <xdr:rowOff>100012</xdr:rowOff>
    </xdr:from>
    <xdr:to>
      <xdr:col>20</xdr:col>
      <xdr:colOff>361950</xdr:colOff>
      <xdr:row>41</xdr:row>
      <xdr:rowOff>138112</xdr:rowOff>
    </xdr:to>
    <xdr:graphicFrame macro="">
      <xdr:nvGraphicFramePr>
        <xdr:cNvPr id="83" name="Chart 13">
          <a:extLst>
            <a:ext uri="{FF2B5EF4-FFF2-40B4-BE49-F238E27FC236}">
              <a16:creationId xmlns:a16="http://schemas.microsoft.com/office/drawing/2014/main" id="{ADFEAF38-7354-3A88-5812-4AB8D3B1D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53</xdr:col>
      <xdr:colOff>525462</xdr:colOff>
      <xdr:row>31</xdr:row>
      <xdr:rowOff>173037</xdr:rowOff>
    </xdr:from>
    <xdr:to>
      <xdr:col>59</xdr:col>
      <xdr:colOff>560387</xdr:colOff>
      <xdr:row>46</xdr:row>
      <xdr:rowOff>55562</xdr:rowOff>
    </xdr:to>
    <xdr:graphicFrame macro="">
      <xdr:nvGraphicFramePr>
        <xdr:cNvPr id="155" name="Chart 14">
          <a:extLst>
            <a:ext uri="{FF2B5EF4-FFF2-40B4-BE49-F238E27FC236}">
              <a16:creationId xmlns:a16="http://schemas.microsoft.com/office/drawing/2014/main" id="{97FF7D2B-DF36-2616-B1B1-294DFFEFE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44</xdr:col>
      <xdr:colOff>469900</xdr:colOff>
      <xdr:row>26</xdr:row>
      <xdr:rowOff>112712</xdr:rowOff>
    </xdr:from>
    <xdr:to>
      <xdr:col>52</xdr:col>
      <xdr:colOff>65087</xdr:colOff>
      <xdr:row>43</xdr:row>
      <xdr:rowOff>101600</xdr:rowOff>
    </xdr:to>
    <xdr:graphicFrame macro="">
      <xdr:nvGraphicFramePr>
        <xdr:cNvPr id="158" name="Chart 157">
          <a:extLst>
            <a:ext uri="{FF2B5EF4-FFF2-40B4-BE49-F238E27FC236}">
              <a16:creationId xmlns:a16="http://schemas.microsoft.com/office/drawing/2014/main" id="{F6D9070C-813F-BDDE-B929-74686B23F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34</xdr:col>
      <xdr:colOff>136524</xdr:colOff>
      <xdr:row>28</xdr:row>
      <xdr:rowOff>28575</xdr:rowOff>
    </xdr:from>
    <xdr:to>
      <xdr:col>44</xdr:col>
      <xdr:colOff>209549</xdr:colOff>
      <xdr:row>49</xdr:row>
      <xdr:rowOff>177799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474155-C7DE-28D9-C9A2-0F31C940A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27</xdr:col>
      <xdr:colOff>114300</xdr:colOff>
      <xdr:row>44</xdr:row>
      <xdr:rowOff>22860</xdr:rowOff>
    </xdr:from>
    <xdr:to>
      <xdr:col>32</xdr:col>
      <xdr:colOff>495300</xdr:colOff>
      <xdr:row>59</xdr:row>
      <xdr:rowOff>3810</xdr:rowOff>
    </xdr:to>
    <xdr:graphicFrame macro="">
      <xdr:nvGraphicFramePr>
        <xdr:cNvPr id="6" name="Chart 11">
          <a:extLst>
            <a:ext uri="{FF2B5EF4-FFF2-40B4-BE49-F238E27FC236}">
              <a16:creationId xmlns:a16="http://schemas.microsoft.com/office/drawing/2014/main" id="{23B6283E-E9E0-D7D3-86B3-C56D84445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712470</xdr:colOff>
      <xdr:row>68</xdr:row>
      <xdr:rowOff>80010</xdr:rowOff>
    </xdr:from>
    <xdr:to>
      <xdr:col>22</xdr:col>
      <xdr:colOff>592455</xdr:colOff>
      <xdr:row>87</xdr:row>
      <xdr:rowOff>102870</xdr:rowOff>
    </xdr:to>
    <xdr:graphicFrame macro="">
      <xdr:nvGraphicFramePr>
        <xdr:cNvPr id="120" name="Chart 15">
          <a:extLst>
            <a:ext uri="{FF2B5EF4-FFF2-40B4-BE49-F238E27FC236}">
              <a16:creationId xmlns:a16="http://schemas.microsoft.com/office/drawing/2014/main" id="{FF01C53F-28CC-E6AE-E361-7F36664D7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39</xdr:col>
      <xdr:colOff>267337</xdr:colOff>
      <xdr:row>103</xdr:row>
      <xdr:rowOff>177741</xdr:rowOff>
    </xdr:from>
    <xdr:to>
      <xdr:col>52</xdr:col>
      <xdr:colOff>397817</xdr:colOff>
      <xdr:row>138</xdr:row>
      <xdr:rowOff>141787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08B17D4-0441-1300-BCBA-DB6BFD1D7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46</xdr:col>
      <xdr:colOff>291042</xdr:colOff>
      <xdr:row>92</xdr:row>
      <xdr:rowOff>4234</xdr:rowOff>
    </xdr:from>
    <xdr:to>
      <xdr:col>51</xdr:col>
      <xdr:colOff>26458</xdr:colOff>
      <xdr:row>102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235BABD-2A69-04FB-9893-71F992751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35</xdr:col>
      <xdr:colOff>441049</xdr:colOff>
      <xdr:row>56</xdr:row>
      <xdr:rowOff>147913</xdr:rowOff>
    </xdr:from>
    <xdr:to>
      <xdr:col>41</xdr:col>
      <xdr:colOff>125620</xdr:colOff>
      <xdr:row>71</xdr:row>
      <xdr:rowOff>14287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BFE51F1-2D19-7772-1392-97996B0EA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0.10235</cdr:x>
      <cdr:y>0.03394</cdr:y>
    </cdr:from>
    <cdr:to>
      <cdr:x>0.92557</cdr:x>
      <cdr:y>0.11748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B964A108-C42E-0947-1DE0-EC96AB558BD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61357" y="136070"/>
          <a:ext cx="4515152" cy="334945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3629025</xdr:colOff>
      <xdr:row>65</xdr:row>
      <xdr:rowOff>76200</xdr:rowOff>
    </xdr:from>
    <xdr:to>
      <xdr:col>8</xdr:col>
      <xdr:colOff>3038475</xdr:colOff>
      <xdr:row>82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61A5CA-B1D1-0A73-6E26-17F4F2135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428625</xdr:colOff>
      <xdr:row>34</xdr:row>
      <xdr:rowOff>173720</xdr:rowOff>
    </xdr:from>
    <xdr:to>
      <xdr:col>64</xdr:col>
      <xdr:colOff>238125</xdr:colOff>
      <xdr:row>137</xdr:row>
      <xdr:rowOff>68474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18605E-9543-58EB-694A-A06A21926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22125" y="6650720"/>
          <a:ext cx="27670125" cy="195162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bin e.j. (eja1u18)" refreshedDate="44777.496927083332" createdVersion="6" refreshedVersion="6" minRefreshableVersion="3" recordCount="37" xr:uid="{00000000-000A-0000-FFFF-FFFF00000000}">
  <cacheSource type="worksheet">
    <worksheetSource ref="A1:N36" sheet="Lankhills"/>
  </cacheSource>
  <cacheFields count="14">
    <cacheField name="Site Name" numFmtId="0">
      <sharedItems/>
    </cacheField>
    <cacheField name="Cremation No." numFmtId="0">
      <sharedItems containsMixedTypes="1" containsNumber="1" containsInteger="1" minValue="510" maxValue="2060"/>
    </cacheField>
    <cacheField name="Context No.(s)" numFmtId="0">
      <sharedItems containsMixedTypes="1" containsNumber="1" containsInteger="1" minValue="405" maxValue="457466468"/>
    </cacheField>
    <cacheField name="Date" numFmtId="0">
      <sharedItems/>
    </cacheField>
    <cacheField name="MNI" numFmtId="0">
      <sharedItems containsMixedTypes="1" containsNumber="1" containsInteger="1" minValue="1" maxValue="2"/>
    </cacheField>
    <cacheField name="Age" numFmtId="0">
      <sharedItems count="6">
        <s v="Adult"/>
        <s v="Multiple"/>
        <s v="Elder"/>
        <s v="Undetermined"/>
        <s v="?Adult"/>
        <s v="Infant"/>
      </sharedItems>
    </cacheField>
    <cacheField name="Sex (Adults Only)" numFmtId="0">
      <sharedItems/>
    </cacheField>
    <cacheField name="Total Weight (g)" numFmtId="0">
      <sharedItems containsSemiMixedTypes="0" containsString="0" containsNumber="1" containsInteger="1" minValue="1" maxValue="1608"/>
    </cacheField>
    <cacheField name="Teeth Present?" numFmtId="0">
      <sharedItems/>
    </cacheField>
    <cacheField name="Main Colour" numFmtId="0">
      <sharedItems/>
    </cacheField>
    <cacheField name="Staining Colour" numFmtId="0">
      <sharedItems/>
    </cacheField>
    <cacheField name="Complete Cremation?" numFmtId="0">
      <sharedItems/>
    </cacheField>
    <cacheField name="Average size (mm)" numFmtId="0">
      <sharedItems containsSemiMixedTypes="0" containsString="0" containsNumber="1" minValue="1" maxValue="45.4"/>
    </cacheField>
    <cacheField name="Notes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">
  <r>
    <s v="Lankhills"/>
    <s v="n/a"/>
    <n v="405"/>
    <s v="Romano-British"/>
    <n v="1"/>
    <x v="0"/>
    <s v="Undetermined"/>
    <n v="42"/>
    <s v="N"/>
    <s v="Grey"/>
    <s v="N/A"/>
    <s v="Y"/>
    <n v="21.7"/>
    <s v="Deposit surrounding a cremation urn, possible pathological damage to long bone shaft"/>
  </r>
  <r>
    <s v="Lankhills"/>
    <n v="2060"/>
    <n v="424425428"/>
    <s v="Romano-British"/>
    <n v="2"/>
    <x v="1"/>
    <s v="Undetermined"/>
    <n v="168"/>
    <s v="Y"/>
    <s v="Beige"/>
    <s v="Orange"/>
    <s v="N"/>
    <n v="20.8"/>
    <s v="Prime Adult (25-50) &amp; Infant"/>
  </r>
  <r>
    <s v="Lankhills"/>
    <n v="510"/>
    <n v="457466468"/>
    <s v="Romano-British"/>
    <n v="1"/>
    <x v="2"/>
    <s v="Male"/>
    <n v="757"/>
    <s v="N"/>
    <s v="Beige"/>
    <s v="Blue, Black"/>
    <s v="Y"/>
    <n v="13.9"/>
    <s v="Healing pathological damage to skull piece (with possible lesion)"/>
  </r>
  <r>
    <s v="Lankhills"/>
    <n v="655"/>
    <n v="607"/>
    <s v="Romano-British"/>
    <n v="1"/>
    <x v="0"/>
    <s v="?Male"/>
    <n v="1530"/>
    <s v="Y"/>
    <s v="Cream-White"/>
    <s v="Blue, Orange"/>
    <s v="Y"/>
    <n v="24.2"/>
    <s v="Suture ageing: 34-60, Auricular Surface: 35-39 (Lovejoy), Boney growth on section(s) of skull"/>
  </r>
  <r>
    <s v="Lankhills"/>
    <s v="n/a"/>
    <n v="502"/>
    <s v="Romano-British"/>
    <n v="1"/>
    <x v="3"/>
    <s v="Undetermined"/>
    <n v="8"/>
    <s v="N"/>
    <s v="Beige"/>
    <s v="Red-Orange"/>
    <s v="Y"/>
    <n v="7.6"/>
    <s v="Possible Juvenile, Thinning of section of skull lining with possible pathological causes"/>
  </r>
  <r>
    <s v="Lankhills"/>
    <n v="1904"/>
    <s v="749,750*"/>
    <s v="Romano-British"/>
    <n v="1"/>
    <x v="3"/>
    <s v="Undetermined"/>
    <n v="14"/>
    <s v="N"/>
    <s v="Beige"/>
    <s v="N/A"/>
    <s v="Y"/>
    <n v="12.4"/>
    <s v="Animal bone inclusions, 2 tooth roots(?), *750 missing (NOT NOTED IN THE INVENTORY)"/>
  </r>
  <r>
    <s v="Lankhills"/>
    <s v="n/a"/>
    <n v="617"/>
    <s v="Romano-British"/>
    <n v="1"/>
    <x v="0"/>
    <s v="Undetermined"/>
    <n v="36"/>
    <s v="N"/>
    <s v="Beige"/>
    <s v="N/A"/>
    <s v="N"/>
    <n v="29.1"/>
    <s v="Animal bone inclusions"/>
  </r>
  <r>
    <s v="Lankhills"/>
    <n v="854"/>
    <n v="766"/>
    <s v="Romano-British"/>
    <n v="1"/>
    <x v="0"/>
    <s v="Undetermined"/>
    <n v="574"/>
    <s v="N"/>
    <s v="Beige"/>
    <s v="Orange, Green"/>
    <s v="Y"/>
    <n v="22.2"/>
    <s v="Schmorl's node(s) on a vertebral body(s), Perimortem break to fibula shaft, Probable osteoporosis, extra bone growth on vertebral body (thoracic?), twisted (probably pathological) metacarpal (?), bone growth on femoral shaft, twisted section of a long bone shaft,  possible osteoarthritis of sternal rib end &amp; thoracic vertebral body"/>
  </r>
  <r>
    <s v="Lankhills"/>
    <n v="1060"/>
    <n v="808"/>
    <s v="Romano-British"/>
    <s v="2(?)"/>
    <x v="1"/>
    <s v="Undetermined"/>
    <n v="1126"/>
    <s v="Y"/>
    <s v="White"/>
    <s v="Orange, Green"/>
    <s v="Y"/>
    <n v="39.4"/>
    <s v="Adult &amp; Possible Infant/Juvenile, Healed perimortem injury to section of the skull, carie in a molar"/>
  </r>
  <r>
    <s v="Lankhills"/>
    <n v="790"/>
    <n v="833"/>
    <s v="Romano-British"/>
    <n v="1"/>
    <x v="3"/>
    <s v="Undetermined"/>
    <n v="40"/>
    <s v="N"/>
    <s v="Beige"/>
    <s v="Orange"/>
    <s v="Y"/>
    <n v="31.5"/>
    <s v="Healing perimortem injury to the ischium"/>
  </r>
  <r>
    <s v="Lankhills"/>
    <n v="895"/>
    <n v="843"/>
    <s v="Romano-British"/>
    <n v="1"/>
    <x v="0"/>
    <s v="?Male"/>
    <n v="1122"/>
    <s v="Y"/>
    <s v="Beige"/>
    <s v="Orange"/>
    <s v="Y"/>
    <n v="18.3"/>
    <s v="Prime Adult (32-60), Some wearing of sections of skull exposing cortical bone, extra bone growth on maxilla/mandible, caries"/>
  </r>
  <r>
    <s v="Lankhills"/>
    <s v="n/a"/>
    <n v="853"/>
    <s v="Romano-British"/>
    <n v="1"/>
    <x v="3"/>
    <s v="Undetermined"/>
    <n v="2"/>
    <s v="N"/>
    <s v="Black"/>
    <s v="N/A"/>
    <s v="N"/>
    <n v="17.3"/>
    <s v="Only one skull piece"/>
  </r>
  <r>
    <s v="Lankhills"/>
    <n v="910"/>
    <n v="869"/>
    <s v="Romano-British"/>
    <n v="1"/>
    <x v="0"/>
    <s v="Female"/>
    <n v="1343"/>
    <s v="Y"/>
    <s v="Beige"/>
    <s v="Orange, Green"/>
    <s v="N"/>
    <n v="28.3"/>
    <s v="Possibly more than one adult"/>
  </r>
  <r>
    <s v="Lankhills"/>
    <n v="915"/>
    <n v="872"/>
    <s v="Romano-British"/>
    <n v="1"/>
    <x v="0"/>
    <s v="Male"/>
    <n v="1208"/>
    <s v="Y"/>
    <s v="Beige"/>
    <s v="Orange"/>
    <s v="Y"/>
    <n v="45.4"/>
    <s v="Young Adult (23-44), Healed perimortem tooth loss in the mandible (premolar)"/>
  </r>
  <r>
    <s v="Lankhills"/>
    <n v="945"/>
    <n v="888"/>
    <s v="Romano-British"/>
    <n v="1"/>
    <x v="0"/>
    <s v="Undetermined"/>
    <n v="15"/>
    <s v="Y"/>
    <s v="Beige"/>
    <s v="Orange"/>
    <s v="N"/>
    <n v="9.1"/>
    <m/>
  </r>
  <r>
    <s v="Lankhills"/>
    <n v="1065"/>
    <n v="911"/>
    <s v="Romano-British"/>
    <n v="1"/>
    <x v="0"/>
    <s v="Undetermined"/>
    <n v="53"/>
    <s v="Y"/>
    <s v="Beige"/>
    <s v="Red-Orange"/>
    <s v="N"/>
    <n v="14.9"/>
    <s v="Extreme weathering on some of the bones"/>
  </r>
  <r>
    <s v="Lankhills"/>
    <n v="1180"/>
    <n v="983"/>
    <s v="Romano-British"/>
    <n v="1"/>
    <x v="0"/>
    <s v="Undetermined"/>
    <n v="1608"/>
    <s v="Y"/>
    <s v="Beige"/>
    <s v="Orange"/>
    <s v="Y"/>
    <n v="20.399999999999999"/>
    <s v="Young Adult (23-44), Perimortem injury to long bone shaft"/>
  </r>
  <r>
    <s v="Lankhills"/>
    <n v="1160"/>
    <n v="1007"/>
    <s v="Romano-British"/>
    <n v="1"/>
    <x v="0"/>
    <s v="?Female"/>
    <n v="250"/>
    <s v="N"/>
    <s v="Beige"/>
    <s v="Orange"/>
    <s v="N"/>
    <n v="17.8"/>
    <s v="Possible bone spur"/>
  </r>
  <r>
    <s v="Lankhills"/>
    <n v="1055"/>
    <n v="1008"/>
    <s v="Romano-British"/>
    <n v="1"/>
    <x v="0"/>
    <s v="?Male"/>
    <n v="818"/>
    <s v="N"/>
    <s v="Beige"/>
    <s v="Orange, Green"/>
    <s v="Y"/>
    <n v="33.700000000000003"/>
    <s v="Thickening of the occipital possibly due to pathological reasons"/>
  </r>
  <r>
    <s v="Lankhills"/>
    <n v="1195"/>
    <n v="1121"/>
    <s v="Romano-British"/>
    <s v="2(?)"/>
    <x v="1"/>
    <s v="?Female"/>
    <n v="1369"/>
    <s v="Y"/>
    <s v="Beige"/>
    <s v="Orange, Green, Blue"/>
    <s v="Y"/>
    <n v="23"/>
    <s v="3 pisiform found suggesting 2 individuals, Young Adult (18-45), pathological cut mark to section of skull"/>
  </r>
  <r>
    <s v="Lankhills"/>
    <n v="1215"/>
    <n v="1148"/>
    <s v="Romano-British"/>
    <n v="1"/>
    <x v="0"/>
    <s v="Female"/>
    <n v="1230"/>
    <s v="Y"/>
    <s v="Beige"/>
    <s v="Orange"/>
    <s v="N"/>
    <n v="30.1"/>
    <s v="Young Adult (18-45) Dental wear and suture ageing, Acute thickening of sections of skull &amp; longbone shafts (heavy labour?), some sutures completely filled but separate."/>
  </r>
  <r>
    <s v="Lankhills"/>
    <n v="1255"/>
    <n v="1187"/>
    <s v="Romano-British"/>
    <n v="1"/>
    <x v="0"/>
    <s v="Undetermined"/>
    <n v="64"/>
    <s v="N"/>
    <s v="Beige"/>
    <s v="N/A"/>
    <s v="Y"/>
    <n v="28.5"/>
    <s v="Young Adult (18-45) no fused sutures"/>
  </r>
  <r>
    <s v="Lankhills"/>
    <s v="n/a"/>
    <n v="1218"/>
    <s v="Romano-British"/>
    <n v="1"/>
    <x v="0"/>
    <s v="Undetermined"/>
    <n v="15"/>
    <s v="N"/>
    <s v="Beige"/>
    <s v="Orange"/>
    <s v="Y"/>
    <n v="34.4"/>
    <m/>
  </r>
  <r>
    <s v="Lankhills"/>
    <n v="1320"/>
    <n v="1238"/>
    <s v="Romano-British"/>
    <n v="1"/>
    <x v="0"/>
    <s v="Undetermined"/>
    <n v="587"/>
    <s v="N"/>
    <s v="Beige"/>
    <s v="Orange"/>
    <s v="Y"/>
    <n v="15.9"/>
    <s v="Young Adult (22-45), Thickening of cortical bone in femur"/>
  </r>
  <r>
    <s v="Lankhills"/>
    <s v="n/a"/>
    <n v="1326"/>
    <s v="Romano-British"/>
    <n v="1"/>
    <x v="0"/>
    <s v="?Female"/>
    <n v="3"/>
    <s v="N"/>
    <s v="Beige"/>
    <s v="N/A"/>
    <s v="Y"/>
    <n v="8.8000000000000007"/>
    <s v="Young Adult (16-19) from sternal rib end (also used for sexing estimate)"/>
  </r>
  <r>
    <s v="Lankhills"/>
    <s v="n/a"/>
    <n v="1489"/>
    <s v="Romano-British"/>
    <n v="1"/>
    <x v="0"/>
    <s v="Undetermined"/>
    <n v="5"/>
    <s v="N"/>
    <s v="Beige"/>
    <s v="N/A"/>
    <s v="Y"/>
    <n v="13.2"/>
    <m/>
  </r>
  <r>
    <s v="Lankhills"/>
    <s v="n/a"/>
    <n v="1494"/>
    <s v="Romano-British"/>
    <n v="1"/>
    <x v="3"/>
    <s v="Undetermined"/>
    <n v="1"/>
    <s v="N"/>
    <s v="Beige"/>
    <s v="N/A"/>
    <s v="Y"/>
    <n v="1"/>
    <s v="1 foot phalanx"/>
  </r>
  <r>
    <s v="Lankhills"/>
    <n v="1527"/>
    <n v="1526"/>
    <s v="Romano-British"/>
    <n v="1"/>
    <x v="0"/>
    <s v="Undetermined"/>
    <n v="91"/>
    <s v="N"/>
    <s v="Beige"/>
    <s v="N/A"/>
    <s v="N"/>
    <n v="24.3"/>
    <s v="Animal bone inclusion"/>
  </r>
  <r>
    <s v="Lankhills"/>
    <n v="1798"/>
    <n v="1628"/>
    <s v="Romano-British"/>
    <n v="1"/>
    <x v="0"/>
    <s v="Undetermined"/>
    <n v="938"/>
    <s v="Y"/>
    <s v="Beige"/>
    <s v="Orange"/>
    <s v="N"/>
    <n v="18.100000000000001"/>
    <s v="Young Adult (25-35), Some metal fused to pieces of skull, cut marks on long bone shaft(?), Bone growth on section of the skull creating a ridge, section of the skull has a dip at part of a suture - possible pathological causes"/>
  </r>
  <r>
    <s v="Lankhills"/>
    <n v="1724"/>
    <n v="1661"/>
    <s v="Romano-British"/>
    <n v="1"/>
    <x v="0"/>
    <s v="Female"/>
    <n v="345"/>
    <s v="Y"/>
    <s v="Beige"/>
    <s v="Orange, Blue"/>
    <s v="Y"/>
    <n v="17.899999999999999"/>
    <s v="Young Adult(18-45)"/>
  </r>
  <r>
    <s v="Lankhills"/>
    <n v="1671"/>
    <n v="1673"/>
    <s v="Romano-British"/>
    <n v="1"/>
    <x v="4"/>
    <s v="Undetermined"/>
    <n v="34"/>
    <s v="Y"/>
    <s v="Beige"/>
    <s v="Orange"/>
    <s v="Y"/>
    <n v="15"/>
    <m/>
  </r>
  <r>
    <s v="Lankhills"/>
    <n v="1742"/>
    <n v="1728"/>
    <s v="Romano-British"/>
    <n v="1"/>
    <x v="0"/>
    <s v="?Male"/>
    <n v="489"/>
    <s v="Y"/>
    <s v="Beige"/>
    <s v="Orange, Blue"/>
    <s v="Y"/>
    <n v="22.2"/>
    <s v="Young Adult (25-35), Large amount of blue staining on all of the remains, Damage to the lateral shaft of the tibia"/>
  </r>
  <r>
    <s v="Lankhills"/>
    <n v="1904"/>
    <s v="1749, 1750"/>
    <s v="Romano-British"/>
    <n v="1"/>
    <x v="0"/>
    <s v="Undetermined"/>
    <n v="346"/>
    <s v="Y"/>
    <s v="Beige"/>
    <s v="Orange"/>
    <s v="N"/>
    <n v="23.7"/>
    <s v="Femoral shaft is extremely warped"/>
  </r>
  <r>
    <s v="Lankhills"/>
    <n v="1806"/>
    <s v="1770, 1771"/>
    <s v="Romano-British"/>
    <n v="1"/>
    <x v="0"/>
    <s v="Undetermined"/>
    <n v="1080"/>
    <s v="Y"/>
    <s v="Beige"/>
    <s v="Orange"/>
    <s v="Y"/>
    <n v="14.5"/>
    <s v="Middle Adult (25-60), "/>
  </r>
  <r>
    <s v="Lankhills"/>
    <n v="1786"/>
    <n v="1788"/>
    <s v="Romano-British"/>
    <n v="1"/>
    <x v="0"/>
    <s v="Undetermined"/>
    <n v="720"/>
    <s v="Y"/>
    <s v="Beige"/>
    <s v="Orange, Red, Blue"/>
    <s v="Y"/>
    <n v="25.7"/>
    <s v="Young Adult (22-45), shell inclusions"/>
  </r>
  <r>
    <s v="Lankhills"/>
    <n v="1845"/>
    <s v="1843, 1844"/>
    <s v="Romano-British"/>
    <s v="2(?)"/>
    <x v="5"/>
    <s v="Undetermined"/>
    <n v="196"/>
    <s v="Y"/>
    <s v="Beige"/>
    <s v="Orange"/>
    <s v="N"/>
    <n v="15.1"/>
    <s v="Infant (&lt; 3), possibly 2 juveniles (one older?)"/>
  </r>
  <r>
    <s v="Lankhills"/>
    <n v="1921"/>
    <n v="1924"/>
    <s v="Romano-British"/>
    <n v="1"/>
    <x v="3"/>
    <s v="Undetermined"/>
    <n v="4"/>
    <s v="N"/>
    <s v="Beige"/>
    <s v="N/A"/>
    <s v="Y"/>
    <n v="16.10000000000000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1" cacheId="0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 chartFormat="1">
  <location ref="A3:B9" firstHeaderRow="1" firstDataRow="1" firstDataCol="1"/>
  <pivotFields count="14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6">
        <item x="4"/>
        <item x="0"/>
        <item x="2"/>
        <item x="5"/>
        <item x="1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6">
    <i>
      <x/>
    </i>
    <i>
      <x v="1"/>
    </i>
    <i>
      <x v="2"/>
    </i>
    <i>
      <x v="3"/>
    </i>
    <i>
      <x v="4"/>
    </i>
    <i>
      <x v="5"/>
    </i>
  </rowItems>
  <colItems count="1">
    <i/>
  </colItems>
  <dataFields count="1">
    <dataField name="Count of Age" fld="5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0"/>
  <sheetViews>
    <sheetView tabSelected="1" zoomScale="73" zoomScaleNormal="115" workbookViewId="0">
      <selection activeCell="M18" sqref="M18"/>
    </sheetView>
  </sheetViews>
  <sheetFormatPr defaultColWidth="8.88671875" defaultRowHeight="14.4" x14ac:dyDescent="0.3"/>
  <cols>
    <col min="1" max="1" width="15.6640625" style="10" bestFit="1" customWidth="1"/>
    <col min="2" max="2" width="14.88671875" style="3" bestFit="1" customWidth="1"/>
    <col min="3" max="3" width="15.33203125" style="3" bestFit="1" customWidth="1"/>
    <col min="4" max="4" width="13.6640625" style="1" bestFit="1" customWidth="1"/>
    <col min="5" max="6" width="13.6640625" style="1" customWidth="1"/>
    <col min="7" max="7" width="12.6640625" style="1" bestFit="1" customWidth="1"/>
    <col min="8" max="8" width="18" style="1" bestFit="1" customWidth="1"/>
    <col min="9" max="9" width="16.44140625" style="1" bestFit="1" customWidth="1"/>
    <col min="10" max="10" width="16.44140625" style="1" customWidth="1"/>
    <col min="11" max="11" width="12.5546875" style="1" bestFit="1" customWidth="1"/>
    <col min="12" max="12" width="17.6640625" style="1" bestFit="1" customWidth="1"/>
    <col min="13" max="13" width="22.33203125" style="1" bestFit="1" customWidth="1"/>
    <col min="14" max="14" width="19" style="1" bestFit="1" customWidth="1"/>
    <col min="15" max="15" width="79.6640625" style="5" customWidth="1"/>
    <col min="16" max="16384" width="8.88671875" style="1"/>
  </cols>
  <sheetData>
    <row r="1" spans="1:15" s="9" customFormat="1" ht="13.8" x14ac:dyDescent="0.25">
      <c r="A1" s="4" t="s">
        <v>402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3">
      <c r="A2" s="10" t="s">
        <v>15</v>
      </c>
      <c r="B2" s="3" t="s">
        <v>16</v>
      </c>
      <c r="D2" s="1" t="s">
        <v>17</v>
      </c>
      <c r="E2" s="1">
        <v>1</v>
      </c>
      <c r="F2" s="1" t="s">
        <v>18</v>
      </c>
      <c r="G2" s="1" t="s">
        <v>19</v>
      </c>
      <c r="H2" s="1" t="s">
        <v>20</v>
      </c>
      <c r="I2" s="1">
        <v>319</v>
      </c>
      <c r="J2" s="12" t="s">
        <v>18</v>
      </c>
      <c r="K2" s="1" t="s">
        <v>21</v>
      </c>
      <c r="L2" s="1" t="s">
        <v>22</v>
      </c>
      <c r="M2" s="1" t="s">
        <v>23</v>
      </c>
      <c r="N2" s="7">
        <v>32.299999999999997</v>
      </c>
      <c r="O2" s="5" t="s">
        <v>24</v>
      </c>
    </row>
    <row r="3" spans="1:15" x14ac:dyDescent="0.3">
      <c r="A3" s="10" t="s">
        <v>15</v>
      </c>
      <c r="B3" s="3" t="s">
        <v>25</v>
      </c>
      <c r="D3" s="1" t="s">
        <v>17</v>
      </c>
      <c r="E3" s="1">
        <v>2</v>
      </c>
      <c r="F3" s="1" t="s">
        <v>18</v>
      </c>
      <c r="G3" s="1" t="s">
        <v>26</v>
      </c>
      <c r="H3" s="1" t="s">
        <v>20</v>
      </c>
      <c r="I3" s="1">
        <v>375</v>
      </c>
      <c r="J3" s="12" t="s">
        <v>18</v>
      </c>
      <c r="K3" s="1" t="s">
        <v>21</v>
      </c>
      <c r="L3" s="1" t="s">
        <v>27</v>
      </c>
      <c r="M3" s="1" t="s">
        <v>18</v>
      </c>
      <c r="N3" s="6">
        <v>29.5</v>
      </c>
      <c r="O3" s="5" t="s">
        <v>28</v>
      </c>
    </row>
    <row r="4" spans="1:15" x14ac:dyDescent="0.3">
      <c r="A4" s="10" t="s">
        <v>15</v>
      </c>
      <c r="B4" s="3" t="s">
        <v>29</v>
      </c>
      <c r="D4" s="1" t="s">
        <v>17</v>
      </c>
      <c r="E4" s="1">
        <v>1</v>
      </c>
      <c r="F4" s="1" t="s">
        <v>18</v>
      </c>
      <c r="G4" s="1" t="s">
        <v>30</v>
      </c>
      <c r="H4" s="1" t="s">
        <v>20</v>
      </c>
      <c r="I4" s="1">
        <v>62</v>
      </c>
      <c r="J4" s="13" t="s">
        <v>23</v>
      </c>
      <c r="K4" s="1" t="s">
        <v>21</v>
      </c>
      <c r="L4" s="1" t="s">
        <v>22</v>
      </c>
      <c r="M4" s="1" t="s">
        <v>18</v>
      </c>
      <c r="N4" s="8">
        <v>20.2</v>
      </c>
    </row>
    <row r="5" spans="1:15" x14ac:dyDescent="0.3">
      <c r="A5" s="10" t="s">
        <v>15</v>
      </c>
      <c r="B5" s="3" t="s">
        <v>31</v>
      </c>
      <c r="D5" s="1" t="s">
        <v>17</v>
      </c>
      <c r="E5" s="1" t="s">
        <v>32</v>
      </c>
      <c r="F5" s="1" t="s">
        <v>18</v>
      </c>
      <c r="G5" s="1" t="s">
        <v>30</v>
      </c>
      <c r="H5" s="1" t="s">
        <v>20</v>
      </c>
      <c r="I5" s="1">
        <v>415</v>
      </c>
      <c r="J5" s="13" t="s">
        <v>23</v>
      </c>
      <c r="K5" s="1" t="s">
        <v>21</v>
      </c>
      <c r="L5" s="1" t="s">
        <v>33</v>
      </c>
      <c r="M5" s="1" t="s">
        <v>23</v>
      </c>
      <c r="N5" s="7">
        <v>32.200000000000003</v>
      </c>
    </row>
    <row r="6" spans="1:15" x14ac:dyDescent="0.3">
      <c r="A6" s="10" t="s">
        <v>15</v>
      </c>
      <c r="B6" s="3" t="s">
        <v>34</v>
      </c>
      <c r="D6" s="1" t="s">
        <v>17</v>
      </c>
      <c r="E6" s="1">
        <v>1</v>
      </c>
      <c r="F6" s="1" t="s">
        <v>18</v>
      </c>
      <c r="G6" s="1" t="s">
        <v>20</v>
      </c>
      <c r="H6" s="1" t="s">
        <v>20</v>
      </c>
      <c r="I6" s="1">
        <v>9</v>
      </c>
      <c r="J6" s="13" t="s">
        <v>23</v>
      </c>
      <c r="K6" s="1" t="s">
        <v>35</v>
      </c>
      <c r="L6" s="1" t="s">
        <v>22</v>
      </c>
      <c r="M6" s="1" t="s">
        <v>36</v>
      </c>
      <c r="N6" s="6">
        <v>29.3</v>
      </c>
    </row>
    <row r="7" spans="1:15" x14ac:dyDescent="0.3">
      <c r="A7" s="10" t="s">
        <v>15</v>
      </c>
      <c r="B7" s="3" t="s">
        <v>37</v>
      </c>
      <c r="D7" s="1" t="s">
        <v>38</v>
      </c>
      <c r="E7" s="1">
        <v>1</v>
      </c>
      <c r="F7" s="1" t="s">
        <v>18</v>
      </c>
      <c r="G7" s="1" t="s">
        <v>19</v>
      </c>
      <c r="H7" s="1" t="s">
        <v>20</v>
      </c>
      <c r="I7" s="1">
        <v>372</v>
      </c>
      <c r="J7" s="13" t="s">
        <v>23</v>
      </c>
      <c r="K7" s="1" t="s">
        <v>39</v>
      </c>
      <c r="L7" s="1" t="s">
        <v>22</v>
      </c>
      <c r="M7" s="1" t="s">
        <v>18</v>
      </c>
      <c r="N7" s="6">
        <v>25.8</v>
      </c>
      <c r="O7" s="5" t="s">
        <v>40</v>
      </c>
    </row>
    <row r="8" spans="1:15" x14ac:dyDescent="0.3">
      <c r="A8" s="10" t="s">
        <v>15</v>
      </c>
      <c r="B8" s="3" t="s">
        <v>41</v>
      </c>
      <c r="D8" s="1" t="s">
        <v>38</v>
      </c>
      <c r="E8" s="1">
        <v>1</v>
      </c>
      <c r="F8" s="1" t="s">
        <v>18</v>
      </c>
      <c r="G8" s="1" t="s">
        <v>19</v>
      </c>
      <c r="H8" s="1" t="s">
        <v>20</v>
      </c>
      <c r="I8" s="1">
        <v>330</v>
      </c>
      <c r="J8" s="13" t="s">
        <v>23</v>
      </c>
      <c r="K8" s="1" t="s">
        <v>21</v>
      </c>
      <c r="L8" s="1" t="s">
        <v>22</v>
      </c>
      <c r="M8" s="1" t="s">
        <v>23</v>
      </c>
      <c r="N8" s="8">
        <v>16.7</v>
      </c>
      <c r="O8" s="5" t="s">
        <v>42</v>
      </c>
    </row>
    <row r="9" spans="1:15" x14ac:dyDescent="0.3">
      <c r="A9" s="10" t="s">
        <v>15</v>
      </c>
      <c r="B9" s="3" t="s">
        <v>43</v>
      </c>
      <c r="D9" s="1" t="s">
        <v>38</v>
      </c>
      <c r="E9" s="1">
        <v>1</v>
      </c>
      <c r="F9" s="1" t="s">
        <v>18</v>
      </c>
      <c r="G9" s="1" t="s">
        <v>19</v>
      </c>
      <c r="H9" s="1" t="s">
        <v>20</v>
      </c>
      <c r="I9" s="1">
        <v>665</v>
      </c>
      <c r="J9" s="13" t="s">
        <v>23</v>
      </c>
      <c r="K9" s="1" t="s">
        <v>21</v>
      </c>
      <c r="L9" s="1" t="s">
        <v>22</v>
      </c>
      <c r="M9" s="1" t="s">
        <v>18</v>
      </c>
      <c r="N9" s="6">
        <v>25.1</v>
      </c>
    </row>
    <row r="10" spans="1:15" x14ac:dyDescent="0.3">
      <c r="A10" s="10" t="s">
        <v>15</v>
      </c>
      <c r="B10" s="3" t="s">
        <v>44</v>
      </c>
      <c r="D10" s="1" t="s">
        <v>38</v>
      </c>
      <c r="E10" s="1">
        <v>1</v>
      </c>
      <c r="F10" s="1" t="s">
        <v>18</v>
      </c>
      <c r="G10" s="1" t="s">
        <v>19</v>
      </c>
      <c r="H10" s="1" t="s">
        <v>20</v>
      </c>
      <c r="I10" s="1">
        <v>548</v>
      </c>
      <c r="J10" s="12" t="s">
        <v>18</v>
      </c>
      <c r="K10" s="1" t="s">
        <v>21</v>
      </c>
      <c r="L10" s="1" t="s">
        <v>45</v>
      </c>
      <c r="M10" s="1" t="s">
        <v>18</v>
      </c>
      <c r="N10" s="7">
        <v>39.200000000000003</v>
      </c>
      <c r="O10" s="5" t="s">
        <v>46</v>
      </c>
    </row>
    <row r="11" spans="1:15" x14ac:dyDescent="0.3">
      <c r="A11" s="10" t="s">
        <v>15</v>
      </c>
      <c r="B11" s="3" t="s">
        <v>47</v>
      </c>
      <c r="D11" s="1" t="s">
        <v>38</v>
      </c>
      <c r="E11" s="1">
        <v>1</v>
      </c>
      <c r="F11" s="1" t="s">
        <v>18</v>
      </c>
      <c r="G11" s="1" t="s">
        <v>19</v>
      </c>
      <c r="H11" s="1" t="s">
        <v>48</v>
      </c>
      <c r="I11" s="1">
        <v>430</v>
      </c>
      <c r="J11" s="13" t="s">
        <v>23</v>
      </c>
      <c r="K11" s="1" t="s">
        <v>21</v>
      </c>
      <c r="L11" s="1" t="s">
        <v>33</v>
      </c>
      <c r="M11" s="1" t="s">
        <v>18</v>
      </c>
      <c r="N11" s="6">
        <v>28.3</v>
      </c>
    </row>
    <row r="12" spans="1:15" x14ac:dyDescent="0.3">
      <c r="A12" s="10" t="s">
        <v>15</v>
      </c>
      <c r="B12" s="3" t="s">
        <v>49</v>
      </c>
      <c r="D12" s="1" t="s">
        <v>38</v>
      </c>
      <c r="E12" s="1">
        <v>1</v>
      </c>
      <c r="F12" s="1" t="s">
        <v>18</v>
      </c>
      <c r="G12" s="1" t="s">
        <v>30</v>
      </c>
      <c r="H12" s="1" t="s">
        <v>20</v>
      </c>
      <c r="I12" s="1">
        <v>148</v>
      </c>
      <c r="J12" s="13" t="s">
        <v>23</v>
      </c>
      <c r="K12" s="1" t="s">
        <v>21</v>
      </c>
      <c r="L12" s="1" t="s">
        <v>50</v>
      </c>
      <c r="M12" s="1" t="s">
        <v>23</v>
      </c>
      <c r="N12" s="8">
        <v>20.5</v>
      </c>
    </row>
    <row r="13" spans="1:15" x14ac:dyDescent="0.3">
      <c r="A13" s="10" t="s">
        <v>15</v>
      </c>
      <c r="B13" s="3" t="s">
        <v>51</v>
      </c>
      <c r="D13" s="1" t="s">
        <v>38</v>
      </c>
      <c r="E13" s="1">
        <v>1</v>
      </c>
      <c r="F13" s="1" t="s">
        <v>18</v>
      </c>
      <c r="G13" s="1" t="s">
        <v>30</v>
      </c>
      <c r="H13" s="1" t="s">
        <v>20</v>
      </c>
      <c r="I13" s="1">
        <v>427</v>
      </c>
      <c r="J13" s="12" t="s">
        <v>18</v>
      </c>
      <c r="K13" s="1" t="s">
        <v>21</v>
      </c>
      <c r="L13" s="1" t="s">
        <v>33</v>
      </c>
      <c r="M13" s="1" t="s">
        <v>23</v>
      </c>
      <c r="N13" s="7">
        <v>31.3</v>
      </c>
      <c r="O13" s="5" t="s">
        <v>52</v>
      </c>
    </row>
    <row r="14" spans="1:15" x14ac:dyDescent="0.3">
      <c r="A14" s="10" t="s">
        <v>15</v>
      </c>
      <c r="B14" s="3" t="s">
        <v>53</v>
      </c>
      <c r="D14" s="1" t="s">
        <v>38</v>
      </c>
      <c r="E14" s="1">
        <v>1</v>
      </c>
      <c r="F14" s="1" t="s">
        <v>18</v>
      </c>
      <c r="G14" s="1" t="s">
        <v>19</v>
      </c>
      <c r="H14" s="1" t="s">
        <v>20</v>
      </c>
      <c r="I14" s="1">
        <v>665</v>
      </c>
      <c r="J14" s="13" t="s">
        <v>23</v>
      </c>
      <c r="K14" s="1" t="s">
        <v>21</v>
      </c>
      <c r="L14" s="1" t="s">
        <v>45</v>
      </c>
      <c r="M14" s="1" t="s">
        <v>23</v>
      </c>
      <c r="N14" s="7">
        <v>38.700000000000003</v>
      </c>
      <c r="O14" s="5" t="s">
        <v>54</v>
      </c>
    </row>
    <row r="15" spans="1:15" x14ac:dyDescent="0.3">
      <c r="A15" s="10" t="s">
        <v>15</v>
      </c>
      <c r="B15" s="3" t="s">
        <v>55</v>
      </c>
      <c r="D15" s="1" t="s">
        <v>38</v>
      </c>
      <c r="E15" s="1">
        <v>1</v>
      </c>
      <c r="F15" s="1" t="s">
        <v>18</v>
      </c>
      <c r="G15" s="1" t="s">
        <v>19</v>
      </c>
      <c r="H15" s="1" t="s">
        <v>20</v>
      </c>
      <c r="I15" s="1">
        <v>115</v>
      </c>
      <c r="J15" s="13" t="s">
        <v>23</v>
      </c>
      <c r="K15" s="1" t="s">
        <v>21</v>
      </c>
      <c r="L15" s="1" t="s">
        <v>22</v>
      </c>
      <c r="M15" s="1" t="s">
        <v>18</v>
      </c>
      <c r="N15" s="7">
        <v>32.299999999999997</v>
      </c>
      <c r="O15" s="5" t="s">
        <v>56</v>
      </c>
    </row>
    <row r="16" spans="1:15" x14ac:dyDescent="0.3">
      <c r="A16" s="10" t="s">
        <v>15</v>
      </c>
      <c r="B16" s="3" t="s">
        <v>57</v>
      </c>
      <c r="D16" s="1" t="s">
        <v>38</v>
      </c>
      <c r="E16" s="1">
        <v>1</v>
      </c>
      <c r="F16" s="1" t="s">
        <v>18</v>
      </c>
      <c r="G16" s="1" t="s">
        <v>30</v>
      </c>
      <c r="H16" s="1" t="s">
        <v>20</v>
      </c>
      <c r="I16" s="1">
        <v>43</v>
      </c>
      <c r="J16" s="13" t="s">
        <v>23</v>
      </c>
      <c r="K16" s="1" t="s">
        <v>21</v>
      </c>
      <c r="L16" s="1" t="s">
        <v>22</v>
      </c>
      <c r="M16" s="1" t="s">
        <v>23</v>
      </c>
      <c r="N16" s="7">
        <v>32.700000000000003</v>
      </c>
    </row>
    <row r="17" spans="1:15" x14ac:dyDescent="0.3">
      <c r="A17" s="10" t="s">
        <v>15</v>
      </c>
      <c r="B17" s="3" t="s">
        <v>58</v>
      </c>
      <c r="D17" s="1" t="s">
        <v>38</v>
      </c>
      <c r="E17" s="1">
        <v>1</v>
      </c>
      <c r="F17" s="1" t="s">
        <v>18</v>
      </c>
      <c r="G17" s="1" t="s">
        <v>19</v>
      </c>
      <c r="H17" s="1" t="s">
        <v>20</v>
      </c>
      <c r="I17" s="1">
        <v>402</v>
      </c>
      <c r="J17" s="13" t="s">
        <v>23</v>
      </c>
      <c r="K17" s="1" t="s">
        <v>21</v>
      </c>
      <c r="L17" s="1" t="s">
        <v>22</v>
      </c>
      <c r="M17" s="1" t="s">
        <v>18</v>
      </c>
      <c r="N17" s="7">
        <v>42</v>
      </c>
    </row>
    <row r="18" spans="1:15" x14ac:dyDescent="0.3">
      <c r="A18" s="10" t="s">
        <v>15</v>
      </c>
      <c r="B18" s="3" t="s">
        <v>59</v>
      </c>
      <c r="D18" s="1" t="s">
        <v>38</v>
      </c>
      <c r="E18" s="1">
        <v>1</v>
      </c>
      <c r="F18" s="1" t="s">
        <v>18</v>
      </c>
      <c r="G18" s="1" t="s">
        <v>19</v>
      </c>
      <c r="H18" s="1" t="s">
        <v>20</v>
      </c>
      <c r="I18" s="1">
        <v>621</v>
      </c>
      <c r="J18" s="13" t="s">
        <v>23</v>
      </c>
      <c r="K18" s="1" t="s">
        <v>21</v>
      </c>
      <c r="L18" s="1" t="s">
        <v>22</v>
      </c>
      <c r="M18" s="1" t="s">
        <v>23</v>
      </c>
      <c r="N18" s="7">
        <v>36.4</v>
      </c>
      <c r="O18" s="5" t="s">
        <v>60</v>
      </c>
    </row>
    <row r="19" spans="1:15" x14ac:dyDescent="0.3">
      <c r="A19" s="10" t="s">
        <v>15</v>
      </c>
      <c r="B19" s="39" t="s">
        <v>61</v>
      </c>
      <c r="D19" s="1" t="s">
        <v>38</v>
      </c>
      <c r="E19" s="1">
        <v>2</v>
      </c>
      <c r="F19" s="1" t="s">
        <v>18</v>
      </c>
      <c r="G19" s="1" t="s">
        <v>26</v>
      </c>
      <c r="H19" s="1" t="s">
        <v>20</v>
      </c>
      <c r="I19" s="1">
        <v>1246</v>
      </c>
      <c r="J19" s="13" t="s">
        <v>23</v>
      </c>
      <c r="K19" s="1" t="s">
        <v>21</v>
      </c>
      <c r="L19" s="1" t="s">
        <v>50</v>
      </c>
      <c r="M19" s="1" t="s">
        <v>18</v>
      </c>
      <c r="N19" s="7">
        <v>37.799999999999997</v>
      </c>
      <c r="O19" s="5" t="s">
        <v>62</v>
      </c>
    </row>
    <row r="20" spans="1:15" x14ac:dyDescent="0.3">
      <c r="A20" s="10" t="s">
        <v>15</v>
      </c>
      <c r="B20" s="3" t="s">
        <v>63</v>
      </c>
      <c r="D20" s="1" t="s">
        <v>38</v>
      </c>
      <c r="E20" s="1">
        <v>1</v>
      </c>
      <c r="F20" s="1" t="s">
        <v>18</v>
      </c>
      <c r="G20" s="1" t="s">
        <v>19</v>
      </c>
      <c r="H20" s="1" t="s">
        <v>20</v>
      </c>
      <c r="I20" s="1">
        <v>92</v>
      </c>
      <c r="J20" s="13" t="s">
        <v>23</v>
      </c>
      <c r="K20" s="1" t="s">
        <v>21</v>
      </c>
      <c r="L20" s="1" t="s">
        <v>22</v>
      </c>
      <c r="M20" s="1" t="s">
        <v>23</v>
      </c>
      <c r="N20" s="8">
        <v>14.1</v>
      </c>
    </row>
    <row r="21" spans="1:15" x14ac:dyDescent="0.3">
      <c r="A21" s="10" t="s">
        <v>15</v>
      </c>
      <c r="B21" s="3" t="s">
        <v>64</v>
      </c>
      <c r="D21" s="1" t="s">
        <v>38</v>
      </c>
      <c r="E21" s="1">
        <v>1</v>
      </c>
      <c r="F21" s="1" t="s">
        <v>18</v>
      </c>
      <c r="G21" s="1" t="s">
        <v>30</v>
      </c>
      <c r="H21" s="1" t="s">
        <v>20</v>
      </c>
      <c r="I21" s="1">
        <v>138</v>
      </c>
      <c r="J21" s="13" t="s">
        <v>23</v>
      </c>
      <c r="K21" s="1" t="s">
        <v>21</v>
      </c>
      <c r="L21" s="1" t="s">
        <v>45</v>
      </c>
      <c r="M21" s="1" t="s">
        <v>18</v>
      </c>
      <c r="N21" s="6">
        <v>24.3</v>
      </c>
      <c r="O21" s="5" t="s">
        <v>65</v>
      </c>
    </row>
    <row r="22" spans="1:15" x14ac:dyDescent="0.3">
      <c r="A22" s="10" t="s">
        <v>15</v>
      </c>
      <c r="B22" s="3" t="s">
        <v>66</v>
      </c>
      <c r="D22" s="1" t="s">
        <v>38</v>
      </c>
      <c r="E22" s="1">
        <v>1</v>
      </c>
      <c r="F22" s="1" t="s">
        <v>18</v>
      </c>
      <c r="G22" s="1" t="s">
        <v>19</v>
      </c>
      <c r="H22" s="1" t="s">
        <v>20</v>
      </c>
      <c r="I22" s="1">
        <v>192</v>
      </c>
      <c r="J22" s="13" t="s">
        <v>23</v>
      </c>
      <c r="K22" s="1" t="s">
        <v>21</v>
      </c>
      <c r="L22" s="1" t="s">
        <v>67</v>
      </c>
      <c r="M22" s="1" t="s">
        <v>18</v>
      </c>
      <c r="N22" s="6">
        <v>26.4</v>
      </c>
      <c r="O22" s="5" t="s">
        <v>68</v>
      </c>
    </row>
    <row r="23" spans="1:15" x14ac:dyDescent="0.3">
      <c r="A23" s="10" t="s">
        <v>15</v>
      </c>
      <c r="B23" s="3" t="s">
        <v>69</v>
      </c>
      <c r="D23" s="1" t="s">
        <v>38</v>
      </c>
      <c r="E23" s="1">
        <v>1</v>
      </c>
      <c r="F23" s="1" t="s">
        <v>18</v>
      </c>
      <c r="G23" s="1" t="s">
        <v>19</v>
      </c>
      <c r="H23" s="1" t="s">
        <v>20</v>
      </c>
      <c r="I23" s="1">
        <v>157</v>
      </c>
      <c r="J23" s="13" t="s">
        <v>23</v>
      </c>
      <c r="K23" s="1" t="s">
        <v>21</v>
      </c>
      <c r="L23" s="1" t="s">
        <v>22</v>
      </c>
      <c r="M23" s="1" t="s">
        <v>18</v>
      </c>
      <c r="N23" s="6">
        <v>23.2</v>
      </c>
      <c r="O23" s="5" t="s">
        <v>70</v>
      </c>
    </row>
    <row r="24" spans="1:15" x14ac:dyDescent="0.3">
      <c r="A24" s="10" t="s">
        <v>15</v>
      </c>
      <c r="B24" s="3" t="s">
        <v>71</v>
      </c>
      <c r="D24" s="1" t="s">
        <v>38</v>
      </c>
      <c r="E24" s="1">
        <v>1</v>
      </c>
      <c r="F24" s="1" t="s">
        <v>18</v>
      </c>
      <c r="G24" s="1" t="s">
        <v>20</v>
      </c>
      <c r="H24" s="1" t="s">
        <v>20</v>
      </c>
      <c r="I24" s="1">
        <v>3</v>
      </c>
      <c r="J24" s="13" t="s">
        <v>23</v>
      </c>
      <c r="K24" s="1" t="s">
        <v>36</v>
      </c>
      <c r="L24" s="1" t="s">
        <v>22</v>
      </c>
      <c r="M24" s="1" t="s">
        <v>36</v>
      </c>
      <c r="N24" s="6">
        <v>25.1</v>
      </c>
      <c r="O24" s="5" t="s">
        <v>72</v>
      </c>
    </row>
    <row r="25" spans="1:15" x14ac:dyDescent="0.3">
      <c r="A25" s="10" t="s">
        <v>15</v>
      </c>
      <c r="B25" s="3" t="s">
        <v>73</v>
      </c>
      <c r="D25" s="1" t="s">
        <v>38</v>
      </c>
      <c r="E25" s="1">
        <v>1</v>
      </c>
      <c r="F25" s="1" t="s">
        <v>18</v>
      </c>
      <c r="G25" s="1" t="s">
        <v>74</v>
      </c>
      <c r="H25" s="1" t="s">
        <v>20</v>
      </c>
      <c r="I25" s="1">
        <v>117</v>
      </c>
      <c r="J25" s="13" t="s">
        <v>23</v>
      </c>
      <c r="K25" s="1" t="s">
        <v>21</v>
      </c>
      <c r="L25" s="1" t="s">
        <v>22</v>
      </c>
      <c r="M25" s="1" t="s">
        <v>18</v>
      </c>
      <c r="N25" s="6">
        <v>23.6</v>
      </c>
      <c r="O25" s="5" t="s">
        <v>75</v>
      </c>
    </row>
    <row r="26" spans="1:15" x14ac:dyDescent="0.3">
      <c r="A26" s="10" t="s">
        <v>15</v>
      </c>
      <c r="B26" s="3" t="s">
        <v>76</v>
      </c>
      <c r="D26" s="1" t="s">
        <v>38</v>
      </c>
      <c r="E26" s="1">
        <v>1</v>
      </c>
      <c r="F26" s="1" t="s">
        <v>18</v>
      </c>
      <c r="G26" s="1" t="s">
        <v>30</v>
      </c>
      <c r="H26" s="1" t="s">
        <v>20</v>
      </c>
      <c r="I26" s="1">
        <v>156</v>
      </c>
      <c r="J26" s="13" t="s">
        <v>23</v>
      </c>
      <c r="K26" s="1" t="s">
        <v>77</v>
      </c>
      <c r="L26" s="1" t="s">
        <v>22</v>
      </c>
      <c r="M26" s="1" t="s">
        <v>18</v>
      </c>
      <c r="N26" s="6">
        <v>25.1</v>
      </c>
    </row>
    <row r="27" spans="1:15" x14ac:dyDescent="0.3">
      <c r="A27" s="10" t="s">
        <v>15</v>
      </c>
      <c r="B27" s="3" t="s">
        <v>78</v>
      </c>
      <c r="D27" s="1" t="s">
        <v>38</v>
      </c>
      <c r="E27" s="1">
        <v>1</v>
      </c>
      <c r="F27" s="1" t="s">
        <v>18</v>
      </c>
      <c r="G27" s="1" t="s">
        <v>19</v>
      </c>
      <c r="H27" s="1" t="s">
        <v>79</v>
      </c>
      <c r="I27" s="1">
        <v>609</v>
      </c>
      <c r="J27" s="13" t="s">
        <v>23</v>
      </c>
      <c r="K27" s="1" t="s">
        <v>21</v>
      </c>
      <c r="L27" s="1" t="s">
        <v>22</v>
      </c>
      <c r="M27" s="1" t="s">
        <v>18</v>
      </c>
      <c r="N27" s="7">
        <v>38.799999999999997</v>
      </c>
      <c r="O27" s="5" t="s">
        <v>80</v>
      </c>
    </row>
    <row r="28" spans="1:15" x14ac:dyDescent="0.3">
      <c r="A28" s="10" t="s">
        <v>15</v>
      </c>
      <c r="B28" s="3" t="s">
        <v>81</v>
      </c>
      <c r="D28" s="1" t="s">
        <v>38</v>
      </c>
      <c r="E28" s="1">
        <v>1</v>
      </c>
      <c r="F28" s="1" t="s">
        <v>18</v>
      </c>
      <c r="G28" s="1" t="s">
        <v>82</v>
      </c>
      <c r="H28" s="1" t="s">
        <v>20</v>
      </c>
      <c r="I28" s="1">
        <v>20</v>
      </c>
      <c r="J28" s="13" t="s">
        <v>23</v>
      </c>
      <c r="K28" s="1" t="s">
        <v>21</v>
      </c>
      <c r="L28" s="1" t="s">
        <v>22</v>
      </c>
      <c r="M28" s="1" t="s">
        <v>18</v>
      </c>
      <c r="N28" s="8">
        <v>15.8</v>
      </c>
      <c r="O28" s="5" t="s">
        <v>83</v>
      </c>
    </row>
    <row r="29" spans="1:15" x14ac:dyDescent="0.3">
      <c r="A29" s="10" t="s">
        <v>15</v>
      </c>
      <c r="B29" s="3" t="s">
        <v>84</v>
      </c>
      <c r="D29" s="1" t="s">
        <v>38</v>
      </c>
      <c r="E29" s="1">
        <v>1</v>
      </c>
      <c r="F29" s="1" t="s">
        <v>18</v>
      </c>
      <c r="G29" s="1" t="s">
        <v>30</v>
      </c>
      <c r="H29" s="1" t="s">
        <v>20</v>
      </c>
      <c r="I29" s="1">
        <v>98</v>
      </c>
      <c r="J29" s="13" t="s">
        <v>23</v>
      </c>
      <c r="K29" s="1" t="s">
        <v>21</v>
      </c>
      <c r="L29" s="1" t="s">
        <v>45</v>
      </c>
      <c r="M29" s="1" t="s">
        <v>18</v>
      </c>
      <c r="N29" s="6">
        <v>23</v>
      </c>
      <c r="O29" s="5" t="s">
        <v>75</v>
      </c>
    </row>
    <row r="30" spans="1:15" x14ac:dyDescent="0.3">
      <c r="A30" s="10" t="s">
        <v>15</v>
      </c>
      <c r="B30" s="3" t="s">
        <v>85</v>
      </c>
      <c r="D30" s="1" t="s">
        <v>38</v>
      </c>
      <c r="E30" s="1">
        <v>1</v>
      </c>
      <c r="F30" s="1" t="s">
        <v>18</v>
      </c>
      <c r="G30" s="1" t="s">
        <v>30</v>
      </c>
      <c r="H30" s="1" t="s">
        <v>20</v>
      </c>
      <c r="I30" s="1">
        <v>185</v>
      </c>
      <c r="J30" s="13" t="s">
        <v>23</v>
      </c>
      <c r="K30" s="1" t="s">
        <v>21</v>
      </c>
      <c r="L30" s="1" t="s">
        <v>86</v>
      </c>
      <c r="M30" s="1" t="s">
        <v>18</v>
      </c>
      <c r="N30" s="6">
        <v>23.2</v>
      </c>
    </row>
    <row r="31" spans="1:15" x14ac:dyDescent="0.3">
      <c r="A31" s="10" t="s">
        <v>15</v>
      </c>
      <c r="B31" s="3" t="s">
        <v>87</v>
      </c>
      <c r="D31" s="1" t="s">
        <v>38</v>
      </c>
      <c r="E31" s="1">
        <v>1</v>
      </c>
      <c r="F31" s="1" t="s">
        <v>18</v>
      </c>
      <c r="G31" s="1" t="s">
        <v>19</v>
      </c>
      <c r="H31" s="1" t="s">
        <v>20</v>
      </c>
      <c r="I31" s="1">
        <v>53</v>
      </c>
      <c r="J31" s="13" t="s">
        <v>23</v>
      </c>
      <c r="K31" s="1" t="s">
        <v>35</v>
      </c>
      <c r="L31" s="1" t="s">
        <v>22</v>
      </c>
      <c r="M31" s="1" t="s">
        <v>23</v>
      </c>
      <c r="N31" s="7">
        <v>33.1</v>
      </c>
      <c r="O31" s="5" t="s">
        <v>88</v>
      </c>
    </row>
    <row r="32" spans="1:15" x14ac:dyDescent="0.3">
      <c r="A32" s="10" t="s">
        <v>89</v>
      </c>
      <c r="B32" s="3" t="s">
        <v>90</v>
      </c>
      <c r="C32" s="3">
        <v>405</v>
      </c>
      <c r="D32" s="1" t="s">
        <v>17</v>
      </c>
      <c r="E32" s="1">
        <v>1</v>
      </c>
      <c r="F32" s="1" t="s">
        <v>36</v>
      </c>
      <c r="G32" s="1" t="s">
        <v>19</v>
      </c>
      <c r="H32" s="1" t="s">
        <v>20</v>
      </c>
      <c r="I32" s="1">
        <v>42</v>
      </c>
      <c r="J32" s="13" t="s">
        <v>23</v>
      </c>
      <c r="K32" s="1" t="s">
        <v>77</v>
      </c>
      <c r="L32" s="1" t="s">
        <v>22</v>
      </c>
      <c r="M32" s="1" t="s">
        <v>18</v>
      </c>
      <c r="N32" s="6">
        <v>21.7</v>
      </c>
      <c r="O32" s="5" t="s">
        <v>91</v>
      </c>
    </row>
    <row r="33" spans="1:15" x14ac:dyDescent="0.3">
      <c r="A33" s="10" t="s">
        <v>89</v>
      </c>
      <c r="B33" s="3">
        <v>2060</v>
      </c>
      <c r="C33" s="11">
        <v>424425428</v>
      </c>
      <c r="D33" s="1" t="s">
        <v>17</v>
      </c>
      <c r="E33" s="1">
        <v>2</v>
      </c>
      <c r="F33" s="1" t="s">
        <v>18</v>
      </c>
      <c r="G33" s="1" t="s">
        <v>26</v>
      </c>
      <c r="H33" s="1" t="s">
        <v>20</v>
      </c>
      <c r="I33" s="1">
        <v>168</v>
      </c>
      <c r="J33" s="12" t="s">
        <v>18</v>
      </c>
      <c r="K33" s="1" t="s">
        <v>21</v>
      </c>
      <c r="L33" s="1" t="s">
        <v>45</v>
      </c>
      <c r="M33" s="1" t="s">
        <v>23</v>
      </c>
      <c r="N33" s="8">
        <v>20.8</v>
      </c>
      <c r="O33" s="5" t="s">
        <v>92</v>
      </c>
    </row>
    <row r="34" spans="1:15" x14ac:dyDescent="0.3">
      <c r="A34" s="10" t="s">
        <v>89</v>
      </c>
      <c r="B34" s="3">
        <v>510</v>
      </c>
      <c r="C34" s="11">
        <v>457466468</v>
      </c>
      <c r="D34" s="1" t="s">
        <v>17</v>
      </c>
      <c r="E34" s="1">
        <v>1</v>
      </c>
      <c r="F34" s="1" t="s">
        <v>18</v>
      </c>
      <c r="G34" s="1" t="s">
        <v>93</v>
      </c>
      <c r="H34" s="1" t="s">
        <v>94</v>
      </c>
      <c r="I34" s="1">
        <v>757</v>
      </c>
      <c r="J34" s="13" t="s">
        <v>23</v>
      </c>
      <c r="K34" s="1" t="s">
        <v>21</v>
      </c>
      <c r="L34" s="1" t="s">
        <v>95</v>
      </c>
      <c r="M34" s="1" t="s">
        <v>18</v>
      </c>
      <c r="N34" s="8">
        <v>13.9</v>
      </c>
      <c r="O34" s="5" t="s">
        <v>96</v>
      </c>
    </row>
    <row r="35" spans="1:15" x14ac:dyDescent="0.3">
      <c r="A35" s="10" t="s">
        <v>89</v>
      </c>
      <c r="B35" s="3">
        <v>655</v>
      </c>
      <c r="C35" s="3">
        <v>607</v>
      </c>
      <c r="D35" s="1" t="s">
        <v>17</v>
      </c>
      <c r="E35" s="1">
        <v>1</v>
      </c>
      <c r="F35" s="1" t="s">
        <v>36</v>
      </c>
      <c r="G35" s="1" t="s">
        <v>19</v>
      </c>
      <c r="H35" s="1" t="s">
        <v>79</v>
      </c>
      <c r="I35" s="1">
        <v>1530</v>
      </c>
      <c r="J35" s="12" t="s">
        <v>18</v>
      </c>
      <c r="K35" s="1" t="s">
        <v>39</v>
      </c>
      <c r="L35" s="1" t="s">
        <v>97</v>
      </c>
      <c r="M35" s="1" t="s">
        <v>18</v>
      </c>
      <c r="N35" s="6">
        <v>24.2</v>
      </c>
      <c r="O35" s="5" t="s">
        <v>98</v>
      </c>
    </row>
    <row r="36" spans="1:15" x14ac:dyDescent="0.3">
      <c r="A36" s="10" t="s">
        <v>89</v>
      </c>
      <c r="B36" s="3" t="s">
        <v>90</v>
      </c>
      <c r="C36" s="3">
        <v>502</v>
      </c>
      <c r="D36" s="1" t="s">
        <v>17</v>
      </c>
      <c r="E36" s="1">
        <v>1</v>
      </c>
      <c r="F36" s="1" t="s">
        <v>36</v>
      </c>
      <c r="G36" s="1" t="s">
        <v>20</v>
      </c>
      <c r="H36" s="1" t="s">
        <v>20</v>
      </c>
      <c r="I36" s="1">
        <v>8</v>
      </c>
      <c r="J36" s="13" t="s">
        <v>23</v>
      </c>
      <c r="K36" s="1" t="s">
        <v>21</v>
      </c>
      <c r="L36" s="1" t="s">
        <v>33</v>
      </c>
      <c r="M36" s="1" t="s">
        <v>18</v>
      </c>
      <c r="N36" s="8">
        <v>7.6</v>
      </c>
      <c r="O36" s="5" t="s">
        <v>99</v>
      </c>
    </row>
    <row r="37" spans="1:15" x14ac:dyDescent="0.3">
      <c r="A37" s="10" t="s">
        <v>89</v>
      </c>
      <c r="B37" s="3">
        <v>1904</v>
      </c>
      <c r="C37" s="3" t="s">
        <v>100</v>
      </c>
      <c r="D37" s="1" t="s">
        <v>17</v>
      </c>
      <c r="E37" s="1">
        <v>1</v>
      </c>
      <c r="F37" s="1" t="s">
        <v>23</v>
      </c>
      <c r="G37" s="1" t="s">
        <v>20</v>
      </c>
      <c r="H37" s="1" t="s">
        <v>20</v>
      </c>
      <c r="I37" s="1">
        <v>14</v>
      </c>
      <c r="J37" s="13" t="s">
        <v>23</v>
      </c>
      <c r="K37" s="1" t="s">
        <v>21</v>
      </c>
      <c r="L37" s="1" t="s">
        <v>22</v>
      </c>
      <c r="M37" s="1" t="s">
        <v>18</v>
      </c>
      <c r="N37" s="8">
        <v>12.4</v>
      </c>
      <c r="O37" s="5" t="s">
        <v>101</v>
      </c>
    </row>
    <row r="38" spans="1:15" x14ac:dyDescent="0.3">
      <c r="A38" s="10" t="s">
        <v>89</v>
      </c>
      <c r="B38" s="3" t="s">
        <v>90</v>
      </c>
      <c r="C38" s="3">
        <v>617</v>
      </c>
      <c r="D38" s="1" t="s">
        <v>17</v>
      </c>
      <c r="E38" s="1">
        <v>1</v>
      </c>
      <c r="F38" s="1" t="s">
        <v>36</v>
      </c>
      <c r="G38" s="1" t="s">
        <v>19</v>
      </c>
      <c r="H38" s="1" t="s">
        <v>20</v>
      </c>
      <c r="I38" s="1">
        <v>36</v>
      </c>
      <c r="J38" s="13" t="s">
        <v>23</v>
      </c>
      <c r="K38" s="1" t="s">
        <v>21</v>
      </c>
      <c r="L38" s="1" t="s">
        <v>22</v>
      </c>
      <c r="M38" s="1" t="s">
        <v>23</v>
      </c>
      <c r="N38" s="6">
        <v>29.1</v>
      </c>
      <c r="O38" s="5" t="s">
        <v>102</v>
      </c>
    </row>
    <row r="39" spans="1:15" x14ac:dyDescent="0.3">
      <c r="A39" s="10" t="s">
        <v>89</v>
      </c>
      <c r="B39" s="3">
        <v>854</v>
      </c>
      <c r="C39" s="3">
        <v>766</v>
      </c>
      <c r="D39" s="1" t="s">
        <v>17</v>
      </c>
      <c r="E39" s="1">
        <v>1</v>
      </c>
      <c r="F39" s="1" t="s">
        <v>18</v>
      </c>
      <c r="G39" s="1" t="s">
        <v>19</v>
      </c>
      <c r="H39" s="1" t="s">
        <v>20</v>
      </c>
      <c r="I39" s="1">
        <v>574</v>
      </c>
      <c r="J39" s="13" t="s">
        <v>23</v>
      </c>
      <c r="K39" s="1" t="s">
        <v>21</v>
      </c>
      <c r="L39" s="1" t="s">
        <v>103</v>
      </c>
      <c r="M39" s="1" t="s">
        <v>18</v>
      </c>
      <c r="N39" s="6">
        <v>22.2</v>
      </c>
      <c r="O39" s="14" t="s">
        <v>104</v>
      </c>
    </row>
    <row r="40" spans="1:15" x14ac:dyDescent="0.3">
      <c r="A40" s="10" t="s">
        <v>89</v>
      </c>
      <c r="B40" s="3">
        <v>1060</v>
      </c>
      <c r="C40" s="3">
        <v>808</v>
      </c>
      <c r="D40" s="1" t="s">
        <v>17</v>
      </c>
      <c r="E40" s="1" t="s">
        <v>105</v>
      </c>
      <c r="F40" s="1" t="s">
        <v>23</v>
      </c>
      <c r="G40" s="1" t="s">
        <v>26</v>
      </c>
      <c r="H40" s="1" t="s">
        <v>20</v>
      </c>
      <c r="I40" s="1">
        <v>1126</v>
      </c>
      <c r="J40" s="12" t="s">
        <v>18</v>
      </c>
      <c r="K40" s="1" t="s">
        <v>106</v>
      </c>
      <c r="L40" s="1" t="s">
        <v>103</v>
      </c>
      <c r="M40" s="1" t="s">
        <v>18</v>
      </c>
      <c r="N40" s="15">
        <v>39.4</v>
      </c>
      <c r="O40" s="5" t="s">
        <v>107</v>
      </c>
    </row>
    <row r="41" spans="1:15" x14ac:dyDescent="0.3">
      <c r="A41" s="10" t="s">
        <v>89</v>
      </c>
      <c r="B41" s="3">
        <v>790</v>
      </c>
      <c r="C41" s="3">
        <v>833</v>
      </c>
      <c r="D41" s="1" t="s">
        <v>17</v>
      </c>
      <c r="E41" s="1">
        <v>1</v>
      </c>
      <c r="F41" s="1" t="s">
        <v>23</v>
      </c>
      <c r="G41" s="1" t="s">
        <v>20</v>
      </c>
      <c r="H41" s="1" t="s">
        <v>20</v>
      </c>
      <c r="I41" s="1">
        <v>40</v>
      </c>
      <c r="J41" s="13" t="s">
        <v>23</v>
      </c>
      <c r="K41" s="1" t="s">
        <v>21</v>
      </c>
      <c r="L41" s="1" t="s">
        <v>45</v>
      </c>
      <c r="M41" s="1" t="s">
        <v>18</v>
      </c>
      <c r="N41" s="15">
        <v>31.5</v>
      </c>
      <c r="O41" s="5" t="s">
        <v>108</v>
      </c>
    </row>
    <row r="42" spans="1:15" x14ac:dyDescent="0.3">
      <c r="A42" s="10" t="s">
        <v>89</v>
      </c>
      <c r="B42" s="3">
        <v>895</v>
      </c>
      <c r="C42" s="3">
        <v>843</v>
      </c>
      <c r="D42" s="1" t="s">
        <v>17</v>
      </c>
      <c r="E42" s="1">
        <v>1</v>
      </c>
      <c r="F42" s="1" t="s">
        <v>23</v>
      </c>
      <c r="G42" s="1" t="s">
        <v>19</v>
      </c>
      <c r="H42" s="1" t="s">
        <v>79</v>
      </c>
      <c r="I42" s="1">
        <v>1122</v>
      </c>
      <c r="J42" s="12" t="s">
        <v>18</v>
      </c>
      <c r="K42" s="1" t="s">
        <v>21</v>
      </c>
      <c r="L42" s="1" t="s">
        <v>45</v>
      </c>
      <c r="M42" s="1" t="s">
        <v>18</v>
      </c>
      <c r="N42" s="8">
        <v>18.3</v>
      </c>
      <c r="O42" s="5" t="s">
        <v>109</v>
      </c>
    </row>
    <row r="43" spans="1:15" x14ac:dyDescent="0.3">
      <c r="A43" s="10" t="s">
        <v>89</v>
      </c>
      <c r="B43" s="3" t="s">
        <v>90</v>
      </c>
      <c r="C43" s="3">
        <v>853</v>
      </c>
      <c r="D43" s="1" t="s">
        <v>17</v>
      </c>
      <c r="E43" s="1">
        <v>1</v>
      </c>
      <c r="F43" s="1" t="s">
        <v>36</v>
      </c>
      <c r="G43" s="1" t="s">
        <v>20</v>
      </c>
      <c r="H43" s="1" t="s">
        <v>20</v>
      </c>
      <c r="I43" s="1">
        <v>2</v>
      </c>
      <c r="J43" s="13" t="s">
        <v>23</v>
      </c>
      <c r="K43" s="1" t="s">
        <v>67</v>
      </c>
      <c r="L43" s="1" t="s">
        <v>22</v>
      </c>
      <c r="M43" s="1" t="s">
        <v>23</v>
      </c>
      <c r="N43" s="8">
        <v>17.3</v>
      </c>
      <c r="O43" s="5" t="s">
        <v>110</v>
      </c>
    </row>
    <row r="44" spans="1:15" x14ac:dyDescent="0.3">
      <c r="A44" s="10" t="s">
        <v>89</v>
      </c>
      <c r="B44" s="3">
        <v>910</v>
      </c>
      <c r="C44" s="3">
        <v>869</v>
      </c>
      <c r="D44" s="1" t="s">
        <v>17</v>
      </c>
      <c r="E44" s="1">
        <v>1</v>
      </c>
      <c r="F44" s="1" t="s">
        <v>36</v>
      </c>
      <c r="G44" s="1" t="s">
        <v>19</v>
      </c>
      <c r="H44" s="1" t="s">
        <v>111</v>
      </c>
      <c r="I44" s="1">
        <v>1343</v>
      </c>
      <c r="J44" s="12" t="s">
        <v>18</v>
      </c>
      <c r="K44" s="1" t="s">
        <v>21</v>
      </c>
      <c r="L44" s="1" t="s">
        <v>103</v>
      </c>
      <c r="M44" s="1" t="s">
        <v>23</v>
      </c>
      <c r="N44" s="6">
        <v>28.3</v>
      </c>
      <c r="O44" s="5" t="s">
        <v>112</v>
      </c>
    </row>
    <row r="45" spans="1:15" x14ac:dyDescent="0.3">
      <c r="A45" s="10" t="s">
        <v>89</v>
      </c>
      <c r="B45" s="3">
        <v>915</v>
      </c>
      <c r="C45" s="3">
        <v>872</v>
      </c>
      <c r="D45" s="1" t="s">
        <v>17</v>
      </c>
      <c r="E45" s="1">
        <v>1</v>
      </c>
      <c r="F45" s="1" t="s">
        <v>23</v>
      </c>
      <c r="G45" s="1" t="s">
        <v>19</v>
      </c>
      <c r="H45" s="1" t="s">
        <v>94</v>
      </c>
      <c r="I45" s="1">
        <v>1208</v>
      </c>
      <c r="J45" s="12" t="s">
        <v>18</v>
      </c>
      <c r="K45" s="1" t="s">
        <v>21</v>
      </c>
      <c r="L45" s="1" t="s">
        <v>45</v>
      </c>
      <c r="M45" s="1" t="s">
        <v>18</v>
      </c>
      <c r="N45" s="15">
        <v>45.4</v>
      </c>
      <c r="O45" s="5" t="s">
        <v>113</v>
      </c>
    </row>
    <row r="46" spans="1:15" x14ac:dyDescent="0.3">
      <c r="A46" s="10" t="s">
        <v>89</v>
      </c>
      <c r="B46" s="3">
        <v>945</v>
      </c>
      <c r="C46" s="3">
        <v>888</v>
      </c>
      <c r="D46" s="1" t="s">
        <v>17</v>
      </c>
      <c r="E46" s="1">
        <v>1</v>
      </c>
      <c r="F46" s="1" t="s">
        <v>23</v>
      </c>
      <c r="G46" s="1" t="s">
        <v>19</v>
      </c>
      <c r="H46" s="1" t="s">
        <v>20</v>
      </c>
      <c r="I46" s="1">
        <v>15</v>
      </c>
      <c r="J46" s="12" t="s">
        <v>18</v>
      </c>
      <c r="K46" s="1" t="s">
        <v>21</v>
      </c>
      <c r="L46" s="1" t="s">
        <v>45</v>
      </c>
      <c r="M46" s="1" t="s">
        <v>23</v>
      </c>
      <c r="N46" s="8">
        <v>9.1</v>
      </c>
    </row>
    <row r="47" spans="1:15" x14ac:dyDescent="0.3">
      <c r="A47" s="10" t="s">
        <v>89</v>
      </c>
      <c r="B47" s="3">
        <v>1065</v>
      </c>
      <c r="C47" s="3">
        <v>911</v>
      </c>
      <c r="D47" s="1" t="s">
        <v>17</v>
      </c>
      <c r="E47" s="1">
        <v>1</v>
      </c>
      <c r="F47" s="1" t="s">
        <v>23</v>
      </c>
      <c r="G47" s="1" t="s">
        <v>19</v>
      </c>
      <c r="H47" s="1" t="s">
        <v>20</v>
      </c>
      <c r="I47" s="1">
        <v>53</v>
      </c>
      <c r="J47" s="12" t="s">
        <v>18</v>
      </c>
      <c r="K47" s="1" t="s">
        <v>21</v>
      </c>
      <c r="L47" s="1" t="s">
        <v>33</v>
      </c>
      <c r="M47" s="1" t="s">
        <v>23</v>
      </c>
      <c r="N47" s="8">
        <v>14.9</v>
      </c>
      <c r="O47" s="5" t="s">
        <v>114</v>
      </c>
    </row>
    <row r="48" spans="1:15" x14ac:dyDescent="0.3">
      <c r="A48" s="10" t="s">
        <v>89</v>
      </c>
      <c r="B48" s="3">
        <v>1180</v>
      </c>
      <c r="C48" s="3">
        <v>983</v>
      </c>
      <c r="D48" s="1" t="s">
        <v>17</v>
      </c>
      <c r="E48" s="1">
        <v>1</v>
      </c>
      <c r="F48" s="1" t="s">
        <v>36</v>
      </c>
      <c r="G48" s="1" t="s">
        <v>19</v>
      </c>
      <c r="H48" s="1" t="s">
        <v>20</v>
      </c>
      <c r="I48" s="1">
        <v>1608</v>
      </c>
      <c r="J48" s="12" t="s">
        <v>18</v>
      </c>
      <c r="K48" s="1" t="s">
        <v>21</v>
      </c>
      <c r="L48" s="1" t="s">
        <v>45</v>
      </c>
      <c r="M48" s="1" t="s">
        <v>18</v>
      </c>
      <c r="N48" s="8">
        <v>20.399999999999999</v>
      </c>
      <c r="O48" s="5" t="s">
        <v>115</v>
      </c>
    </row>
    <row r="49" spans="1:15" x14ac:dyDescent="0.3">
      <c r="A49" s="10" t="s">
        <v>89</v>
      </c>
      <c r="B49" s="3">
        <v>1160</v>
      </c>
      <c r="C49" s="3">
        <v>1007</v>
      </c>
      <c r="D49" s="1" t="s">
        <v>17</v>
      </c>
      <c r="E49" s="1">
        <v>1</v>
      </c>
      <c r="F49" s="1" t="s">
        <v>23</v>
      </c>
      <c r="G49" s="1" t="s">
        <v>19</v>
      </c>
      <c r="H49" s="1" t="s">
        <v>48</v>
      </c>
      <c r="I49" s="1">
        <v>250</v>
      </c>
      <c r="J49" s="13" t="s">
        <v>23</v>
      </c>
      <c r="K49" s="1" t="s">
        <v>21</v>
      </c>
      <c r="L49" s="1" t="s">
        <v>45</v>
      </c>
      <c r="M49" s="1" t="s">
        <v>23</v>
      </c>
      <c r="N49" s="8">
        <v>17.8</v>
      </c>
      <c r="O49" s="5" t="s">
        <v>116</v>
      </c>
    </row>
    <row r="50" spans="1:15" x14ac:dyDescent="0.3">
      <c r="A50" s="10" t="s">
        <v>89</v>
      </c>
      <c r="B50" s="3">
        <v>1055</v>
      </c>
      <c r="C50" s="3">
        <v>1008</v>
      </c>
      <c r="D50" s="1" t="s">
        <v>17</v>
      </c>
      <c r="E50" s="1">
        <v>1</v>
      </c>
      <c r="F50" s="1" t="s">
        <v>18</v>
      </c>
      <c r="G50" s="1" t="s">
        <v>19</v>
      </c>
      <c r="H50" s="1" t="s">
        <v>79</v>
      </c>
      <c r="I50" s="1">
        <v>818</v>
      </c>
      <c r="J50" s="13" t="s">
        <v>23</v>
      </c>
      <c r="K50" s="1" t="s">
        <v>21</v>
      </c>
      <c r="L50" s="1" t="s">
        <v>103</v>
      </c>
      <c r="M50" s="1" t="s">
        <v>18</v>
      </c>
      <c r="N50" s="15">
        <v>33.700000000000003</v>
      </c>
      <c r="O50" s="5" t="s">
        <v>117</v>
      </c>
    </row>
    <row r="51" spans="1:15" x14ac:dyDescent="0.3">
      <c r="A51" s="10" t="s">
        <v>89</v>
      </c>
      <c r="B51" s="3">
        <v>1195</v>
      </c>
      <c r="C51" s="3">
        <v>1121</v>
      </c>
      <c r="D51" s="1" t="s">
        <v>17</v>
      </c>
      <c r="E51" s="1" t="s">
        <v>105</v>
      </c>
      <c r="F51" s="1" t="s">
        <v>36</v>
      </c>
      <c r="G51" s="1" t="s">
        <v>26</v>
      </c>
      <c r="H51" s="1" t="s">
        <v>48</v>
      </c>
      <c r="I51" s="1">
        <v>1369</v>
      </c>
      <c r="J51" s="12" t="s">
        <v>18</v>
      </c>
      <c r="K51" s="1" t="s">
        <v>21</v>
      </c>
      <c r="L51" s="1" t="s">
        <v>118</v>
      </c>
      <c r="M51" s="1" t="s">
        <v>18</v>
      </c>
      <c r="N51" s="6">
        <v>23</v>
      </c>
      <c r="O51" s="5" t="s">
        <v>119</v>
      </c>
    </row>
    <row r="52" spans="1:15" x14ac:dyDescent="0.3">
      <c r="A52" s="10" t="s">
        <v>89</v>
      </c>
      <c r="B52" s="3">
        <v>1215</v>
      </c>
      <c r="C52" s="3">
        <v>1148</v>
      </c>
      <c r="D52" s="1" t="s">
        <v>17</v>
      </c>
      <c r="E52" s="1">
        <v>1</v>
      </c>
      <c r="F52" s="1" t="s">
        <v>36</v>
      </c>
      <c r="G52" s="1" t="s">
        <v>19</v>
      </c>
      <c r="H52" s="1" t="s">
        <v>111</v>
      </c>
      <c r="I52" s="1">
        <v>1230</v>
      </c>
      <c r="J52" s="12" t="s">
        <v>18</v>
      </c>
      <c r="K52" s="1" t="s">
        <v>21</v>
      </c>
      <c r="L52" s="1" t="s">
        <v>45</v>
      </c>
      <c r="M52" s="1" t="s">
        <v>23</v>
      </c>
      <c r="N52" s="15">
        <v>30.1</v>
      </c>
      <c r="O52" s="5" t="s">
        <v>120</v>
      </c>
    </row>
    <row r="53" spans="1:15" x14ac:dyDescent="0.3">
      <c r="A53" s="10" t="s">
        <v>89</v>
      </c>
      <c r="B53" s="3">
        <v>1255</v>
      </c>
      <c r="C53" s="3">
        <v>1187</v>
      </c>
      <c r="D53" s="1" t="s">
        <v>17</v>
      </c>
      <c r="E53" s="1">
        <v>1</v>
      </c>
      <c r="F53" s="1" t="s">
        <v>18</v>
      </c>
      <c r="G53" s="1" t="s">
        <v>19</v>
      </c>
      <c r="H53" s="1" t="s">
        <v>20</v>
      </c>
      <c r="I53" s="1">
        <v>64</v>
      </c>
      <c r="J53" s="13" t="s">
        <v>23</v>
      </c>
      <c r="K53" s="1" t="s">
        <v>21</v>
      </c>
      <c r="L53" s="1" t="s">
        <v>22</v>
      </c>
      <c r="M53" s="1" t="s">
        <v>18</v>
      </c>
      <c r="N53" s="6">
        <v>28.5</v>
      </c>
      <c r="O53" s="5" t="s">
        <v>121</v>
      </c>
    </row>
    <row r="54" spans="1:15" x14ac:dyDescent="0.3">
      <c r="A54" s="10" t="s">
        <v>89</v>
      </c>
      <c r="B54" s="3" t="s">
        <v>90</v>
      </c>
      <c r="C54" s="3">
        <v>1218</v>
      </c>
      <c r="D54" s="1" t="s">
        <v>17</v>
      </c>
      <c r="E54" s="1">
        <v>1</v>
      </c>
      <c r="F54" s="1" t="s">
        <v>36</v>
      </c>
      <c r="G54" s="1" t="s">
        <v>19</v>
      </c>
      <c r="H54" s="1" t="s">
        <v>20</v>
      </c>
      <c r="I54" s="1">
        <v>15</v>
      </c>
      <c r="J54" s="13" t="s">
        <v>23</v>
      </c>
      <c r="K54" s="1" t="s">
        <v>21</v>
      </c>
      <c r="L54" s="1" t="s">
        <v>45</v>
      </c>
      <c r="M54" s="1" t="s">
        <v>18</v>
      </c>
      <c r="N54" s="15">
        <v>34.4</v>
      </c>
    </row>
    <row r="55" spans="1:15" x14ac:dyDescent="0.3">
      <c r="A55" s="10" t="s">
        <v>89</v>
      </c>
      <c r="B55" s="3">
        <v>1320</v>
      </c>
      <c r="C55" s="3">
        <v>1238</v>
      </c>
      <c r="D55" s="1" t="s">
        <v>17</v>
      </c>
      <c r="E55" s="1">
        <v>1</v>
      </c>
      <c r="F55" s="1" t="s">
        <v>23</v>
      </c>
      <c r="G55" s="1" t="s">
        <v>19</v>
      </c>
      <c r="H55" s="1" t="s">
        <v>20</v>
      </c>
      <c r="I55" s="1">
        <v>587</v>
      </c>
      <c r="J55" s="13" t="s">
        <v>23</v>
      </c>
      <c r="K55" s="1" t="s">
        <v>21</v>
      </c>
      <c r="L55" s="1" t="s">
        <v>45</v>
      </c>
      <c r="M55" s="1" t="s">
        <v>18</v>
      </c>
      <c r="N55" s="8">
        <v>15.9</v>
      </c>
      <c r="O55" s="5" t="s">
        <v>122</v>
      </c>
    </row>
    <row r="56" spans="1:15" x14ac:dyDescent="0.3">
      <c r="A56" s="10" t="s">
        <v>89</v>
      </c>
      <c r="B56" s="3" t="s">
        <v>90</v>
      </c>
      <c r="C56" s="3">
        <v>1326</v>
      </c>
      <c r="D56" s="1" t="s">
        <v>17</v>
      </c>
      <c r="E56" s="1">
        <v>1</v>
      </c>
      <c r="F56" s="1" t="s">
        <v>36</v>
      </c>
      <c r="G56" s="1" t="s">
        <v>19</v>
      </c>
      <c r="H56" s="1" t="s">
        <v>48</v>
      </c>
      <c r="I56" s="1">
        <v>3</v>
      </c>
      <c r="J56" s="13" t="s">
        <v>23</v>
      </c>
      <c r="K56" s="1" t="s">
        <v>21</v>
      </c>
      <c r="L56" s="1" t="s">
        <v>22</v>
      </c>
      <c r="M56" s="1" t="s">
        <v>18</v>
      </c>
      <c r="N56" s="8">
        <v>8.8000000000000007</v>
      </c>
      <c r="O56" s="5" t="s">
        <v>123</v>
      </c>
    </row>
    <row r="57" spans="1:15" x14ac:dyDescent="0.3">
      <c r="A57" s="10" t="s">
        <v>89</v>
      </c>
      <c r="B57" s="3" t="s">
        <v>90</v>
      </c>
      <c r="C57" s="3">
        <v>1489</v>
      </c>
      <c r="D57" s="1" t="s">
        <v>17</v>
      </c>
      <c r="E57" s="1">
        <v>1</v>
      </c>
      <c r="F57" s="1" t="s">
        <v>36</v>
      </c>
      <c r="G57" s="1" t="s">
        <v>19</v>
      </c>
      <c r="H57" s="1" t="s">
        <v>20</v>
      </c>
      <c r="I57" s="1">
        <v>5</v>
      </c>
      <c r="J57" s="13" t="s">
        <v>23</v>
      </c>
      <c r="K57" s="1" t="s">
        <v>21</v>
      </c>
      <c r="L57" s="1" t="s">
        <v>22</v>
      </c>
      <c r="M57" s="1" t="s">
        <v>18</v>
      </c>
      <c r="N57" s="8">
        <v>13.2</v>
      </c>
    </row>
    <row r="58" spans="1:15" x14ac:dyDescent="0.3">
      <c r="A58" s="10" t="s">
        <v>89</v>
      </c>
      <c r="B58" s="3" t="s">
        <v>90</v>
      </c>
      <c r="C58" s="3">
        <v>1494</v>
      </c>
      <c r="D58" s="1" t="s">
        <v>17</v>
      </c>
      <c r="E58" s="1">
        <v>1</v>
      </c>
      <c r="F58" s="1" t="s">
        <v>36</v>
      </c>
      <c r="G58" s="1" t="s">
        <v>20</v>
      </c>
      <c r="H58" s="1" t="s">
        <v>20</v>
      </c>
      <c r="I58" s="1">
        <v>1</v>
      </c>
      <c r="J58" s="13" t="s">
        <v>23</v>
      </c>
      <c r="K58" s="1" t="s">
        <v>21</v>
      </c>
      <c r="L58" s="1" t="s">
        <v>22</v>
      </c>
      <c r="M58" s="1" t="s">
        <v>18</v>
      </c>
      <c r="N58" s="8">
        <v>1</v>
      </c>
      <c r="O58" s="5" t="s">
        <v>124</v>
      </c>
    </row>
    <row r="59" spans="1:15" x14ac:dyDescent="0.3">
      <c r="A59" s="10" t="s">
        <v>89</v>
      </c>
      <c r="B59" s="3">
        <v>1527</v>
      </c>
      <c r="C59" s="3">
        <v>1526</v>
      </c>
      <c r="D59" s="1" t="s">
        <v>17</v>
      </c>
      <c r="E59" s="1">
        <v>1</v>
      </c>
      <c r="F59" s="1" t="s">
        <v>23</v>
      </c>
      <c r="G59" s="1" t="s">
        <v>19</v>
      </c>
      <c r="H59" s="1" t="s">
        <v>20</v>
      </c>
      <c r="I59" s="1">
        <v>91</v>
      </c>
      <c r="J59" s="13" t="s">
        <v>23</v>
      </c>
      <c r="K59" s="1" t="s">
        <v>21</v>
      </c>
      <c r="L59" s="1" t="s">
        <v>22</v>
      </c>
      <c r="M59" s="1" t="s">
        <v>23</v>
      </c>
      <c r="N59" s="6">
        <v>24.3</v>
      </c>
      <c r="O59" s="5" t="s">
        <v>75</v>
      </c>
    </row>
    <row r="60" spans="1:15" x14ac:dyDescent="0.3">
      <c r="A60" s="10" t="s">
        <v>89</v>
      </c>
      <c r="B60" s="3">
        <v>1798</v>
      </c>
      <c r="C60" s="3">
        <v>1628</v>
      </c>
      <c r="D60" s="1" t="s">
        <v>17</v>
      </c>
      <c r="E60" s="1">
        <v>1</v>
      </c>
      <c r="F60" s="1" t="s">
        <v>23</v>
      </c>
      <c r="G60" s="1" t="s">
        <v>19</v>
      </c>
      <c r="H60" s="1" t="s">
        <v>20</v>
      </c>
      <c r="I60" s="1">
        <v>938</v>
      </c>
      <c r="J60" s="12" t="s">
        <v>18</v>
      </c>
      <c r="K60" s="1" t="s">
        <v>21</v>
      </c>
      <c r="L60" s="1" t="s">
        <v>45</v>
      </c>
      <c r="M60" s="1" t="s">
        <v>23</v>
      </c>
      <c r="N60" s="8">
        <v>18.100000000000001</v>
      </c>
      <c r="O60" s="5" t="s">
        <v>125</v>
      </c>
    </row>
    <row r="61" spans="1:15" x14ac:dyDescent="0.3">
      <c r="A61" s="10" t="s">
        <v>89</v>
      </c>
      <c r="B61" s="3">
        <v>1724</v>
      </c>
      <c r="C61" s="3">
        <v>1661</v>
      </c>
      <c r="D61" s="1" t="s">
        <v>17</v>
      </c>
      <c r="E61" s="1">
        <v>1</v>
      </c>
      <c r="F61" s="1" t="s">
        <v>23</v>
      </c>
      <c r="G61" s="1" t="s">
        <v>19</v>
      </c>
      <c r="H61" s="1" t="s">
        <v>111</v>
      </c>
      <c r="I61" s="1">
        <v>345</v>
      </c>
      <c r="J61" s="12" t="s">
        <v>18</v>
      </c>
      <c r="K61" s="1" t="s">
        <v>21</v>
      </c>
      <c r="L61" s="1" t="s">
        <v>126</v>
      </c>
      <c r="M61" s="1" t="s">
        <v>18</v>
      </c>
      <c r="N61" s="8">
        <v>17.899999999999999</v>
      </c>
      <c r="O61" s="5" t="s">
        <v>127</v>
      </c>
    </row>
    <row r="62" spans="1:15" x14ac:dyDescent="0.3">
      <c r="A62" s="10" t="s">
        <v>89</v>
      </c>
      <c r="B62" s="3">
        <v>1671</v>
      </c>
      <c r="C62" s="3">
        <v>1673</v>
      </c>
      <c r="D62" s="1" t="s">
        <v>17</v>
      </c>
      <c r="E62" s="1">
        <v>1</v>
      </c>
      <c r="F62" s="1" t="s">
        <v>23</v>
      </c>
      <c r="G62" s="1" t="s">
        <v>128</v>
      </c>
      <c r="H62" s="1" t="s">
        <v>20</v>
      </c>
      <c r="I62" s="1">
        <v>34</v>
      </c>
      <c r="J62" s="12" t="s">
        <v>18</v>
      </c>
      <c r="K62" s="1" t="s">
        <v>21</v>
      </c>
      <c r="L62" s="1" t="s">
        <v>45</v>
      </c>
      <c r="M62" s="1" t="s">
        <v>18</v>
      </c>
      <c r="N62" s="8">
        <v>15</v>
      </c>
    </row>
    <row r="63" spans="1:15" x14ac:dyDescent="0.3">
      <c r="A63" s="10" t="s">
        <v>89</v>
      </c>
      <c r="B63" s="3">
        <v>1742</v>
      </c>
      <c r="C63" s="3">
        <v>1728</v>
      </c>
      <c r="D63" s="1" t="s">
        <v>17</v>
      </c>
      <c r="E63" s="1">
        <v>1</v>
      </c>
      <c r="F63" s="1" t="s">
        <v>23</v>
      </c>
      <c r="G63" s="1" t="s">
        <v>19</v>
      </c>
      <c r="H63" s="1" t="s">
        <v>79</v>
      </c>
      <c r="I63" s="1">
        <v>489</v>
      </c>
      <c r="J63" s="12" t="s">
        <v>18</v>
      </c>
      <c r="K63" s="1" t="s">
        <v>21</v>
      </c>
      <c r="L63" s="1" t="s">
        <v>126</v>
      </c>
      <c r="M63" s="1" t="s">
        <v>18</v>
      </c>
      <c r="N63" s="6">
        <v>22.2</v>
      </c>
      <c r="O63" s="5" t="s">
        <v>129</v>
      </c>
    </row>
    <row r="64" spans="1:15" x14ac:dyDescent="0.3">
      <c r="A64" s="10" t="s">
        <v>89</v>
      </c>
      <c r="B64" s="3">
        <v>1904</v>
      </c>
      <c r="C64" s="3" t="s">
        <v>130</v>
      </c>
      <c r="D64" s="1" t="s">
        <v>17</v>
      </c>
      <c r="E64" s="1">
        <v>1</v>
      </c>
      <c r="F64" s="1" t="s">
        <v>23</v>
      </c>
      <c r="G64" s="1" t="s">
        <v>19</v>
      </c>
      <c r="H64" s="1" t="s">
        <v>20</v>
      </c>
      <c r="I64" s="1">
        <v>346</v>
      </c>
      <c r="J64" s="12" t="s">
        <v>18</v>
      </c>
      <c r="K64" s="1" t="s">
        <v>21</v>
      </c>
      <c r="L64" s="1" t="s">
        <v>45</v>
      </c>
      <c r="M64" s="1" t="s">
        <v>23</v>
      </c>
      <c r="N64" s="6">
        <v>23.7</v>
      </c>
      <c r="O64" s="5" t="s">
        <v>131</v>
      </c>
    </row>
    <row r="65" spans="1:15" x14ac:dyDescent="0.3">
      <c r="A65" s="10" t="s">
        <v>89</v>
      </c>
      <c r="B65" s="3">
        <v>1806</v>
      </c>
      <c r="C65" s="3" t="s">
        <v>132</v>
      </c>
      <c r="D65" s="1" t="s">
        <v>17</v>
      </c>
      <c r="E65" s="1">
        <v>1</v>
      </c>
      <c r="F65" s="1" t="s">
        <v>36</v>
      </c>
      <c r="G65" s="1" t="s">
        <v>19</v>
      </c>
      <c r="H65" s="1" t="s">
        <v>20</v>
      </c>
      <c r="I65" s="1">
        <v>1080</v>
      </c>
      <c r="J65" s="12" t="s">
        <v>18</v>
      </c>
      <c r="K65" s="1" t="s">
        <v>21</v>
      </c>
      <c r="L65" s="1" t="s">
        <v>45</v>
      </c>
      <c r="M65" s="1" t="s">
        <v>18</v>
      </c>
      <c r="N65" s="8">
        <v>14.5</v>
      </c>
      <c r="O65" s="5" t="s">
        <v>133</v>
      </c>
    </row>
    <row r="66" spans="1:15" x14ac:dyDescent="0.3">
      <c r="A66" s="10" t="s">
        <v>89</v>
      </c>
      <c r="B66" s="3">
        <v>1786</v>
      </c>
      <c r="C66" s="3">
        <v>1788</v>
      </c>
      <c r="D66" s="1" t="s">
        <v>17</v>
      </c>
      <c r="E66" s="1">
        <v>1</v>
      </c>
      <c r="F66" s="1" t="s">
        <v>23</v>
      </c>
      <c r="G66" s="1" t="s">
        <v>19</v>
      </c>
      <c r="H66" s="1" t="s">
        <v>20</v>
      </c>
      <c r="I66" s="1">
        <v>720</v>
      </c>
      <c r="J66" s="12" t="s">
        <v>18</v>
      </c>
      <c r="K66" s="1" t="s">
        <v>21</v>
      </c>
      <c r="L66" s="1" t="s">
        <v>134</v>
      </c>
      <c r="M66" s="1" t="s">
        <v>18</v>
      </c>
      <c r="N66" s="6">
        <v>25.7</v>
      </c>
      <c r="O66" s="5" t="s">
        <v>135</v>
      </c>
    </row>
    <row r="67" spans="1:15" x14ac:dyDescent="0.3">
      <c r="A67" s="10" t="s">
        <v>89</v>
      </c>
      <c r="B67" s="3">
        <v>1845</v>
      </c>
      <c r="C67" s="3" t="s">
        <v>136</v>
      </c>
      <c r="D67" s="1" t="s">
        <v>17</v>
      </c>
      <c r="E67" s="1" t="s">
        <v>105</v>
      </c>
      <c r="F67" s="1" t="s">
        <v>36</v>
      </c>
      <c r="G67" s="1" t="s">
        <v>82</v>
      </c>
      <c r="H67" s="1" t="s">
        <v>20</v>
      </c>
      <c r="I67" s="1">
        <v>196</v>
      </c>
      <c r="J67" s="12" t="s">
        <v>18</v>
      </c>
      <c r="K67" s="1" t="s">
        <v>21</v>
      </c>
      <c r="L67" s="1" t="s">
        <v>45</v>
      </c>
      <c r="M67" s="1" t="s">
        <v>23</v>
      </c>
      <c r="N67" s="8">
        <v>15.1</v>
      </c>
      <c r="O67" s="5" t="s">
        <v>137</v>
      </c>
    </row>
    <row r="68" spans="1:15" x14ac:dyDescent="0.3">
      <c r="A68" s="10" t="s">
        <v>89</v>
      </c>
      <c r="B68" s="3">
        <v>1921</v>
      </c>
      <c r="C68" s="3">
        <v>1924</v>
      </c>
      <c r="D68" s="1" t="s">
        <v>17</v>
      </c>
      <c r="E68" s="1">
        <v>1</v>
      </c>
      <c r="F68" s="1" t="s">
        <v>36</v>
      </c>
      <c r="G68" s="1" t="s">
        <v>20</v>
      </c>
      <c r="H68" s="1" t="s">
        <v>20</v>
      </c>
      <c r="I68" s="1">
        <v>4</v>
      </c>
      <c r="J68" s="13" t="s">
        <v>23</v>
      </c>
      <c r="K68" s="1" t="s">
        <v>21</v>
      </c>
      <c r="L68" s="1" t="s">
        <v>22</v>
      </c>
      <c r="M68" s="1" t="s">
        <v>18</v>
      </c>
      <c r="N68" s="8">
        <v>16.100000000000001</v>
      </c>
    </row>
    <row r="69" spans="1:15" x14ac:dyDescent="0.3">
      <c r="A69" s="10" t="s">
        <v>396</v>
      </c>
      <c r="B69" s="3" t="s">
        <v>397</v>
      </c>
      <c r="D69" s="1" t="s">
        <v>395</v>
      </c>
      <c r="E69" s="1">
        <v>3</v>
      </c>
      <c r="F69" s="1" t="s">
        <v>18</v>
      </c>
      <c r="G69" s="1" t="s">
        <v>26</v>
      </c>
      <c r="H69" s="1" t="s">
        <v>26</v>
      </c>
      <c r="I69" s="1">
        <v>3645</v>
      </c>
      <c r="J69" s="12" t="s">
        <v>18</v>
      </c>
      <c r="K69" s="1" t="s">
        <v>21</v>
      </c>
      <c r="L69" s="1" t="s">
        <v>45</v>
      </c>
      <c r="M69" s="1" t="s">
        <v>18</v>
      </c>
      <c r="N69" s="15">
        <v>36.799999999999997</v>
      </c>
      <c r="O69" s="5" t="s">
        <v>398</v>
      </c>
    </row>
    <row r="70" spans="1:15" x14ac:dyDescent="0.3">
      <c r="A70" s="10" t="s">
        <v>399</v>
      </c>
      <c r="B70" s="3" t="s">
        <v>400</v>
      </c>
      <c r="D70" s="1" t="s">
        <v>395</v>
      </c>
      <c r="E70" s="1">
        <v>1</v>
      </c>
      <c r="F70" s="1" t="s">
        <v>23</v>
      </c>
      <c r="G70" s="1" t="s">
        <v>19</v>
      </c>
      <c r="H70" s="1" t="s">
        <v>94</v>
      </c>
      <c r="I70" s="1">
        <v>1531</v>
      </c>
      <c r="J70" s="12" t="s">
        <v>18</v>
      </c>
      <c r="K70" s="1" t="s">
        <v>21</v>
      </c>
      <c r="L70" s="1" t="s">
        <v>45</v>
      </c>
      <c r="M70" s="1" t="s">
        <v>23</v>
      </c>
      <c r="N70" s="8">
        <v>19</v>
      </c>
      <c r="O70" s="5" t="s">
        <v>401</v>
      </c>
    </row>
  </sheetData>
  <pageMargins left="0.7" right="0.7" top="0.75" bottom="0.75" header="0.3" footer="0.3"/>
  <pageSetup paperSize="9" orientation="portrait" horizontalDpi="4294967293" verticalDpi="36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'Data Inputs'!$A$1:$A$5</xm:f>
          </x14:formula1>
          <xm:sqref>A2:A33</xm:sqref>
        </x14:dataValidation>
        <x14:dataValidation type="list" allowBlank="1" showInputMessage="1" showErrorMessage="1" xr:uid="{00000000-0002-0000-0000-000001000000}">
          <x14:formula1>
            <xm:f>'Data Inputs'!$B$1:$B$2</xm:f>
          </x14:formula1>
          <xm:sqref>D2:D35</xm:sqref>
        </x14:dataValidation>
        <x14:dataValidation type="list" allowBlank="1" showInputMessage="1" showErrorMessage="1" xr:uid="{00000000-0002-0000-0000-000002000000}">
          <x14:formula1>
            <xm:f>'Data Inputs'!$E$1:$E$5</xm:f>
          </x14:formula1>
          <xm:sqref>H2:H52</xm:sqref>
        </x14:dataValidation>
        <x14:dataValidation type="list" allowBlank="1" showInputMessage="1" showErrorMessage="1" xr:uid="{00000000-0002-0000-0000-000003000000}">
          <x14:formula1>
            <xm:f>'Data Inputs'!$D$1:$D$9</xm:f>
          </x14:formula1>
          <xm:sqref>G1:G1048576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54"/>
  <sheetViews>
    <sheetView topLeftCell="A7" workbookViewId="0">
      <selection activeCell="L2" sqref="L2"/>
    </sheetView>
  </sheetViews>
  <sheetFormatPr defaultRowHeight="14.4" x14ac:dyDescent="0.3"/>
  <cols>
    <col min="1" max="1" width="11.5546875" bestFit="1" customWidth="1"/>
    <col min="2" max="2" width="16" bestFit="1" customWidth="1"/>
    <col min="3" max="3" width="16.109375" bestFit="1" customWidth="1"/>
    <col min="4" max="4" width="13.6640625" bestFit="1" customWidth="1"/>
    <col min="6" max="6" width="12.6640625" bestFit="1" customWidth="1"/>
    <col min="7" max="7" width="19" bestFit="1" customWidth="1"/>
    <col min="8" max="8" width="18.109375" bestFit="1" customWidth="1"/>
    <col min="9" max="9" width="16.33203125" bestFit="1" customWidth="1"/>
    <col min="10" max="10" width="13.5546875" bestFit="1" customWidth="1"/>
    <col min="11" max="11" width="19.109375" bestFit="1" customWidth="1"/>
    <col min="12" max="12" width="23.33203125" bestFit="1" customWidth="1"/>
    <col min="13" max="13" width="20.44140625" bestFit="1" customWidth="1"/>
  </cols>
  <sheetData>
    <row r="1" spans="1:39" x14ac:dyDescent="0.3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4" t="s">
        <v>14</v>
      </c>
    </row>
    <row r="2" spans="1:39" x14ac:dyDescent="0.3">
      <c r="A2" s="10" t="s">
        <v>89</v>
      </c>
      <c r="B2" s="3">
        <v>2060</v>
      </c>
      <c r="C2" s="11">
        <v>405424425428</v>
      </c>
      <c r="D2" s="1" t="s">
        <v>17</v>
      </c>
      <c r="E2" s="1">
        <v>2</v>
      </c>
      <c r="F2" s="1" t="s">
        <v>26</v>
      </c>
      <c r="G2" s="1" t="s">
        <v>20</v>
      </c>
      <c r="H2" s="1">
        <f>168+42</f>
        <v>210</v>
      </c>
      <c r="I2" s="12" t="s">
        <v>18</v>
      </c>
      <c r="J2" s="1" t="s">
        <v>21</v>
      </c>
      <c r="K2" s="1" t="s">
        <v>45</v>
      </c>
      <c r="L2" s="1" t="s">
        <v>23</v>
      </c>
      <c r="M2" s="19">
        <f>42.5/2</f>
        <v>21.25</v>
      </c>
      <c r="N2" s="5" t="s">
        <v>192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3">
      <c r="A3" s="10" t="s">
        <v>89</v>
      </c>
      <c r="B3" s="3">
        <v>510</v>
      </c>
      <c r="C3" s="11">
        <v>457466468</v>
      </c>
      <c r="D3" s="1" t="s">
        <v>17</v>
      </c>
      <c r="E3" s="1">
        <v>1</v>
      </c>
      <c r="F3" s="1" t="s">
        <v>93</v>
      </c>
      <c r="G3" s="1" t="s">
        <v>94</v>
      </c>
      <c r="H3" s="1">
        <v>757</v>
      </c>
      <c r="I3" s="13" t="s">
        <v>23</v>
      </c>
      <c r="J3" s="1" t="s">
        <v>21</v>
      </c>
      <c r="K3" s="1" t="s">
        <v>95</v>
      </c>
      <c r="L3" s="1" t="s">
        <v>18</v>
      </c>
      <c r="M3" s="8">
        <v>13.9</v>
      </c>
      <c r="N3" s="5" t="s">
        <v>96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x14ac:dyDescent="0.3">
      <c r="A4" s="10" t="s">
        <v>89</v>
      </c>
      <c r="B4" s="3">
        <v>655</v>
      </c>
      <c r="C4" s="11">
        <v>607617</v>
      </c>
      <c r="D4" s="1" t="s">
        <v>17</v>
      </c>
      <c r="E4" s="1">
        <v>1</v>
      </c>
      <c r="F4" s="1" t="s">
        <v>19</v>
      </c>
      <c r="G4" s="1" t="s">
        <v>79</v>
      </c>
      <c r="H4" s="1">
        <f>1530+36</f>
        <v>1566</v>
      </c>
      <c r="I4" s="12" t="s">
        <v>18</v>
      </c>
      <c r="J4" s="1" t="s">
        <v>39</v>
      </c>
      <c r="K4" s="1" t="s">
        <v>97</v>
      </c>
      <c r="L4" s="1" t="s">
        <v>18</v>
      </c>
      <c r="M4" s="18">
        <f>53.3/2</f>
        <v>26.65</v>
      </c>
      <c r="N4" s="5" t="s">
        <v>193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3">
      <c r="A5" s="10" t="s">
        <v>89</v>
      </c>
      <c r="B5" s="3" t="s">
        <v>90</v>
      </c>
      <c r="C5" s="3">
        <v>502</v>
      </c>
      <c r="D5" s="1" t="s">
        <v>17</v>
      </c>
      <c r="E5" s="1">
        <v>1</v>
      </c>
      <c r="F5" s="1" t="s">
        <v>20</v>
      </c>
      <c r="G5" s="1" t="s">
        <v>20</v>
      </c>
      <c r="H5" s="1">
        <v>8</v>
      </c>
      <c r="I5" s="13" t="s">
        <v>23</v>
      </c>
      <c r="J5" s="1" t="s">
        <v>21</v>
      </c>
      <c r="K5" s="1" t="s">
        <v>33</v>
      </c>
      <c r="L5" s="1" t="s">
        <v>18</v>
      </c>
      <c r="M5" s="8">
        <v>7.6</v>
      </c>
      <c r="N5" s="5" t="s">
        <v>99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x14ac:dyDescent="0.3">
      <c r="A6" s="10" t="s">
        <v>89</v>
      </c>
      <c r="B6" s="3">
        <v>1904</v>
      </c>
      <c r="C6" s="3" t="s">
        <v>100</v>
      </c>
      <c r="D6" s="1" t="s">
        <v>17</v>
      </c>
      <c r="E6" s="1">
        <v>1</v>
      </c>
      <c r="F6" s="1" t="s">
        <v>20</v>
      </c>
      <c r="G6" s="1" t="s">
        <v>20</v>
      </c>
      <c r="H6" s="1">
        <v>14</v>
      </c>
      <c r="I6" s="13" t="s">
        <v>23</v>
      </c>
      <c r="J6" s="1" t="s">
        <v>21</v>
      </c>
      <c r="K6" s="1" t="s">
        <v>22</v>
      </c>
      <c r="L6" s="1" t="s">
        <v>18</v>
      </c>
      <c r="M6" s="8">
        <v>12.4</v>
      </c>
      <c r="N6" s="5" t="s">
        <v>101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x14ac:dyDescent="0.3">
      <c r="A7" s="10" t="s">
        <v>89</v>
      </c>
      <c r="B7" s="3">
        <v>854</v>
      </c>
      <c r="C7" s="3">
        <v>766</v>
      </c>
      <c r="D7" s="1" t="s">
        <v>17</v>
      </c>
      <c r="E7" s="1">
        <v>1</v>
      </c>
      <c r="F7" s="1" t="s">
        <v>19</v>
      </c>
      <c r="G7" s="1" t="s">
        <v>20</v>
      </c>
      <c r="H7" s="1">
        <v>574</v>
      </c>
      <c r="I7" s="13" t="s">
        <v>23</v>
      </c>
      <c r="J7" s="1" t="s">
        <v>21</v>
      </c>
      <c r="K7" s="1" t="s">
        <v>103</v>
      </c>
      <c r="L7" s="1" t="s">
        <v>18</v>
      </c>
      <c r="M7" s="8">
        <v>22.2</v>
      </c>
      <c r="N7" s="14" t="s">
        <v>104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x14ac:dyDescent="0.3">
      <c r="A8" s="10" t="s">
        <v>89</v>
      </c>
      <c r="B8" s="3">
        <v>1060</v>
      </c>
      <c r="C8" s="3">
        <v>808</v>
      </c>
      <c r="D8" s="1" t="s">
        <v>17</v>
      </c>
      <c r="E8" s="1" t="s">
        <v>105</v>
      </c>
      <c r="F8" s="1" t="s">
        <v>26</v>
      </c>
      <c r="G8" s="1" t="s">
        <v>20</v>
      </c>
      <c r="H8" s="1">
        <v>1126</v>
      </c>
      <c r="I8" s="12" t="s">
        <v>18</v>
      </c>
      <c r="J8" s="1" t="s">
        <v>106</v>
      </c>
      <c r="K8" s="1" t="s">
        <v>103</v>
      </c>
      <c r="L8" s="1" t="s">
        <v>18</v>
      </c>
      <c r="M8" s="15">
        <v>39.4</v>
      </c>
      <c r="N8" s="5" t="s">
        <v>107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3">
      <c r="A9" s="10" t="s">
        <v>89</v>
      </c>
      <c r="B9" s="3">
        <v>790</v>
      </c>
      <c r="C9" s="3">
        <v>833</v>
      </c>
      <c r="D9" s="1" t="s">
        <v>17</v>
      </c>
      <c r="E9" s="1">
        <v>1</v>
      </c>
      <c r="F9" s="1" t="s">
        <v>20</v>
      </c>
      <c r="G9" s="1" t="s">
        <v>20</v>
      </c>
      <c r="H9" s="1">
        <v>40</v>
      </c>
      <c r="I9" s="13" t="s">
        <v>23</v>
      </c>
      <c r="J9" s="1" t="s">
        <v>21</v>
      </c>
      <c r="K9" s="1" t="s">
        <v>45</v>
      </c>
      <c r="L9" s="1" t="s">
        <v>18</v>
      </c>
      <c r="M9" s="15">
        <v>31.5</v>
      </c>
      <c r="N9" s="5" t="s">
        <v>108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x14ac:dyDescent="0.3">
      <c r="A10" s="10" t="s">
        <v>89</v>
      </c>
      <c r="B10" s="3">
        <v>895</v>
      </c>
      <c r="C10" s="3">
        <v>843</v>
      </c>
      <c r="D10" s="1" t="s">
        <v>17</v>
      </c>
      <c r="E10" s="1">
        <v>1</v>
      </c>
      <c r="F10" s="1" t="s">
        <v>19</v>
      </c>
      <c r="G10" s="1" t="s">
        <v>79</v>
      </c>
      <c r="H10" s="1">
        <v>1122</v>
      </c>
      <c r="I10" s="12" t="s">
        <v>18</v>
      </c>
      <c r="J10" s="1" t="s">
        <v>21</v>
      </c>
      <c r="K10" s="1" t="s">
        <v>45</v>
      </c>
      <c r="L10" s="1" t="s">
        <v>18</v>
      </c>
      <c r="M10" s="8">
        <v>18.3</v>
      </c>
      <c r="N10" s="5" t="s">
        <v>194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x14ac:dyDescent="0.3">
      <c r="A11" s="10" t="s">
        <v>89</v>
      </c>
      <c r="B11" s="3" t="s">
        <v>90</v>
      </c>
      <c r="C11" s="3">
        <v>853</v>
      </c>
      <c r="D11" s="1" t="s">
        <v>17</v>
      </c>
      <c r="E11" s="1">
        <v>1</v>
      </c>
      <c r="F11" s="1" t="s">
        <v>20</v>
      </c>
      <c r="G11" s="1" t="s">
        <v>20</v>
      </c>
      <c r="H11" s="1">
        <v>2</v>
      </c>
      <c r="I11" s="13" t="s">
        <v>23</v>
      </c>
      <c r="J11" s="1" t="s">
        <v>67</v>
      </c>
      <c r="K11" s="1" t="s">
        <v>22</v>
      </c>
      <c r="L11" s="1" t="s">
        <v>23</v>
      </c>
      <c r="M11" s="8">
        <v>17.3</v>
      </c>
      <c r="N11" s="5" t="s">
        <v>110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x14ac:dyDescent="0.3">
      <c r="A12" s="10" t="s">
        <v>89</v>
      </c>
      <c r="B12" s="3">
        <v>910</v>
      </c>
      <c r="C12" s="3">
        <v>869</v>
      </c>
      <c r="D12" s="1" t="s">
        <v>17</v>
      </c>
      <c r="E12" s="1">
        <v>1</v>
      </c>
      <c r="F12" s="1" t="s">
        <v>19</v>
      </c>
      <c r="G12" s="1" t="s">
        <v>111</v>
      </c>
      <c r="H12" s="1">
        <v>1343</v>
      </c>
      <c r="I12" s="12" t="s">
        <v>18</v>
      </c>
      <c r="J12" s="1" t="s">
        <v>21</v>
      </c>
      <c r="K12" s="1" t="s">
        <v>103</v>
      </c>
      <c r="L12" s="1" t="s">
        <v>23</v>
      </c>
      <c r="M12" s="6">
        <v>28.3</v>
      </c>
      <c r="N12" s="5" t="s">
        <v>195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x14ac:dyDescent="0.3">
      <c r="A13" s="10" t="s">
        <v>89</v>
      </c>
      <c r="B13" s="3">
        <v>915</v>
      </c>
      <c r="C13" s="3">
        <v>872</v>
      </c>
      <c r="D13" s="1" t="s">
        <v>17</v>
      </c>
      <c r="E13" s="1">
        <v>1</v>
      </c>
      <c r="F13" s="1" t="s">
        <v>19</v>
      </c>
      <c r="G13" s="1" t="s">
        <v>94</v>
      </c>
      <c r="H13" s="1">
        <v>1208</v>
      </c>
      <c r="I13" s="12" t="s">
        <v>18</v>
      </c>
      <c r="J13" s="1" t="s">
        <v>21</v>
      </c>
      <c r="K13" s="1" t="s">
        <v>45</v>
      </c>
      <c r="L13" s="1" t="s">
        <v>18</v>
      </c>
      <c r="M13" s="15">
        <v>45.4</v>
      </c>
      <c r="N13" s="5" t="s">
        <v>113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x14ac:dyDescent="0.3">
      <c r="A14" s="10" t="s">
        <v>89</v>
      </c>
      <c r="B14" s="3">
        <v>945</v>
      </c>
      <c r="C14" s="3">
        <v>888</v>
      </c>
      <c r="D14" s="1" t="s">
        <v>17</v>
      </c>
      <c r="E14" s="1">
        <v>1</v>
      </c>
      <c r="F14" s="1" t="s">
        <v>19</v>
      </c>
      <c r="G14" s="1" t="s">
        <v>20</v>
      </c>
      <c r="H14" s="1">
        <v>15</v>
      </c>
      <c r="I14" s="12" t="s">
        <v>18</v>
      </c>
      <c r="J14" s="1" t="s">
        <v>21</v>
      </c>
      <c r="K14" s="1" t="s">
        <v>45</v>
      </c>
      <c r="L14" s="1" t="s">
        <v>23</v>
      </c>
      <c r="M14" s="8">
        <v>9.1</v>
      </c>
      <c r="N14" s="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3">
      <c r="A15" s="10" t="s">
        <v>89</v>
      </c>
      <c r="B15" s="3">
        <v>1065</v>
      </c>
      <c r="C15" s="3">
        <v>911</v>
      </c>
      <c r="D15" s="1" t="s">
        <v>17</v>
      </c>
      <c r="E15" s="1">
        <v>1</v>
      </c>
      <c r="F15" s="1" t="s">
        <v>19</v>
      </c>
      <c r="G15" s="1" t="s">
        <v>20</v>
      </c>
      <c r="H15" s="1">
        <v>53</v>
      </c>
      <c r="I15" s="12" t="s">
        <v>18</v>
      </c>
      <c r="J15" s="1" t="s">
        <v>21</v>
      </c>
      <c r="K15" s="1" t="s">
        <v>33</v>
      </c>
      <c r="L15" s="1" t="s">
        <v>23</v>
      </c>
      <c r="M15" s="8">
        <v>14.9</v>
      </c>
      <c r="N15" s="5" t="s">
        <v>114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x14ac:dyDescent="0.3">
      <c r="A16" s="10" t="s">
        <v>89</v>
      </c>
      <c r="B16" s="3">
        <v>1180</v>
      </c>
      <c r="C16" s="3">
        <v>983</v>
      </c>
      <c r="D16" s="1" t="s">
        <v>17</v>
      </c>
      <c r="E16" s="1">
        <v>1</v>
      </c>
      <c r="F16" s="1" t="s">
        <v>19</v>
      </c>
      <c r="G16" s="1" t="s">
        <v>20</v>
      </c>
      <c r="H16" s="1">
        <v>1608</v>
      </c>
      <c r="I16" s="12" t="s">
        <v>18</v>
      </c>
      <c r="J16" s="1" t="s">
        <v>21</v>
      </c>
      <c r="K16" s="1" t="s">
        <v>45</v>
      </c>
      <c r="L16" s="1" t="s">
        <v>18</v>
      </c>
      <c r="M16" s="8">
        <v>20.399999999999999</v>
      </c>
      <c r="N16" s="5" t="s">
        <v>115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3">
      <c r="A17" s="10" t="s">
        <v>89</v>
      </c>
      <c r="B17" s="3">
        <v>1160</v>
      </c>
      <c r="C17" s="3">
        <v>1007</v>
      </c>
      <c r="D17" s="1" t="s">
        <v>17</v>
      </c>
      <c r="E17" s="1">
        <v>1</v>
      </c>
      <c r="F17" s="1" t="s">
        <v>19</v>
      </c>
      <c r="G17" s="1" t="s">
        <v>48</v>
      </c>
      <c r="H17" s="1">
        <v>250</v>
      </c>
      <c r="I17" s="13" t="s">
        <v>23</v>
      </c>
      <c r="J17" s="1" t="s">
        <v>21</v>
      </c>
      <c r="K17" s="1" t="s">
        <v>45</v>
      </c>
      <c r="L17" s="1" t="s">
        <v>23</v>
      </c>
      <c r="M17" s="8">
        <v>17.8</v>
      </c>
      <c r="N17" s="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3">
      <c r="A18" s="10" t="s">
        <v>89</v>
      </c>
      <c r="B18" s="3">
        <v>1055</v>
      </c>
      <c r="C18" s="3">
        <v>1008</v>
      </c>
      <c r="D18" s="1" t="s">
        <v>17</v>
      </c>
      <c r="E18" s="1">
        <v>1</v>
      </c>
      <c r="F18" s="1" t="s">
        <v>19</v>
      </c>
      <c r="G18" s="1" t="s">
        <v>79</v>
      </c>
      <c r="H18" s="1">
        <v>818</v>
      </c>
      <c r="I18" s="13" t="s">
        <v>23</v>
      </c>
      <c r="J18" s="1" t="s">
        <v>21</v>
      </c>
      <c r="K18" s="1" t="s">
        <v>103</v>
      </c>
      <c r="L18" s="1" t="s">
        <v>18</v>
      </c>
      <c r="M18" s="15">
        <v>33.700000000000003</v>
      </c>
      <c r="N18" s="5" t="s">
        <v>117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3">
      <c r="A19" s="10" t="s">
        <v>89</v>
      </c>
      <c r="B19" s="3">
        <v>1195</v>
      </c>
      <c r="C19" s="3">
        <v>1121</v>
      </c>
      <c r="D19" s="1" t="s">
        <v>17</v>
      </c>
      <c r="E19" s="1" t="s">
        <v>105</v>
      </c>
      <c r="F19" s="1" t="s">
        <v>26</v>
      </c>
      <c r="G19" s="1" t="s">
        <v>48</v>
      </c>
      <c r="H19" s="1">
        <v>1369</v>
      </c>
      <c r="I19" s="12" t="s">
        <v>18</v>
      </c>
      <c r="J19" s="1" t="s">
        <v>21</v>
      </c>
      <c r="K19" s="1" t="s">
        <v>118</v>
      </c>
      <c r="L19" s="1" t="s">
        <v>18</v>
      </c>
      <c r="M19" s="6">
        <v>23</v>
      </c>
      <c r="N19" s="5" t="s">
        <v>196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3">
      <c r="A20" s="10" t="s">
        <v>89</v>
      </c>
      <c r="B20" s="3">
        <v>1215</v>
      </c>
      <c r="C20" s="3">
        <v>1148</v>
      </c>
      <c r="D20" s="1" t="s">
        <v>17</v>
      </c>
      <c r="E20" s="1">
        <v>1</v>
      </c>
      <c r="F20" s="1" t="s">
        <v>19</v>
      </c>
      <c r="G20" s="1" t="s">
        <v>111</v>
      </c>
      <c r="H20" s="1">
        <v>1230</v>
      </c>
      <c r="I20" s="12" t="s">
        <v>18</v>
      </c>
      <c r="J20" s="1" t="s">
        <v>21</v>
      </c>
      <c r="K20" s="1" t="s">
        <v>45</v>
      </c>
      <c r="L20" s="1" t="s">
        <v>23</v>
      </c>
      <c r="M20" s="15">
        <v>30.1</v>
      </c>
      <c r="N20" s="5" t="s">
        <v>120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3">
      <c r="A21" s="10" t="s">
        <v>89</v>
      </c>
      <c r="B21" s="3">
        <v>1255</v>
      </c>
      <c r="C21" s="3">
        <v>1187</v>
      </c>
      <c r="D21" s="1" t="s">
        <v>17</v>
      </c>
      <c r="E21" s="1">
        <v>1</v>
      </c>
      <c r="F21" s="1" t="s">
        <v>19</v>
      </c>
      <c r="G21" s="1" t="s">
        <v>20</v>
      </c>
      <c r="H21" s="1">
        <v>64</v>
      </c>
      <c r="I21" s="13" t="s">
        <v>23</v>
      </c>
      <c r="J21" s="1" t="s">
        <v>21</v>
      </c>
      <c r="K21" s="1" t="s">
        <v>22</v>
      </c>
      <c r="L21" s="1" t="s">
        <v>18</v>
      </c>
      <c r="M21" s="8">
        <v>28.5</v>
      </c>
      <c r="N21" s="5" t="s">
        <v>121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3">
      <c r="A22" s="10" t="s">
        <v>89</v>
      </c>
      <c r="B22" s="3" t="s">
        <v>90</v>
      </c>
      <c r="C22" s="3">
        <v>1218</v>
      </c>
      <c r="D22" s="1" t="s">
        <v>17</v>
      </c>
      <c r="E22" s="1">
        <v>1</v>
      </c>
      <c r="F22" s="1" t="s">
        <v>19</v>
      </c>
      <c r="G22" s="1" t="s">
        <v>20</v>
      </c>
      <c r="H22" s="1">
        <v>15</v>
      </c>
      <c r="I22" s="13" t="s">
        <v>23</v>
      </c>
      <c r="J22" s="1" t="s">
        <v>21</v>
      </c>
      <c r="K22" s="1" t="s">
        <v>45</v>
      </c>
      <c r="L22" s="1" t="s">
        <v>18</v>
      </c>
      <c r="M22" s="15">
        <v>34.4</v>
      </c>
      <c r="N22" s="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3">
      <c r="A23" s="10" t="s">
        <v>89</v>
      </c>
      <c r="B23" s="3">
        <v>1320</v>
      </c>
      <c r="C23" s="3">
        <v>1238</v>
      </c>
      <c r="D23" s="1" t="s">
        <v>17</v>
      </c>
      <c r="E23" s="1">
        <v>1</v>
      </c>
      <c r="F23" s="1" t="s">
        <v>19</v>
      </c>
      <c r="G23" s="1" t="s">
        <v>20</v>
      </c>
      <c r="H23" s="1">
        <v>587</v>
      </c>
      <c r="I23" s="13" t="s">
        <v>23</v>
      </c>
      <c r="J23" s="1" t="s">
        <v>21</v>
      </c>
      <c r="K23" s="1" t="s">
        <v>45</v>
      </c>
      <c r="L23" s="1" t="s">
        <v>18</v>
      </c>
      <c r="M23" s="6">
        <v>15.9</v>
      </c>
      <c r="N23" s="5" t="s">
        <v>122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3">
      <c r="A24" s="10" t="s">
        <v>89</v>
      </c>
      <c r="B24" s="3" t="s">
        <v>90</v>
      </c>
      <c r="C24" s="3">
        <v>1326</v>
      </c>
      <c r="D24" s="1" t="s">
        <v>17</v>
      </c>
      <c r="E24" s="1">
        <v>1</v>
      </c>
      <c r="F24" s="1" t="s">
        <v>19</v>
      </c>
      <c r="G24" s="1" t="s">
        <v>48</v>
      </c>
      <c r="H24" s="1">
        <v>3</v>
      </c>
      <c r="I24" s="13" t="s">
        <v>23</v>
      </c>
      <c r="J24" s="1" t="s">
        <v>21</v>
      </c>
      <c r="K24" s="1" t="s">
        <v>22</v>
      </c>
      <c r="L24" s="1" t="s">
        <v>18</v>
      </c>
      <c r="M24" s="6">
        <v>8.8000000000000007</v>
      </c>
      <c r="N24" s="5" t="s">
        <v>123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3">
      <c r="A25" s="10" t="s">
        <v>89</v>
      </c>
      <c r="B25" s="3" t="s">
        <v>90</v>
      </c>
      <c r="C25" s="3">
        <v>1489</v>
      </c>
      <c r="D25" s="1" t="s">
        <v>17</v>
      </c>
      <c r="E25" s="1">
        <v>1</v>
      </c>
      <c r="F25" s="1" t="s">
        <v>19</v>
      </c>
      <c r="G25" s="1" t="s">
        <v>20</v>
      </c>
      <c r="H25" s="1">
        <v>5</v>
      </c>
      <c r="I25" s="13" t="s">
        <v>23</v>
      </c>
      <c r="J25" s="1" t="s">
        <v>21</v>
      </c>
      <c r="K25" s="1" t="s">
        <v>22</v>
      </c>
      <c r="L25" s="1" t="s">
        <v>18</v>
      </c>
      <c r="M25" s="6">
        <v>13.2</v>
      </c>
      <c r="N25" s="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3">
      <c r="A26" s="10" t="s">
        <v>89</v>
      </c>
      <c r="B26" s="3" t="s">
        <v>90</v>
      </c>
      <c r="C26" s="3">
        <v>1494</v>
      </c>
      <c r="D26" s="1" t="s">
        <v>17</v>
      </c>
      <c r="E26" s="1">
        <v>1</v>
      </c>
      <c r="F26" s="1" t="s">
        <v>20</v>
      </c>
      <c r="G26" s="1" t="s">
        <v>20</v>
      </c>
      <c r="H26" s="1">
        <v>1</v>
      </c>
      <c r="I26" s="13" t="s">
        <v>23</v>
      </c>
      <c r="J26" s="1" t="s">
        <v>21</v>
      </c>
      <c r="K26" s="1" t="s">
        <v>22</v>
      </c>
      <c r="L26" s="1" t="s">
        <v>18</v>
      </c>
      <c r="M26" s="6">
        <v>1</v>
      </c>
      <c r="N26" s="5" t="s">
        <v>124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3">
      <c r="A27" s="10" t="s">
        <v>89</v>
      </c>
      <c r="B27" s="3">
        <v>1527</v>
      </c>
      <c r="C27" s="3">
        <v>1526</v>
      </c>
      <c r="D27" s="1" t="s">
        <v>17</v>
      </c>
      <c r="E27" s="1">
        <v>1</v>
      </c>
      <c r="F27" s="1" t="s">
        <v>19</v>
      </c>
      <c r="G27" s="1" t="s">
        <v>20</v>
      </c>
      <c r="H27" s="1">
        <v>91</v>
      </c>
      <c r="I27" s="13" t="s">
        <v>23</v>
      </c>
      <c r="J27" s="1" t="s">
        <v>21</v>
      </c>
      <c r="K27" s="1" t="s">
        <v>22</v>
      </c>
      <c r="L27" s="1" t="s">
        <v>23</v>
      </c>
      <c r="M27" s="8">
        <v>24.3</v>
      </c>
      <c r="N27" s="5" t="s">
        <v>75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3">
      <c r="A28" s="10" t="s">
        <v>89</v>
      </c>
      <c r="B28" s="3">
        <v>1798</v>
      </c>
      <c r="C28" s="3">
        <v>1628</v>
      </c>
      <c r="D28" s="1" t="s">
        <v>17</v>
      </c>
      <c r="E28" s="1">
        <v>1</v>
      </c>
      <c r="F28" s="1" t="s">
        <v>19</v>
      </c>
      <c r="G28" s="1" t="s">
        <v>20</v>
      </c>
      <c r="H28" s="1">
        <v>938</v>
      </c>
      <c r="I28" s="12" t="s">
        <v>18</v>
      </c>
      <c r="J28" s="1" t="s">
        <v>21</v>
      </c>
      <c r="K28" s="1" t="s">
        <v>45</v>
      </c>
      <c r="L28" s="1" t="s">
        <v>23</v>
      </c>
      <c r="M28" s="6">
        <v>18.100000000000001</v>
      </c>
      <c r="N28" s="5" t="s">
        <v>125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3">
      <c r="A29" s="10" t="s">
        <v>89</v>
      </c>
      <c r="B29" s="3">
        <v>1724</v>
      </c>
      <c r="C29" s="3">
        <v>1661</v>
      </c>
      <c r="D29" s="1" t="s">
        <v>17</v>
      </c>
      <c r="E29" s="1">
        <v>1</v>
      </c>
      <c r="F29" s="1" t="s">
        <v>19</v>
      </c>
      <c r="G29" s="1" t="s">
        <v>111</v>
      </c>
      <c r="H29" s="1">
        <v>345</v>
      </c>
      <c r="I29" s="12" t="s">
        <v>18</v>
      </c>
      <c r="J29" s="1" t="s">
        <v>21</v>
      </c>
      <c r="K29" s="1" t="s">
        <v>126</v>
      </c>
      <c r="L29" s="1" t="s">
        <v>18</v>
      </c>
      <c r="M29" s="6">
        <v>17.899999999999999</v>
      </c>
      <c r="N29" s="5" t="s">
        <v>127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3">
      <c r="A30" s="10" t="s">
        <v>89</v>
      </c>
      <c r="B30" s="3">
        <v>1671</v>
      </c>
      <c r="C30" s="3">
        <v>1673</v>
      </c>
      <c r="D30" s="1" t="s">
        <v>17</v>
      </c>
      <c r="E30" s="1">
        <v>1</v>
      </c>
      <c r="F30" s="1" t="s">
        <v>128</v>
      </c>
      <c r="G30" s="1" t="s">
        <v>20</v>
      </c>
      <c r="H30" s="1">
        <v>34</v>
      </c>
      <c r="I30" s="12" t="s">
        <v>18</v>
      </c>
      <c r="J30" s="1" t="s">
        <v>21</v>
      </c>
      <c r="K30" s="1" t="s">
        <v>45</v>
      </c>
      <c r="L30" s="1" t="s">
        <v>18</v>
      </c>
      <c r="M30" s="6">
        <v>15</v>
      </c>
      <c r="N30" s="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3">
      <c r="A31" s="10" t="s">
        <v>89</v>
      </c>
      <c r="B31" s="3">
        <v>1742</v>
      </c>
      <c r="C31" s="3">
        <v>1728</v>
      </c>
      <c r="D31" s="1" t="s">
        <v>17</v>
      </c>
      <c r="E31" s="1">
        <v>1</v>
      </c>
      <c r="F31" s="1" t="s">
        <v>19</v>
      </c>
      <c r="G31" s="1" t="s">
        <v>79</v>
      </c>
      <c r="H31" s="1">
        <v>489</v>
      </c>
      <c r="I31" s="12" t="s">
        <v>18</v>
      </c>
      <c r="J31" s="1" t="s">
        <v>21</v>
      </c>
      <c r="K31" s="1" t="s">
        <v>126</v>
      </c>
      <c r="L31" s="1" t="s">
        <v>18</v>
      </c>
      <c r="M31" s="8">
        <v>22.2</v>
      </c>
      <c r="N31" s="5" t="s">
        <v>129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3">
      <c r="A32" s="10" t="s">
        <v>89</v>
      </c>
      <c r="B32" s="3">
        <v>1904</v>
      </c>
      <c r="C32" s="3" t="s">
        <v>130</v>
      </c>
      <c r="D32" s="1" t="s">
        <v>17</v>
      </c>
      <c r="E32" s="1">
        <v>1</v>
      </c>
      <c r="F32" s="1" t="s">
        <v>19</v>
      </c>
      <c r="G32" s="1" t="s">
        <v>20</v>
      </c>
      <c r="H32" s="1">
        <v>346</v>
      </c>
      <c r="I32" s="12" t="s">
        <v>18</v>
      </c>
      <c r="J32" s="1" t="s">
        <v>21</v>
      </c>
      <c r="K32" s="1" t="s">
        <v>45</v>
      </c>
      <c r="L32" s="1" t="s">
        <v>23</v>
      </c>
      <c r="M32" s="8">
        <v>23.7</v>
      </c>
      <c r="N32" s="5" t="s">
        <v>131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x14ac:dyDescent="0.3">
      <c r="A33" s="10" t="s">
        <v>89</v>
      </c>
      <c r="B33" s="3">
        <v>1806</v>
      </c>
      <c r="C33" s="3" t="s">
        <v>132</v>
      </c>
      <c r="D33" s="1" t="s">
        <v>17</v>
      </c>
      <c r="E33" s="1">
        <v>1</v>
      </c>
      <c r="F33" s="1" t="s">
        <v>19</v>
      </c>
      <c r="G33" s="1" t="s">
        <v>20</v>
      </c>
      <c r="H33" s="1">
        <v>1080</v>
      </c>
      <c r="I33" s="12" t="s">
        <v>18</v>
      </c>
      <c r="J33" s="1" t="s">
        <v>21</v>
      </c>
      <c r="K33" s="1" t="s">
        <v>45</v>
      </c>
      <c r="L33" s="1" t="s">
        <v>18</v>
      </c>
      <c r="M33" s="6">
        <v>14.5</v>
      </c>
      <c r="N33" s="5" t="s">
        <v>133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x14ac:dyDescent="0.3">
      <c r="A34" s="10" t="s">
        <v>89</v>
      </c>
      <c r="B34" s="3">
        <v>1786</v>
      </c>
      <c r="C34" s="3">
        <v>1788</v>
      </c>
      <c r="D34" s="1" t="s">
        <v>17</v>
      </c>
      <c r="E34" s="1">
        <v>1</v>
      </c>
      <c r="F34" s="1" t="s">
        <v>19</v>
      </c>
      <c r="G34" s="1" t="s">
        <v>20</v>
      </c>
      <c r="H34" s="1">
        <v>720</v>
      </c>
      <c r="I34" s="12" t="s">
        <v>18</v>
      </c>
      <c r="J34" s="1" t="s">
        <v>21</v>
      </c>
      <c r="K34" s="1" t="s">
        <v>134</v>
      </c>
      <c r="L34" s="1" t="s">
        <v>18</v>
      </c>
      <c r="M34" s="8">
        <v>25.7</v>
      </c>
      <c r="N34" s="5" t="s">
        <v>135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x14ac:dyDescent="0.3">
      <c r="A35" s="10" t="s">
        <v>89</v>
      </c>
      <c r="B35" s="3">
        <v>1845</v>
      </c>
      <c r="C35" s="3" t="s">
        <v>136</v>
      </c>
      <c r="D35" s="1" t="s">
        <v>17</v>
      </c>
      <c r="E35" s="1" t="s">
        <v>105</v>
      </c>
      <c r="F35" s="1" t="s">
        <v>82</v>
      </c>
      <c r="G35" s="1" t="s">
        <v>20</v>
      </c>
      <c r="H35" s="1">
        <v>196</v>
      </c>
      <c r="I35" s="12" t="s">
        <v>18</v>
      </c>
      <c r="J35" s="1" t="s">
        <v>21</v>
      </c>
      <c r="K35" s="1" t="s">
        <v>45</v>
      </c>
      <c r="L35" s="1" t="s">
        <v>23</v>
      </c>
      <c r="M35" s="6">
        <v>15.1</v>
      </c>
      <c r="N35" s="5" t="s">
        <v>137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x14ac:dyDescent="0.3">
      <c r="A36" s="10" t="s">
        <v>89</v>
      </c>
      <c r="B36" s="3">
        <v>1921</v>
      </c>
      <c r="C36" s="3">
        <v>1924</v>
      </c>
      <c r="D36" s="1" t="s">
        <v>17</v>
      </c>
      <c r="E36" s="1">
        <v>1</v>
      </c>
      <c r="F36" s="1" t="s">
        <v>20</v>
      </c>
      <c r="G36" s="1" t="s">
        <v>20</v>
      </c>
      <c r="H36" s="1">
        <v>4</v>
      </c>
      <c r="I36" s="13" t="s">
        <v>23</v>
      </c>
      <c r="J36" s="1" t="s">
        <v>21</v>
      </c>
      <c r="K36" s="1" t="s">
        <v>22</v>
      </c>
      <c r="L36" s="1" t="s">
        <v>18</v>
      </c>
      <c r="M36" s="6">
        <v>16.100000000000001</v>
      </c>
      <c r="N36" s="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8" spans="1:39" x14ac:dyDescent="0.3">
      <c r="H38">
        <f>H2+H3+H4+H5+H6+H7+H9+H8+H10+H11+H12+H13+H14+H15+H16+H17+H18+H19+H20+H21+H22+H23+H24+H25+H26+H27+H28+H29+H30+H31+H32+H33+H34+H35+H36</f>
        <v>18231</v>
      </c>
      <c r="I38" s="20">
        <f>H38/35</f>
        <v>520.88571428571424</v>
      </c>
    </row>
    <row r="41" spans="1:39" x14ac:dyDescent="0.3">
      <c r="J41" s="20">
        <f>M36+M35+M34+M33+M32+M31+M30+M29+M28+M27+M26+M25+M24+M23+M22+M21+M20+M19+M18+M17+M16+M15+M14+M13+M12+M11+M10+M9+M8+M7+M6+M5+M4+M3+M2</f>
        <v>727.59999999999991</v>
      </c>
      <c r="K41" s="20">
        <f>J41/35</f>
        <v>20.788571428571426</v>
      </c>
    </row>
    <row r="48" spans="1:39" x14ac:dyDescent="0.3">
      <c r="I48" t="s">
        <v>362</v>
      </c>
    </row>
    <row r="50" spans="8:10" x14ac:dyDescent="0.3">
      <c r="I50" t="s">
        <v>364</v>
      </c>
      <c r="J50" t="s">
        <v>363</v>
      </c>
    </row>
    <row r="51" spans="8:10" x14ac:dyDescent="0.3">
      <c r="H51" t="s">
        <v>365</v>
      </c>
      <c r="I51" t="s">
        <v>372</v>
      </c>
      <c r="J51" t="s">
        <v>373</v>
      </c>
    </row>
    <row r="52" spans="8:10" x14ac:dyDescent="0.3">
      <c r="H52" t="s">
        <v>366</v>
      </c>
      <c r="I52" t="s">
        <v>370</v>
      </c>
      <c r="J52" t="s">
        <v>374</v>
      </c>
    </row>
    <row r="53" spans="8:10" x14ac:dyDescent="0.3">
      <c r="H53" t="s">
        <v>367</v>
      </c>
      <c r="I53" t="s">
        <v>371</v>
      </c>
      <c r="J53" t="s">
        <v>375</v>
      </c>
    </row>
    <row r="54" spans="8:10" x14ac:dyDescent="0.3">
      <c r="H54" t="s">
        <v>368</v>
      </c>
      <c r="I54" t="s">
        <v>369</v>
      </c>
      <c r="J54" t="s">
        <v>376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'Data Inputs'!$B$1:$B$2</xm:f>
          </x14:formula1>
          <xm:sqref>D2:D4</xm:sqref>
        </x14:dataValidation>
        <x14:dataValidation type="list" allowBlank="1" showInputMessage="1" showErrorMessage="1" xr:uid="{00000000-0002-0000-0200-000001000000}">
          <x14:formula1>
            <xm:f>'Data Inputs'!$A$1:$A$5</xm:f>
          </x14:formula1>
          <xm:sqref>A2</xm:sqref>
        </x14:dataValidation>
        <x14:dataValidation type="list" allowBlank="1" showInputMessage="1" showErrorMessage="1" xr:uid="{00000000-0002-0000-0200-000002000000}">
          <x14:formula1>
            <xm:f>'Data Inputs'!$D$1:$D$9</xm:f>
          </x14:formula1>
          <xm:sqref>F1:F36</xm:sqref>
        </x14:dataValidation>
        <x14:dataValidation type="list" allowBlank="1" showInputMessage="1" showErrorMessage="1" xr:uid="{00000000-0002-0000-0200-000003000000}">
          <x14:formula1>
            <xm:f>'Data Inputs'!$E$1:$E$5</xm:f>
          </x14:formula1>
          <xm:sqref>G2:G20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D36B3-7F16-4844-9D13-81764CCB1C4D}">
  <dimension ref="A1:O39"/>
  <sheetViews>
    <sheetView topLeftCell="A18" zoomScale="89" zoomScaleNormal="85" workbookViewId="0">
      <selection activeCell="O54" sqref="O54"/>
    </sheetView>
  </sheetViews>
  <sheetFormatPr defaultRowHeight="14.4" x14ac:dyDescent="0.3"/>
  <cols>
    <col min="1" max="2" width="15.6640625" bestFit="1" customWidth="1"/>
    <col min="3" max="3" width="15.109375" hidden="1" customWidth="1"/>
    <col min="4" max="4" width="15" bestFit="1" customWidth="1"/>
    <col min="5" max="5" width="4.5546875" bestFit="1" customWidth="1"/>
    <col min="6" max="6" width="7.88671875" bestFit="1" customWidth="1"/>
    <col min="7" max="7" width="12.6640625" bestFit="1" customWidth="1"/>
    <col min="8" max="8" width="18" customWidth="1"/>
    <col min="9" max="9" width="17.6640625" bestFit="1" customWidth="1"/>
    <col min="10" max="10" width="16.44140625" bestFit="1" customWidth="1"/>
    <col min="11" max="11" width="13.5546875" bestFit="1" customWidth="1"/>
    <col min="12" max="12" width="16.88671875" bestFit="1" customWidth="1"/>
    <col min="13" max="13" width="23.44140625" bestFit="1" customWidth="1"/>
    <col min="14" max="14" width="20" bestFit="1" customWidth="1"/>
    <col min="15" max="15" width="112.33203125" customWidth="1"/>
  </cols>
  <sheetData>
    <row r="1" spans="1:15" ht="27.6" customHeight="1" x14ac:dyDescent="0.3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3">
      <c r="A2" s="10" t="s">
        <v>15</v>
      </c>
      <c r="B2" s="3" t="s">
        <v>291</v>
      </c>
      <c r="C2" s="3"/>
      <c r="D2" s="1" t="s">
        <v>17</v>
      </c>
      <c r="E2" s="1">
        <v>1</v>
      </c>
      <c r="F2" s="1" t="s">
        <v>18</v>
      </c>
      <c r="G2" s="1" t="s">
        <v>19</v>
      </c>
      <c r="H2" s="1" t="s">
        <v>20</v>
      </c>
      <c r="I2" s="1">
        <v>319</v>
      </c>
      <c r="J2" s="13" t="s">
        <v>23</v>
      </c>
      <c r="K2" s="1" t="s">
        <v>21</v>
      </c>
      <c r="L2" s="1" t="s">
        <v>22</v>
      </c>
      <c r="M2" s="1" t="s">
        <v>23</v>
      </c>
      <c r="N2" s="7">
        <v>32.299999999999997</v>
      </c>
      <c r="O2" s="5"/>
    </row>
    <row r="3" spans="1:15" x14ac:dyDescent="0.3">
      <c r="A3" s="10" t="s">
        <v>15</v>
      </c>
      <c r="B3" s="3" t="s">
        <v>292</v>
      </c>
      <c r="C3" s="3"/>
      <c r="D3" s="1" t="s">
        <v>17</v>
      </c>
      <c r="E3" s="1">
        <v>2</v>
      </c>
      <c r="F3" s="1" t="s">
        <v>18</v>
      </c>
      <c r="G3" s="1" t="s">
        <v>26</v>
      </c>
      <c r="H3" s="1" t="s">
        <v>20</v>
      </c>
      <c r="I3" s="1">
        <v>375</v>
      </c>
      <c r="J3" s="12" t="s">
        <v>18</v>
      </c>
      <c r="K3" s="1" t="s">
        <v>21</v>
      </c>
      <c r="L3" s="1" t="s">
        <v>27</v>
      </c>
      <c r="M3" s="1" t="s">
        <v>18</v>
      </c>
      <c r="N3" s="6">
        <v>29.5</v>
      </c>
      <c r="O3" s="5" t="s">
        <v>28</v>
      </c>
    </row>
    <row r="4" spans="1:15" x14ac:dyDescent="0.3">
      <c r="A4" s="10" t="s">
        <v>15</v>
      </c>
      <c r="B4" s="3" t="s">
        <v>293</v>
      </c>
      <c r="C4" s="3"/>
      <c r="D4" s="1" t="s">
        <v>17</v>
      </c>
      <c r="E4" s="1">
        <v>1</v>
      </c>
      <c r="F4" s="1" t="s">
        <v>18</v>
      </c>
      <c r="G4" s="1" t="s">
        <v>30</v>
      </c>
      <c r="H4" s="1" t="s">
        <v>20</v>
      </c>
      <c r="I4" s="1">
        <v>62</v>
      </c>
      <c r="J4" s="13" t="s">
        <v>23</v>
      </c>
      <c r="K4" s="1" t="s">
        <v>21</v>
      </c>
      <c r="L4" s="1" t="s">
        <v>22</v>
      </c>
      <c r="M4" s="1" t="s">
        <v>18</v>
      </c>
      <c r="N4" s="8">
        <v>20.2</v>
      </c>
      <c r="O4" s="5"/>
    </row>
    <row r="5" spans="1:15" x14ac:dyDescent="0.3">
      <c r="A5" s="10" t="s">
        <v>15</v>
      </c>
      <c r="B5" s="3" t="s">
        <v>294</v>
      </c>
      <c r="C5" s="3"/>
      <c r="D5" s="1" t="s">
        <v>17</v>
      </c>
      <c r="E5" s="1">
        <v>1</v>
      </c>
      <c r="F5" s="1" t="s">
        <v>18</v>
      </c>
      <c r="G5" s="1" t="s">
        <v>30</v>
      </c>
      <c r="H5" s="1" t="s">
        <v>20</v>
      </c>
      <c r="I5" s="1">
        <v>415</v>
      </c>
      <c r="J5" s="13" t="s">
        <v>23</v>
      </c>
      <c r="K5" s="1" t="s">
        <v>21</v>
      </c>
      <c r="L5" s="1" t="s">
        <v>33</v>
      </c>
      <c r="M5" s="1" t="s">
        <v>23</v>
      </c>
      <c r="N5" s="7">
        <v>32.200000000000003</v>
      </c>
      <c r="O5" s="5"/>
    </row>
    <row r="6" spans="1:15" x14ac:dyDescent="0.3">
      <c r="A6" s="10" t="s">
        <v>15</v>
      </c>
      <c r="B6" s="3" t="s">
        <v>16</v>
      </c>
      <c r="C6" s="3"/>
      <c r="D6" s="1" t="s">
        <v>38</v>
      </c>
      <c r="E6" s="1">
        <v>1</v>
      </c>
      <c r="F6" s="1" t="s">
        <v>18</v>
      </c>
      <c r="G6" s="1" t="s">
        <v>200</v>
      </c>
      <c r="H6" s="1" t="s">
        <v>20</v>
      </c>
      <c r="I6" s="1">
        <v>673</v>
      </c>
      <c r="J6" s="12" t="s">
        <v>18</v>
      </c>
      <c r="K6" s="1" t="s">
        <v>21</v>
      </c>
      <c r="L6" s="1" t="s">
        <v>22</v>
      </c>
      <c r="M6" s="1" t="s">
        <v>36</v>
      </c>
      <c r="N6" s="7">
        <v>3.7</v>
      </c>
      <c r="O6" s="5" t="s">
        <v>377</v>
      </c>
    </row>
    <row r="7" spans="1:15" x14ac:dyDescent="0.3">
      <c r="A7" s="10" t="s">
        <v>15</v>
      </c>
      <c r="B7" s="3" t="s">
        <v>34</v>
      </c>
      <c r="C7" s="3"/>
      <c r="D7" s="1" t="s">
        <v>38</v>
      </c>
      <c r="E7" s="1">
        <v>1</v>
      </c>
      <c r="F7" s="1" t="s">
        <v>18</v>
      </c>
      <c r="G7" s="1" t="s">
        <v>20</v>
      </c>
      <c r="H7" s="1" t="s">
        <v>20</v>
      </c>
      <c r="I7" s="1">
        <v>9</v>
      </c>
      <c r="J7" s="13" t="s">
        <v>23</v>
      </c>
      <c r="K7" s="1" t="s">
        <v>35</v>
      </c>
      <c r="L7" s="1" t="s">
        <v>22</v>
      </c>
      <c r="M7" s="1" t="s">
        <v>36</v>
      </c>
      <c r="N7" s="6">
        <v>29.3</v>
      </c>
      <c r="O7" s="5" t="s">
        <v>187</v>
      </c>
    </row>
    <row r="8" spans="1:15" x14ac:dyDescent="0.3">
      <c r="A8" s="10" t="s">
        <v>15</v>
      </c>
      <c r="B8" s="3" t="s">
        <v>37</v>
      </c>
      <c r="C8" s="3"/>
      <c r="D8" s="1" t="s">
        <v>38</v>
      </c>
      <c r="E8" s="1">
        <v>1</v>
      </c>
      <c r="F8" s="1" t="s">
        <v>18</v>
      </c>
      <c r="G8" s="1" t="s">
        <v>19</v>
      </c>
      <c r="H8" s="1" t="s">
        <v>48</v>
      </c>
      <c r="I8" s="1">
        <v>372</v>
      </c>
      <c r="J8" s="13" t="s">
        <v>23</v>
      </c>
      <c r="K8" s="1" t="s">
        <v>39</v>
      </c>
      <c r="L8" s="1" t="s">
        <v>22</v>
      </c>
      <c r="M8" s="1" t="s">
        <v>18</v>
      </c>
      <c r="N8" s="6">
        <v>25.8</v>
      </c>
      <c r="O8" s="5" t="s">
        <v>40</v>
      </c>
    </row>
    <row r="9" spans="1:15" x14ac:dyDescent="0.3">
      <c r="A9" s="10" t="s">
        <v>15</v>
      </c>
      <c r="B9" s="3" t="s">
        <v>41</v>
      </c>
      <c r="C9" s="3"/>
      <c r="D9" s="1" t="s">
        <v>38</v>
      </c>
      <c r="E9" s="1">
        <v>1</v>
      </c>
      <c r="F9" s="1" t="s">
        <v>18</v>
      </c>
      <c r="G9" s="1" t="s">
        <v>19</v>
      </c>
      <c r="H9" s="1" t="s">
        <v>20</v>
      </c>
      <c r="I9" s="1">
        <v>330</v>
      </c>
      <c r="J9" s="13" t="s">
        <v>23</v>
      </c>
      <c r="K9" s="1" t="s">
        <v>21</v>
      </c>
      <c r="L9" s="1" t="s">
        <v>22</v>
      </c>
      <c r="M9" s="1" t="s">
        <v>23</v>
      </c>
      <c r="N9" s="8">
        <v>16.7</v>
      </c>
      <c r="O9" s="5" t="s">
        <v>42</v>
      </c>
    </row>
    <row r="10" spans="1:15" x14ac:dyDescent="0.3">
      <c r="A10" s="10" t="s">
        <v>15</v>
      </c>
      <c r="B10" s="3" t="s">
        <v>43</v>
      </c>
      <c r="C10" s="3"/>
      <c r="D10" s="1" t="s">
        <v>38</v>
      </c>
      <c r="E10" s="1">
        <v>1</v>
      </c>
      <c r="F10" s="1" t="s">
        <v>18</v>
      </c>
      <c r="G10" s="1" t="s">
        <v>19</v>
      </c>
      <c r="H10" s="1" t="s">
        <v>20</v>
      </c>
      <c r="I10" s="1">
        <v>665</v>
      </c>
      <c r="J10" s="13" t="s">
        <v>23</v>
      </c>
      <c r="K10" s="1" t="s">
        <v>21</v>
      </c>
      <c r="L10" s="1" t="s">
        <v>22</v>
      </c>
      <c r="M10" s="1" t="s">
        <v>18</v>
      </c>
      <c r="N10" s="6">
        <v>25.1</v>
      </c>
      <c r="O10" s="5"/>
    </row>
    <row r="11" spans="1:15" x14ac:dyDescent="0.3">
      <c r="A11" s="10" t="s">
        <v>15</v>
      </c>
      <c r="B11" s="3" t="s">
        <v>44</v>
      </c>
      <c r="C11" s="3"/>
      <c r="D11" s="1" t="s">
        <v>38</v>
      </c>
      <c r="E11" s="1">
        <v>1</v>
      </c>
      <c r="F11" s="1" t="s">
        <v>18</v>
      </c>
      <c r="G11" s="1" t="s">
        <v>19</v>
      </c>
      <c r="H11" s="1" t="s">
        <v>20</v>
      </c>
      <c r="I11" s="1">
        <v>548</v>
      </c>
      <c r="J11" s="12" t="s">
        <v>18</v>
      </c>
      <c r="K11" s="1" t="s">
        <v>21</v>
      </c>
      <c r="L11" s="1" t="s">
        <v>45</v>
      </c>
      <c r="M11" s="1" t="s">
        <v>18</v>
      </c>
      <c r="N11" s="7">
        <v>39.200000000000003</v>
      </c>
      <c r="O11" s="5" t="s">
        <v>46</v>
      </c>
    </row>
    <row r="12" spans="1:15" x14ac:dyDescent="0.3">
      <c r="A12" s="10" t="s">
        <v>15</v>
      </c>
      <c r="B12" s="3" t="s">
        <v>47</v>
      </c>
      <c r="C12" s="3"/>
      <c r="D12" s="1" t="s">
        <v>38</v>
      </c>
      <c r="E12" s="1">
        <v>1</v>
      </c>
      <c r="F12" s="1" t="s">
        <v>18</v>
      </c>
      <c r="G12" s="1" t="s">
        <v>19</v>
      </c>
      <c r="H12" s="1" t="s">
        <v>48</v>
      </c>
      <c r="I12" s="1">
        <v>430</v>
      </c>
      <c r="J12" s="13" t="s">
        <v>23</v>
      </c>
      <c r="K12" s="1" t="s">
        <v>21</v>
      </c>
      <c r="L12" s="1" t="s">
        <v>33</v>
      </c>
      <c r="M12" s="1" t="s">
        <v>18</v>
      </c>
      <c r="N12" s="6">
        <v>28.3</v>
      </c>
      <c r="O12" s="5"/>
    </row>
    <row r="13" spans="1:15" x14ac:dyDescent="0.3">
      <c r="A13" s="10" t="s">
        <v>15</v>
      </c>
      <c r="B13" s="3" t="s">
        <v>49</v>
      </c>
      <c r="C13" s="3"/>
      <c r="D13" s="1" t="s">
        <v>38</v>
      </c>
      <c r="E13" s="1">
        <v>1</v>
      </c>
      <c r="F13" s="1" t="s">
        <v>18</v>
      </c>
      <c r="G13" s="1" t="s">
        <v>30</v>
      </c>
      <c r="H13" s="1" t="s">
        <v>20</v>
      </c>
      <c r="I13" s="1">
        <v>148</v>
      </c>
      <c r="J13" s="13" t="s">
        <v>23</v>
      </c>
      <c r="K13" s="1" t="s">
        <v>21</v>
      </c>
      <c r="L13" s="1" t="s">
        <v>50</v>
      </c>
      <c r="M13" s="1" t="s">
        <v>23</v>
      </c>
      <c r="N13" s="8">
        <v>20.5</v>
      </c>
      <c r="O13" s="5"/>
    </row>
    <row r="14" spans="1:15" x14ac:dyDescent="0.3">
      <c r="A14" s="10" t="s">
        <v>15</v>
      </c>
      <c r="B14" s="3" t="s">
        <v>51</v>
      </c>
      <c r="C14" s="3"/>
      <c r="D14" s="1" t="s">
        <v>38</v>
      </c>
      <c r="E14" s="1">
        <v>1</v>
      </c>
      <c r="F14" s="1" t="s">
        <v>18</v>
      </c>
      <c r="G14" s="1" t="s">
        <v>30</v>
      </c>
      <c r="H14" s="1" t="s">
        <v>20</v>
      </c>
      <c r="I14" s="1">
        <v>427</v>
      </c>
      <c r="J14" s="12" t="s">
        <v>18</v>
      </c>
      <c r="K14" s="1" t="s">
        <v>21</v>
      </c>
      <c r="L14" s="1" t="s">
        <v>33</v>
      </c>
      <c r="M14" s="1" t="s">
        <v>23</v>
      </c>
      <c r="N14" s="7">
        <v>31.3</v>
      </c>
      <c r="O14" s="5" t="s">
        <v>52</v>
      </c>
    </row>
    <row r="15" spans="1:15" x14ac:dyDescent="0.3">
      <c r="A15" s="10" t="s">
        <v>15</v>
      </c>
      <c r="B15" s="3" t="s">
        <v>53</v>
      </c>
      <c r="C15" s="3"/>
      <c r="D15" s="1" t="s">
        <v>38</v>
      </c>
      <c r="E15" s="1">
        <v>1</v>
      </c>
      <c r="F15" s="1" t="s">
        <v>18</v>
      </c>
      <c r="G15" s="1" t="s">
        <v>19</v>
      </c>
      <c r="H15" s="1" t="s">
        <v>20</v>
      </c>
      <c r="I15" s="1">
        <v>665</v>
      </c>
      <c r="J15" s="13" t="s">
        <v>23</v>
      </c>
      <c r="K15" s="1" t="s">
        <v>21</v>
      </c>
      <c r="L15" s="1" t="s">
        <v>45</v>
      </c>
      <c r="M15" s="1" t="s">
        <v>23</v>
      </c>
      <c r="N15" s="7">
        <v>38.700000000000003</v>
      </c>
      <c r="O15" s="5" t="s">
        <v>54</v>
      </c>
    </row>
    <row r="16" spans="1:15" x14ac:dyDescent="0.3">
      <c r="A16" s="10" t="s">
        <v>15</v>
      </c>
      <c r="B16" s="3" t="s">
        <v>55</v>
      </c>
      <c r="C16" s="3"/>
      <c r="D16" s="1" t="s">
        <v>38</v>
      </c>
      <c r="E16" s="1">
        <v>1</v>
      </c>
      <c r="F16" s="1" t="s">
        <v>18</v>
      </c>
      <c r="G16" s="1" t="s">
        <v>19</v>
      </c>
      <c r="H16" s="1" t="s">
        <v>20</v>
      </c>
      <c r="I16" s="1">
        <v>115</v>
      </c>
      <c r="J16" s="13" t="s">
        <v>23</v>
      </c>
      <c r="K16" s="1" t="s">
        <v>21</v>
      </c>
      <c r="L16" s="1" t="s">
        <v>22</v>
      </c>
      <c r="M16" s="1" t="s">
        <v>18</v>
      </c>
      <c r="N16" s="7">
        <v>32.299999999999997</v>
      </c>
      <c r="O16" s="5" t="s">
        <v>56</v>
      </c>
    </row>
    <row r="17" spans="1:15" x14ac:dyDescent="0.3">
      <c r="A17" s="10" t="s">
        <v>15</v>
      </c>
      <c r="B17" s="3" t="s">
        <v>57</v>
      </c>
      <c r="C17" s="3"/>
      <c r="D17" s="1" t="s">
        <v>38</v>
      </c>
      <c r="E17" s="1">
        <v>1</v>
      </c>
      <c r="F17" s="1" t="s">
        <v>18</v>
      </c>
      <c r="G17" s="1" t="s">
        <v>30</v>
      </c>
      <c r="H17" s="1" t="s">
        <v>20</v>
      </c>
      <c r="I17" s="1">
        <v>43</v>
      </c>
      <c r="J17" s="13" t="s">
        <v>23</v>
      </c>
      <c r="K17" s="1" t="s">
        <v>21</v>
      </c>
      <c r="L17" s="1" t="s">
        <v>22</v>
      </c>
      <c r="M17" s="1" t="s">
        <v>23</v>
      </c>
      <c r="N17" s="7">
        <v>32.700000000000003</v>
      </c>
      <c r="O17" s="5"/>
    </row>
    <row r="18" spans="1:15" x14ac:dyDescent="0.3">
      <c r="A18" s="10" t="s">
        <v>15</v>
      </c>
      <c r="B18" s="3" t="s">
        <v>58</v>
      </c>
      <c r="C18" s="3"/>
      <c r="D18" s="1" t="s">
        <v>38</v>
      </c>
      <c r="E18" s="1">
        <v>1</v>
      </c>
      <c r="F18" s="1" t="s">
        <v>18</v>
      </c>
      <c r="G18" s="1" t="s">
        <v>19</v>
      </c>
      <c r="H18" s="1" t="s">
        <v>20</v>
      </c>
      <c r="I18" s="1">
        <v>402</v>
      </c>
      <c r="J18" s="13" t="s">
        <v>23</v>
      </c>
      <c r="K18" s="1" t="s">
        <v>21</v>
      </c>
      <c r="L18" s="1" t="s">
        <v>22</v>
      </c>
      <c r="M18" s="1" t="s">
        <v>18</v>
      </c>
      <c r="N18" s="7">
        <v>42</v>
      </c>
      <c r="O18" s="5"/>
    </row>
    <row r="19" spans="1:15" x14ac:dyDescent="0.3">
      <c r="A19" s="10" t="s">
        <v>15</v>
      </c>
      <c r="B19" s="3" t="s">
        <v>59</v>
      </c>
      <c r="C19" s="3"/>
      <c r="D19" s="1" t="s">
        <v>38</v>
      </c>
      <c r="E19" s="1">
        <v>1</v>
      </c>
      <c r="F19" s="1" t="s">
        <v>18</v>
      </c>
      <c r="G19" s="1" t="s">
        <v>19</v>
      </c>
      <c r="H19" s="1" t="s">
        <v>20</v>
      </c>
      <c r="I19" s="1">
        <v>621</v>
      </c>
      <c r="J19" s="13" t="s">
        <v>23</v>
      </c>
      <c r="K19" s="1" t="s">
        <v>21</v>
      </c>
      <c r="L19" s="1" t="s">
        <v>22</v>
      </c>
      <c r="M19" s="1" t="s">
        <v>23</v>
      </c>
      <c r="N19" s="7">
        <v>36.4</v>
      </c>
      <c r="O19" s="5" t="s">
        <v>60</v>
      </c>
    </row>
    <row r="20" spans="1:15" x14ac:dyDescent="0.3">
      <c r="A20" s="10" t="s">
        <v>15</v>
      </c>
      <c r="B20" s="39" t="s">
        <v>61</v>
      </c>
      <c r="C20" s="3"/>
      <c r="D20" s="1" t="s">
        <v>38</v>
      </c>
      <c r="E20" s="1">
        <v>2</v>
      </c>
      <c r="F20" s="1" t="s">
        <v>18</v>
      </c>
      <c r="G20" s="1" t="s">
        <v>26</v>
      </c>
      <c r="H20" s="1" t="s">
        <v>20</v>
      </c>
      <c r="I20" s="1">
        <v>1246</v>
      </c>
      <c r="J20" s="13" t="s">
        <v>23</v>
      </c>
      <c r="K20" s="1" t="s">
        <v>21</v>
      </c>
      <c r="L20" s="1" t="s">
        <v>50</v>
      </c>
      <c r="M20" s="1" t="s">
        <v>18</v>
      </c>
      <c r="N20" s="7">
        <v>37.799999999999997</v>
      </c>
      <c r="O20" s="5" t="s">
        <v>188</v>
      </c>
    </row>
    <row r="21" spans="1:15" x14ac:dyDescent="0.3">
      <c r="A21" s="10" t="s">
        <v>15</v>
      </c>
      <c r="B21" s="3" t="s">
        <v>63</v>
      </c>
      <c r="C21" s="3"/>
      <c r="D21" s="1" t="s">
        <v>38</v>
      </c>
      <c r="E21" s="1">
        <v>1</v>
      </c>
      <c r="F21" s="1" t="s">
        <v>18</v>
      </c>
      <c r="G21" s="1" t="s">
        <v>19</v>
      </c>
      <c r="H21" s="1" t="s">
        <v>20</v>
      </c>
      <c r="I21" s="1">
        <v>92</v>
      </c>
      <c r="J21" s="13" t="s">
        <v>23</v>
      </c>
      <c r="K21" s="1" t="s">
        <v>21</v>
      </c>
      <c r="L21" s="1" t="s">
        <v>22</v>
      </c>
      <c r="M21" s="1" t="s">
        <v>23</v>
      </c>
      <c r="N21" s="8">
        <v>14.1</v>
      </c>
      <c r="O21" s="5"/>
    </row>
    <row r="22" spans="1:15" x14ac:dyDescent="0.3">
      <c r="A22" s="10" t="s">
        <v>15</v>
      </c>
      <c r="B22" s="3" t="s">
        <v>64</v>
      </c>
      <c r="C22" s="3"/>
      <c r="D22" s="1" t="s">
        <v>38</v>
      </c>
      <c r="E22" s="1">
        <v>1</v>
      </c>
      <c r="F22" s="1" t="s">
        <v>18</v>
      </c>
      <c r="G22" s="1" t="s">
        <v>30</v>
      </c>
      <c r="H22" s="1" t="s">
        <v>20</v>
      </c>
      <c r="I22" s="1">
        <v>138</v>
      </c>
      <c r="J22" s="13" t="s">
        <v>23</v>
      </c>
      <c r="K22" s="1" t="s">
        <v>21</v>
      </c>
      <c r="L22" s="1" t="s">
        <v>45</v>
      </c>
      <c r="M22" s="1" t="s">
        <v>18</v>
      </c>
      <c r="N22" s="6">
        <v>24.3</v>
      </c>
      <c r="O22" s="5" t="s">
        <v>189</v>
      </c>
    </row>
    <row r="23" spans="1:15" x14ac:dyDescent="0.3">
      <c r="A23" s="10" t="s">
        <v>15</v>
      </c>
      <c r="B23" s="3" t="s">
        <v>66</v>
      </c>
      <c r="C23" s="3"/>
      <c r="D23" s="1" t="s">
        <v>38</v>
      </c>
      <c r="E23" s="1">
        <v>1</v>
      </c>
      <c r="F23" s="1" t="s">
        <v>18</v>
      </c>
      <c r="G23" s="1" t="s">
        <v>19</v>
      </c>
      <c r="H23" s="1" t="s">
        <v>20</v>
      </c>
      <c r="I23" s="1">
        <v>192</v>
      </c>
      <c r="J23" s="13" t="s">
        <v>23</v>
      </c>
      <c r="K23" s="1" t="s">
        <v>21</v>
      </c>
      <c r="L23" s="1" t="s">
        <v>67</v>
      </c>
      <c r="M23" s="1" t="s">
        <v>18</v>
      </c>
      <c r="N23" s="6">
        <v>26.4</v>
      </c>
      <c r="O23" s="5" t="s">
        <v>68</v>
      </c>
    </row>
    <row r="24" spans="1:15" x14ac:dyDescent="0.3">
      <c r="A24" s="10" t="s">
        <v>15</v>
      </c>
      <c r="B24" s="3" t="s">
        <v>69</v>
      </c>
      <c r="C24" s="3"/>
      <c r="D24" s="1" t="s">
        <v>38</v>
      </c>
      <c r="E24" s="1">
        <v>1</v>
      </c>
      <c r="F24" s="1" t="s">
        <v>18</v>
      </c>
      <c r="G24" s="1" t="s">
        <v>19</v>
      </c>
      <c r="H24" s="1" t="s">
        <v>20</v>
      </c>
      <c r="I24" s="1">
        <v>157</v>
      </c>
      <c r="J24" s="13" t="s">
        <v>23</v>
      </c>
      <c r="K24" s="1" t="s">
        <v>21</v>
      </c>
      <c r="L24" s="1" t="s">
        <v>22</v>
      </c>
      <c r="M24" s="1" t="s">
        <v>18</v>
      </c>
      <c r="N24" s="6">
        <v>23.2</v>
      </c>
      <c r="O24" s="5" t="s">
        <v>70</v>
      </c>
    </row>
    <row r="25" spans="1:15" x14ac:dyDescent="0.3">
      <c r="A25" s="10" t="s">
        <v>15</v>
      </c>
      <c r="B25" s="3" t="s">
        <v>71</v>
      </c>
      <c r="C25" s="3"/>
      <c r="D25" s="1" t="s">
        <v>38</v>
      </c>
      <c r="E25" s="1">
        <v>1</v>
      </c>
      <c r="F25" s="1" t="s">
        <v>18</v>
      </c>
      <c r="G25" s="1" t="s">
        <v>20</v>
      </c>
      <c r="H25" s="1" t="s">
        <v>20</v>
      </c>
      <c r="I25" s="1">
        <v>3</v>
      </c>
      <c r="J25" s="13" t="s">
        <v>23</v>
      </c>
      <c r="K25" s="1" t="s">
        <v>36</v>
      </c>
      <c r="L25" s="1" t="s">
        <v>22</v>
      </c>
      <c r="M25" s="1" t="s">
        <v>36</v>
      </c>
      <c r="N25" s="6">
        <v>25.1</v>
      </c>
      <c r="O25" s="5" t="s">
        <v>72</v>
      </c>
    </row>
    <row r="26" spans="1:15" x14ac:dyDescent="0.3">
      <c r="A26" s="10" t="s">
        <v>15</v>
      </c>
      <c r="B26" s="3" t="s">
        <v>73</v>
      </c>
      <c r="C26" s="3"/>
      <c r="D26" s="1" t="s">
        <v>38</v>
      </c>
      <c r="E26" s="1">
        <v>1</v>
      </c>
      <c r="F26" s="1" t="s">
        <v>18</v>
      </c>
      <c r="G26" s="1" t="s">
        <v>74</v>
      </c>
      <c r="H26" s="1" t="s">
        <v>20</v>
      </c>
      <c r="I26" s="1">
        <v>117</v>
      </c>
      <c r="J26" s="13" t="s">
        <v>23</v>
      </c>
      <c r="K26" s="1" t="s">
        <v>21</v>
      </c>
      <c r="L26" s="1" t="s">
        <v>22</v>
      </c>
      <c r="M26" s="1" t="s">
        <v>18</v>
      </c>
      <c r="N26" s="6">
        <v>23.6</v>
      </c>
      <c r="O26" s="5" t="s">
        <v>75</v>
      </c>
    </row>
    <row r="27" spans="1:15" x14ac:dyDescent="0.3">
      <c r="A27" s="10" t="s">
        <v>15</v>
      </c>
      <c r="B27" s="3" t="s">
        <v>76</v>
      </c>
      <c r="C27" s="3"/>
      <c r="D27" s="1" t="s">
        <v>38</v>
      </c>
      <c r="E27" s="1">
        <v>1</v>
      </c>
      <c r="F27" s="1" t="s">
        <v>18</v>
      </c>
      <c r="G27" s="1" t="s">
        <v>30</v>
      </c>
      <c r="H27" s="1" t="s">
        <v>20</v>
      </c>
      <c r="I27" s="1">
        <v>156</v>
      </c>
      <c r="J27" s="13" t="s">
        <v>23</v>
      </c>
      <c r="K27" s="1" t="s">
        <v>77</v>
      </c>
      <c r="L27" s="1" t="s">
        <v>22</v>
      </c>
      <c r="M27" s="1" t="s">
        <v>18</v>
      </c>
      <c r="N27" s="6">
        <v>25.1</v>
      </c>
      <c r="O27" s="5"/>
    </row>
    <row r="28" spans="1:15" x14ac:dyDescent="0.3">
      <c r="A28" s="10" t="s">
        <v>15</v>
      </c>
      <c r="B28" s="3" t="s">
        <v>78</v>
      </c>
      <c r="C28" s="3"/>
      <c r="D28" s="1" t="s">
        <v>38</v>
      </c>
      <c r="E28" s="1">
        <v>1</v>
      </c>
      <c r="F28" s="1" t="s">
        <v>18</v>
      </c>
      <c r="G28" s="1" t="s">
        <v>19</v>
      </c>
      <c r="H28" s="1" t="s">
        <v>79</v>
      </c>
      <c r="I28" s="1">
        <v>609</v>
      </c>
      <c r="J28" s="13" t="s">
        <v>23</v>
      </c>
      <c r="K28" s="1" t="s">
        <v>21</v>
      </c>
      <c r="L28" s="1" t="s">
        <v>22</v>
      </c>
      <c r="M28" s="1" t="s">
        <v>18</v>
      </c>
      <c r="N28" s="7">
        <v>38.799999999999997</v>
      </c>
      <c r="O28" s="5" t="s">
        <v>190</v>
      </c>
    </row>
    <row r="29" spans="1:15" x14ac:dyDescent="0.3">
      <c r="A29" s="10" t="s">
        <v>15</v>
      </c>
      <c r="B29" s="3" t="s">
        <v>81</v>
      </c>
      <c r="C29" s="3"/>
      <c r="D29" s="1" t="s">
        <v>38</v>
      </c>
      <c r="E29" s="1">
        <v>1</v>
      </c>
      <c r="F29" s="1" t="s">
        <v>18</v>
      </c>
      <c r="G29" s="1" t="s">
        <v>82</v>
      </c>
      <c r="H29" s="1" t="s">
        <v>20</v>
      </c>
      <c r="I29" s="1">
        <v>20</v>
      </c>
      <c r="J29" s="13" t="s">
        <v>23</v>
      </c>
      <c r="K29" s="1" t="s">
        <v>21</v>
      </c>
      <c r="L29" s="1" t="s">
        <v>22</v>
      </c>
      <c r="M29" s="1" t="s">
        <v>18</v>
      </c>
      <c r="N29" s="8">
        <v>15.8</v>
      </c>
      <c r="O29" s="5" t="s">
        <v>83</v>
      </c>
    </row>
    <row r="30" spans="1:15" x14ac:dyDescent="0.3">
      <c r="A30" s="10" t="s">
        <v>15</v>
      </c>
      <c r="B30" s="3" t="s">
        <v>84</v>
      </c>
      <c r="C30" s="3"/>
      <c r="D30" s="1" t="s">
        <v>38</v>
      </c>
      <c r="E30" s="1">
        <v>1</v>
      </c>
      <c r="F30" s="1" t="s">
        <v>18</v>
      </c>
      <c r="G30" s="1" t="s">
        <v>30</v>
      </c>
      <c r="H30" s="1" t="s">
        <v>20</v>
      </c>
      <c r="I30" s="1">
        <v>98</v>
      </c>
      <c r="J30" s="13" t="s">
        <v>23</v>
      </c>
      <c r="K30" s="1" t="s">
        <v>21</v>
      </c>
      <c r="L30" s="1" t="s">
        <v>45</v>
      </c>
      <c r="M30" s="1" t="s">
        <v>18</v>
      </c>
      <c r="N30" s="6">
        <v>23</v>
      </c>
      <c r="O30" s="5" t="s">
        <v>75</v>
      </c>
    </row>
    <row r="31" spans="1:15" x14ac:dyDescent="0.3">
      <c r="A31" s="10" t="s">
        <v>15</v>
      </c>
      <c r="B31" s="3" t="s">
        <v>85</v>
      </c>
      <c r="C31" s="3"/>
      <c r="D31" s="1" t="s">
        <v>38</v>
      </c>
      <c r="E31" s="1">
        <v>1</v>
      </c>
      <c r="F31" s="1" t="s">
        <v>18</v>
      </c>
      <c r="G31" s="1" t="s">
        <v>30</v>
      </c>
      <c r="H31" s="1" t="s">
        <v>20</v>
      </c>
      <c r="I31" s="1">
        <v>185</v>
      </c>
      <c r="J31" s="13" t="s">
        <v>23</v>
      </c>
      <c r="K31" s="1" t="s">
        <v>21</v>
      </c>
      <c r="L31" s="1" t="s">
        <v>45</v>
      </c>
      <c r="M31" s="1" t="s">
        <v>18</v>
      </c>
      <c r="N31" s="6">
        <v>23.2</v>
      </c>
      <c r="O31" s="5"/>
    </row>
    <row r="32" spans="1:15" x14ac:dyDescent="0.3">
      <c r="A32" s="10" t="s">
        <v>15</v>
      </c>
      <c r="B32" s="3" t="s">
        <v>87</v>
      </c>
      <c r="C32" s="3"/>
      <c r="D32" s="1" t="s">
        <v>38</v>
      </c>
      <c r="E32" s="1">
        <v>1</v>
      </c>
      <c r="F32" s="1" t="s">
        <v>18</v>
      </c>
      <c r="G32" s="1" t="s">
        <v>19</v>
      </c>
      <c r="H32" s="1" t="s">
        <v>20</v>
      </c>
      <c r="I32" s="1">
        <v>53</v>
      </c>
      <c r="J32" s="13" t="s">
        <v>23</v>
      </c>
      <c r="K32" s="1" t="s">
        <v>35</v>
      </c>
      <c r="L32" s="1" t="s">
        <v>22</v>
      </c>
      <c r="M32" s="1" t="s">
        <v>23</v>
      </c>
      <c r="N32" s="7">
        <v>33.1</v>
      </c>
      <c r="O32" s="5" t="s">
        <v>88</v>
      </c>
    </row>
    <row r="33" spans="8:14" x14ac:dyDescent="0.3">
      <c r="N33">
        <f>N32+N31+N30+N29+N28+N27+N26+N25+N24+N23+N22+N21+N20+N19+N18+N17+N16+N15+N14+N13+N12+N11+N10+N9+N8+N7+N5+N4+N3+N2</f>
        <v>846</v>
      </c>
    </row>
    <row r="34" spans="8:14" x14ac:dyDescent="0.3">
      <c r="M34" t="s">
        <v>191</v>
      </c>
      <c r="N34">
        <f>N33/30</f>
        <v>28.2</v>
      </c>
    </row>
    <row r="37" spans="8:14" x14ac:dyDescent="0.3">
      <c r="H37" t="s">
        <v>202</v>
      </c>
      <c r="I37">
        <v>18</v>
      </c>
    </row>
    <row r="38" spans="8:14" x14ac:dyDescent="0.3">
      <c r="H38" t="s">
        <v>203</v>
      </c>
      <c r="I38">
        <v>10</v>
      </c>
    </row>
    <row r="39" spans="8:14" x14ac:dyDescent="0.3">
      <c r="H39" t="s">
        <v>199</v>
      </c>
      <c r="I39">
        <v>3</v>
      </c>
    </row>
  </sheetData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F316F28-AA85-4851-8401-761270AC9153}">
          <x14:formula1>
            <xm:f>'Data Inputs'!$D$1:$D$9</xm:f>
          </x14:formula1>
          <xm:sqref>G1:G32</xm:sqref>
        </x14:dataValidation>
        <x14:dataValidation type="list" allowBlank="1" showInputMessage="1" showErrorMessage="1" xr:uid="{B59D66F1-CA54-4B56-867C-72C46DF7A0EE}">
          <x14:formula1>
            <xm:f>'Data Inputs'!$E$1:$E$5</xm:f>
          </x14:formula1>
          <xm:sqref>H2:H32</xm:sqref>
        </x14:dataValidation>
        <x14:dataValidation type="list" allowBlank="1" showInputMessage="1" showErrorMessage="1" xr:uid="{9EEDB685-C601-440A-AF44-4356FEA3AAD7}">
          <x14:formula1>
            <xm:f>'Data Inputs'!$B$1:$B$2</xm:f>
          </x14:formula1>
          <xm:sqref>D2:D32</xm:sqref>
        </x14:dataValidation>
        <x14:dataValidation type="list" allowBlank="1" showInputMessage="1" showErrorMessage="1" xr:uid="{4E39826C-08C7-46A1-9415-71B1CE5B9972}">
          <x14:formula1>
            <xm:f>'Data Inputs'!$A$1:$A$5</xm:f>
          </x14:formula1>
          <xm:sqref>A2:A32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23"/>
  <sheetViews>
    <sheetView workbookViewId="0">
      <selection activeCell="D38" sqref="D38"/>
    </sheetView>
  </sheetViews>
  <sheetFormatPr defaultRowHeight="14.4" x14ac:dyDescent="0.3"/>
  <cols>
    <col min="1" max="1" width="14.109375" bestFit="1" customWidth="1"/>
    <col min="2" max="2" width="12.44140625" bestFit="1" customWidth="1"/>
  </cols>
  <sheetData>
    <row r="3" spans="1:2" x14ac:dyDescent="0.3">
      <c r="A3" s="16" t="s">
        <v>6</v>
      </c>
      <c r="B3" t="s">
        <v>197</v>
      </c>
    </row>
    <row r="4" spans="1:2" x14ac:dyDescent="0.3">
      <c r="A4" t="s">
        <v>128</v>
      </c>
      <c r="B4">
        <v>1</v>
      </c>
    </row>
    <row r="5" spans="1:2" x14ac:dyDescent="0.3">
      <c r="A5" t="s">
        <v>19</v>
      </c>
      <c r="B5">
        <v>25</v>
      </c>
    </row>
    <row r="6" spans="1:2" x14ac:dyDescent="0.3">
      <c r="A6" t="s">
        <v>93</v>
      </c>
      <c r="B6">
        <v>1</v>
      </c>
    </row>
    <row r="7" spans="1:2" x14ac:dyDescent="0.3">
      <c r="A7" t="s">
        <v>82</v>
      </c>
      <c r="B7">
        <v>1</v>
      </c>
    </row>
    <row r="8" spans="1:2" x14ac:dyDescent="0.3">
      <c r="A8" t="s">
        <v>26</v>
      </c>
      <c r="B8">
        <v>3</v>
      </c>
    </row>
    <row r="9" spans="1:2" x14ac:dyDescent="0.3">
      <c r="A9" t="s">
        <v>20</v>
      </c>
      <c r="B9">
        <v>6</v>
      </c>
    </row>
    <row r="23" spans="9:9" x14ac:dyDescent="0.3">
      <c r="I23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1E8BD-66C9-42F5-AD66-DBA0F3E37735}">
  <dimension ref="A1:BE133"/>
  <sheetViews>
    <sheetView topLeftCell="G93" zoomScale="85" zoomScaleNormal="44" workbookViewId="0">
      <selection activeCell="V183" sqref="V183"/>
    </sheetView>
  </sheetViews>
  <sheetFormatPr defaultRowHeight="14.4" x14ac:dyDescent="0.3"/>
  <cols>
    <col min="1" max="1" width="26.44140625" bestFit="1" customWidth="1"/>
    <col min="3" max="3" width="16" customWidth="1"/>
    <col min="4" max="4" width="25.6640625" bestFit="1" customWidth="1"/>
    <col min="5" max="5" width="24.5546875" bestFit="1" customWidth="1"/>
    <col min="6" max="6" width="19.88671875" customWidth="1"/>
    <col min="7" max="7" width="35.88671875" customWidth="1"/>
    <col min="8" max="8" width="18.33203125" bestFit="1" customWidth="1"/>
    <col min="9" max="9" width="17.88671875" hidden="1" customWidth="1"/>
    <col min="10" max="10" width="17.109375" bestFit="1" customWidth="1"/>
    <col min="13" max="13" width="12.33203125" hidden="1" customWidth="1"/>
    <col min="16" max="16" width="23.6640625" customWidth="1"/>
    <col min="17" max="17" width="21.5546875" customWidth="1"/>
    <col min="18" max="18" width="17.44140625" customWidth="1"/>
    <col min="19" max="19" width="29.109375" customWidth="1"/>
    <col min="20" max="20" width="22.88671875" customWidth="1"/>
    <col min="22" max="22" width="11.5546875" bestFit="1" customWidth="1"/>
    <col min="23" max="23" width="13" customWidth="1"/>
    <col min="24" max="24" width="13.5546875" bestFit="1" customWidth="1"/>
    <col min="25" max="25" width="15.44140625" bestFit="1" customWidth="1"/>
    <col min="26" max="26" width="35.88671875" customWidth="1"/>
    <col min="27" max="27" width="16.44140625" customWidth="1"/>
    <col min="28" max="28" width="17.6640625" bestFit="1" customWidth="1"/>
    <col min="29" max="29" width="15.109375" bestFit="1" customWidth="1"/>
    <col min="30" max="30" width="11.6640625" bestFit="1" customWidth="1"/>
    <col min="31" max="31" width="8.88671875" bestFit="1" customWidth="1"/>
    <col min="32" max="32" width="11.6640625" bestFit="1" customWidth="1"/>
    <col min="36" max="36" width="23" bestFit="1" customWidth="1"/>
    <col min="37" max="37" width="14.5546875" bestFit="1" customWidth="1"/>
    <col min="43" max="43" width="17" bestFit="1" customWidth="1"/>
    <col min="47" max="47" width="23.33203125" bestFit="1" customWidth="1"/>
    <col min="48" max="48" width="15.44140625" bestFit="1" customWidth="1"/>
    <col min="49" max="49" width="15.44140625" customWidth="1"/>
    <col min="54" max="54" width="17.109375" bestFit="1" customWidth="1"/>
    <col min="55" max="55" width="14.88671875" bestFit="1" customWidth="1"/>
    <col min="56" max="56" width="17.33203125" bestFit="1" customWidth="1"/>
    <col min="57" max="57" width="19.44140625" bestFit="1" customWidth="1"/>
  </cols>
  <sheetData>
    <row r="1" spans="1:31" ht="15" thickBot="1" x14ac:dyDescent="0.35">
      <c r="A1" s="40"/>
      <c r="B1" s="45" t="s">
        <v>138</v>
      </c>
      <c r="C1" s="45" t="s">
        <v>139</v>
      </c>
      <c r="D1" s="45" t="s">
        <v>89</v>
      </c>
      <c r="E1" s="46" t="s">
        <v>15</v>
      </c>
      <c r="H1" s="68" t="s">
        <v>0</v>
      </c>
      <c r="I1" s="67" t="s">
        <v>3</v>
      </c>
      <c r="J1" s="67" t="s">
        <v>140</v>
      </c>
      <c r="M1" s="69" t="s">
        <v>141</v>
      </c>
      <c r="N1" s="69" t="s">
        <v>4</v>
      </c>
      <c r="Y1" t="s">
        <v>0</v>
      </c>
      <c r="Z1" t="s">
        <v>146</v>
      </c>
      <c r="AA1" t="s">
        <v>283</v>
      </c>
      <c r="AB1" t="s">
        <v>282</v>
      </c>
      <c r="AC1" t="s">
        <v>4</v>
      </c>
      <c r="AE1" t="s">
        <v>295</v>
      </c>
    </row>
    <row r="2" spans="1:31" ht="15" thickBot="1" x14ac:dyDescent="0.35">
      <c r="A2" s="47" t="s">
        <v>142</v>
      </c>
      <c r="B2" s="41" t="s">
        <v>18</v>
      </c>
      <c r="C2" s="41" t="s">
        <v>23</v>
      </c>
      <c r="D2" s="41" t="s">
        <v>143</v>
      </c>
      <c r="E2" s="42" t="s">
        <v>144</v>
      </c>
      <c r="G2" s="102" t="s">
        <v>145</v>
      </c>
      <c r="H2" s="54" t="s">
        <v>138</v>
      </c>
      <c r="I2" s="53" t="s">
        <v>145</v>
      </c>
      <c r="J2" s="55">
        <v>1</v>
      </c>
      <c r="M2" t="s">
        <v>89</v>
      </c>
      <c r="N2">
        <v>1</v>
      </c>
      <c r="P2" s="76" t="s">
        <v>240</v>
      </c>
      <c r="Q2" s="77" t="s">
        <v>241</v>
      </c>
      <c r="R2" s="77" t="s">
        <v>242</v>
      </c>
      <c r="S2" s="77" t="s">
        <v>243</v>
      </c>
      <c r="T2" s="78" t="s">
        <v>244</v>
      </c>
      <c r="X2" s="69" t="s">
        <v>280</v>
      </c>
      <c r="Y2" s="91" t="s">
        <v>153</v>
      </c>
      <c r="Z2" s="93">
        <v>1</v>
      </c>
      <c r="AA2" s="93">
        <v>5</v>
      </c>
      <c r="AB2" s="92">
        <v>6</v>
      </c>
      <c r="AC2">
        <v>8</v>
      </c>
    </row>
    <row r="3" spans="1:31" ht="15" thickBot="1" x14ac:dyDescent="0.35">
      <c r="A3" s="47" t="s">
        <v>146</v>
      </c>
      <c r="B3" s="41" t="s">
        <v>147</v>
      </c>
      <c r="C3" s="41" t="s">
        <v>23</v>
      </c>
      <c r="D3" s="41" t="s">
        <v>23</v>
      </c>
      <c r="E3" s="42" t="s">
        <v>148</v>
      </c>
      <c r="G3" s="69"/>
      <c r="H3" s="56" t="s">
        <v>149</v>
      </c>
      <c r="I3" s="49" t="s">
        <v>145</v>
      </c>
      <c r="J3" s="57">
        <v>1</v>
      </c>
      <c r="M3" t="s">
        <v>150</v>
      </c>
      <c r="N3">
        <v>1</v>
      </c>
      <c r="O3" s="69" t="s">
        <v>145</v>
      </c>
      <c r="P3" s="79" t="s">
        <v>153</v>
      </c>
      <c r="Q3" s="71" t="s">
        <v>245</v>
      </c>
      <c r="R3" s="71" t="s">
        <v>279</v>
      </c>
      <c r="S3" s="71">
        <v>6</v>
      </c>
      <c r="T3" s="80" t="s">
        <v>253</v>
      </c>
      <c r="U3" t="s">
        <v>277</v>
      </c>
      <c r="X3" s="69"/>
      <c r="Y3" s="91" t="s">
        <v>249</v>
      </c>
      <c r="Z3" s="93">
        <v>1</v>
      </c>
      <c r="AA3" s="93">
        <v>0</v>
      </c>
      <c r="AB3" s="92">
        <v>1</v>
      </c>
      <c r="AC3">
        <v>1</v>
      </c>
    </row>
    <row r="4" spans="1:31" ht="15" thickBot="1" x14ac:dyDescent="0.35">
      <c r="A4" s="47" t="s">
        <v>151</v>
      </c>
      <c r="B4" s="41" t="s">
        <v>23</v>
      </c>
      <c r="C4" s="41">
        <v>1</v>
      </c>
      <c r="D4" s="41" t="s">
        <v>152</v>
      </c>
      <c r="E4" s="42" t="s">
        <v>23</v>
      </c>
      <c r="G4" s="69"/>
      <c r="H4" s="56" t="s">
        <v>153</v>
      </c>
      <c r="I4" s="49" t="s">
        <v>145</v>
      </c>
      <c r="J4" s="57">
        <v>6</v>
      </c>
      <c r="M4" t="s">
        <v>154</v>
      </c>
      <c r="N4">
        <v>1</v>
      </c>
      <c r="P4" s="79" t="s">
        <v>249</v>
      </c>
      <c r="Q4" s="71" t="s">
        <v>245</v>
      </c>
      <c r="R4" s="71" t="s">
        <v>250</v>
      </c>
      <c r="S4" s="71">
        <v>1</v>
      </c>
      <c r="T4" s="80" t="s">
        <v>248</v>
      </c>
      <c r="X4" s="69" t="s">
        <v>278</v>
      </c>
      <c r="Y4" t="s">
        <v>138</v>
      </c>
      <c r="Z4">
        <v>1</v>
      </c>
      <c r="AA4">
        <v>0</v>
      </c>
      <c r="AB4">
        <v>1</v>
      </c>
      <c r="AC4">
        <v>3</v>
      </c>
    </row>
    <row r="5" spans="1:31" ht="15" thickBot="1" x14ac:dyDescent="0.35">
      <c r="A5" s="47" t="s">
        <v>155</v>
      </c>
      <c r="B5" s="41" t="s">
        <v>23</v>
      </c>
      <c r="C5" s="41" t="s">
        <v>23</v>
      </c>
      <c r="D5" s="41" t="s">
        <v>18</v>
      </c>
      <c r="E5" s="42" t="s">
        <v>18</v>
      </c>
      <c r="G5" s="102" t="s">
        <v>156</v>
      </c>
      <c r="H5" s="58" t="s">
        <v>139</v>
      </c>
      <c r="I5" s="50" t="s">
        <v>156</v>
      </c>
      <c r="J5" s="59">
        <v>1</v>
      </c>
      <c r="M5" t="s">
        <v>157</v>
      </c>
      <c r="N5">
        <v>1</v>
      </c>
      <c r="P5" s="79" t="s">
        <v>138</v>
      </c>
      <c r="Q5" s="71" t="s">
        <v>245</v>
      </c>
      <c r="R5" s="71" t="s">
        <v>278</v>
      </c>
      <c r="S5" s="71">
        <v>1</v>
      </c>
      <c r="T5" s="80" t="s">
        <v>248</v>
      </c>
      <c r="X5" s="69" t="s">
        <v>281</v>
      </c>
      <c r="Y5" s="91" t="s">
        <v>251</v>
      </c>
      <c r="Z5" s="94">
        <v>2</v>
      </c>
      <c r="AA5" s="94">
        <v>0</v>
      </c>
      <c r="AB5">
        <v>2</v>
      </c>
      <c r="AC5">
        <v>2</v>
      </c>
    </row>
    <row r="6" spans="1:31" ht="15" thickBot="1" x14ac:dyDescent="0.35">
      <c r="A6" s="47" t="s">
        <v>158</v>
      </c>
      <c r="B6" s="41" t="s">
        <v>159</v>
      </c>
      <c r="C6" s="41" t="s">
        <v>23</v>
      </c>
      <c r="D6" s="41" t="s">
        <v>18</v>
      </c>
      <c r="E6" s="42" t="s">
        <v>18</v>
      </c>
      <c r="H6" s="58" t="s">
        <v>160</v>
      </c>
      <c r="I6" s="50" t="s">
        <v>156</v>
      </c>
      <c r="J6" s="59">
        <v>1</v>
      </c>
      <c r="P6" s="79" t="s">
        <v>251</v>
      </c>
      <c r="Q6" s="71" t="s">
        <v>245</v>
      </c>
      <c r="R6" s="71" t="s">
        <v>252</v>
      </c>
      <c r="S6" s="71">
        <v>2</v>
      </c>
      <c r="T6" s="80" t="s">
        <v>253</v>
      </c>
      <c r="X6" s="69"/>
      <c r="Y6" s="91" t="s">
        <v>298</v>
      </c>
      <c r="Z6" s="94">
        <v>1</v>
      </c>
      <c r="AA6" s="94">
        <v>0</v>
      </c>
      <c r="AB6">
        <v>1</v>
      </c>
      <c r="AC6">
        <v>1</v>
      </c>
    </row>
    <row r="7" spans="1:31" ht="15" thickBot="1" x14ac:dyDescent="0.35">
      <c r="A7" s="47" t="s">
        <v>161</v>
      </c>
      <c r="B7" s="41" t="s">
        <v>23</v>
      </c>
      <c r="C7" s="41" t="s">
        <v>23</v>
      </c>
      <c r="D7" s="41" t="s">
        <v>23</v>
      </c>
      <c r="E7" s="42" t="s">
        <v>162</v>
      </c>
      <c r="H7" s="58" t="s">
        <v>163</v>
      </c>
      <c r="I7" s="50" t="s">
        <v>156</v>
      </c>
      <c r="J7" s="59">
        <v>101</v>
      </c>
      <c r="P7" s="79" t="s">
        <v>298</v>
      </c>
      <c r="Q7" s="71" t="s">
        <v>245</v>
      </c>
      <c r="R7" s="71" t="s">
        <v>252</v>
      </c>
      <c r="S7" s="71">
        <v>1</v>
      </c>
      <c r="T7" s="80" t="s">
        <v>253</v>
      </c>
      <c r="X7" s="69" t="s">
        <v>328</v>
      </c>
      <c r="Y7" s="125" t="s">
        <v>394</v>
      </c>
      <c r="Z7" s="125">
        <v>15</v>
      </c>
      <c r="AA7" s="125">
        <v>20</v>
      </c>
      <c r="AB7">
        <v>35</v>
      </c>
      <c r="AC7" s="125">
        <v>40</v>
      </c>
    </row>
    <row r="8" spans="1:31" ht="15" thickBot="1" x14ac:dyDescent="0.35">
      <c r="A8" s="47" t="s">
        <v>164</v>
      </c>
      <c r="B8" s="41" t="s">
        <v>19</v>
      </c>
      <c r="C8" s="41" t="s">
        <v>165</v>
      </c>
      <c r="D8" s="41" t="s">
        <v>19</v>
      </c>
      <c r="E8" s="42" t="s">
        <v>19</v>
      </c>
      <c r="H8" s="60" t="s">
        <v>89</v>
      </c>
      <c r="I8" s="51" t="s">
        <v>17</v>
      </c>
      <c r="J8" s="61">
        <v>35</v>
      </c>
      <c r="O8" s="69" t="s">
        <v>156</v>
      </c>
      <c r="P8" s="81" t="s">
        <v>254</v>
      </c>
      <c r="Q8" s="72" t="s">
        <v>255</v>
      </c>
      <c r="R8" s="72" t="s">
        <v>252</v>
      </c>
      <c r="S8" s="72" t="s">
        <v>247</v>
      </c>
      <c r="T8" s="82" t="s">
        <v>248</v>
      </c>
      <c r="X8" t="s">
        <v>206</v>
      </c>
      <c r="Y8" s="94" t="s">
        <v>4</v>
      </c>
      <c r="Z8" t="s">
        <v>146</v>
      </c>
      <c r="AA8" t="s">
        <v>283</v>
      </c>
    </row>
    <row r="9" spans="1:31" ht="15" thickBot="1" x14ac:dyDescent="0.35">
      <c r="A9" s="47" t="s">
        <v>166</v>
      </c>
      <c r="B9" s="41" t="s">
        <v>22</v>
      </c>
      <c r="C9" s="41" t="s">
        <v>94</v>
      </c>
      <c r="D9" s="41" t="s">
        <v>167</v>
      </c>
      <c r="E9" s="42" t="s">
        <v>168</v>
      </c>
      <c r="H9" s="60" t="s">
        <v>150</v>
      </c>
      <c r="I9" s="51" t="s">
        <v>17</v>
      </c>
      <c r="J9" s="61">
        <v>227</v>
      </c>
      <c r="P9" s="81" t="s">
        <v>256</v>
      </c>
      <c r="Q9" s="72" t="s">
        <v>255</v>
      </c>
      <c r="R9" s="72" t="s">
        <v>252</v>
      </c>
      <c r="S9" s="72" t="s">
        <v>247</v>
      </c>
      <c r="T9" s="82" t="s">
        <v>248</v>
      </c>
      <c r="V9" s="69" t="s">
        <v>281</v>
      </c>
      <c r="W9" s="81" t="s">
        <v>254</v>
      </c>
      <c r="X9">
        <v>2</v>
      </c>
      <c r="Y9">
        <v>2</v>
      </c>
      <c r="Z9">
        <v>2</v>
      </c>
      <c r="AA9">
        <v>0</v>
      </c>
    </row>
    <row r="10" spans="1:31" ht="15" thickBot="1" x14ac:dyDescent="0.35">
      <c r="A10" s="47" t="s">
        <v>169</v>
      </c>
      <c r="B10" s="41" t="s">
        <v>170</v>
      </c>
      <c r="C10" s="41" t="s">
        <v>171</v>
      </c>
      <c r="D10" s="41" t="s">
        <v>172</v>
      </c>
      <c r="E10" s="42" t="s">
        <v>172</v>
      </c>
      <c r="H10" s="60" t="s">
        <v>154</v>
      </c>
      <c r="I10" s="51" t="s">
        <v>17</v>
      </c>
      <c r="J10" s="61">
        <v>6</v>
      </c>
      <c r="P10" s="81" t="s">
        <v>257</v>
      </c>
      <c r="Q10" s="72" t="s">
        <v>255</v>
      </c>
      <c r="R10" s="72" t="s">
        <v>246</v>
      </c>
      <c r="S10" s="72" t="s">
        <v>258</v>
      </c>
      <c r="T10" s="82" t="s">
        <v>248</v>
      </c>
      <c r="V10" s="69"/>
      <c r="W10" s="81" t="s">
        <v>256</v>
      </c>
      <c r="X10">
        <v>1</v>
      </c>
      <c r="Y10">
        <v>2</v>
      </c>
      <c r="Z10">
        <v>1</v>
      </c>
      <c r="AA10">
        <v>0</v>
      </c>
    </row>
    <row r="11" spans="1:31" ht="15" thickBot="1" x14ac:dyDescent="0.35">
      <c r="A11" s="47" t="s">
        <v>173</v>
      </c>
      <c r="B11" s="41" t="s">
        <v>174</v>
      </c>
      <c r="C11" s="41">
        <v>1</v>
      </c>
      <c r="D11" s="41">
        <v>35</v>
      </c>
      <c r="E11" s="42">
        <v>33</v>
      </c>
      <c r="H11" s="60" t="s">
        <v>175</v>
      </c>
      <c r="I11" s="51" t="s">
        <v>17</v>
      </c>
      <c r="J11" s="61">
        <v>6</v>
      </c>
      <c r="P11" s="83" t="s">
        <v>259</v>
      </c>
      <c r="Q11" s="73" t="s">
        <v>260</v>
      </c>
      <c r="R11" s="73" t="s">
        <v>252</v>
      </c>
      <c r="S11" s="73" t="s">
        <v>258</v>
      </c>
      <c r="T11" s="84" t="s">
        <v>248</v>
      </c>
      <c r="V11" s="69" t="s">
        <v>278</v>
      </c>
      <c r="W11" s="101" t="s">
        <v>163</v>
      </c>
      <c r="X11">
        <v>35</v>
      </c>
      <c r="Y11">
        <v>35</v>
      </c>
      <c r="Z11">
        <v>15</v>
      </c>
      <c r="AA11">
        <v>20</v>
      </c>
    </row>
    <row r="12" spans="1:31" ht="15" thickBot="1" x14ac:dyDescent="0.35">
      <c r="A12" s="47" t="s">
        <v>176</v>
      </c>
      <c r="B12" s="41" t="s">
        <v>23</v>
      </c>
      <c r="C12" s="41" t="s">
        <v>23</v>
      </c>
      <c r="D12" s="41" t="s">
        <v>23</v>
      </c>
      <c r="E12" s="42" t="s">
        <v>18</v>
      </c>
      <c r="H12" s="62" t="s">
        <v>15</v>
      </c>
      <c r="I12" s="52" t="s">
        <v>38</v>
      </c>
      <c r="J12" s="63">
        <v>33</v>
      </c>
      <c r="P12" s="83" t="s">
        <v>261</v>
      </c>
      <c r="Q12" s="73" t="s">
        <v>260</v>
      </c>
      <c r="R12" s="73" t="s">
        <v>262</v>
      </c>
      <c r="S12" s="73" t="s">
        <v>263</v>
      </c>
      <c r="T12" s="84" t="s">
        <v>253</v>
      </c>
      <c r="V12" s="69"/>
      <c r="W12" s="101"/>
      <c r="X12" s="101"/>
    </row>
    <row r="13" spans="1:31" ht="16.2" thickBot="1" x14ac:dyDescent="0.35">
      <c r="A13" s="47" t="s">
        <v>177</v>
      </c>
      <c r="B13" s="41" t="s">
        <v>23</v>
      </c>
      <c r="C13" s="41" t="s">
        <v>18</v>
      </c>
      <c r="D13" s="41" t="s">
        <v>23</v>
      </c>
      <c r="E13" s="42" t="s">
        <v>23</v>
      </c>
      <c r="H13" s="62" t="s">
        <v>178</v>
      </c>
      <c r="I13" s="52" t="s">
        <v>38</v>
      </c>
      <c r="J13" s="63">
        <v>28</v>
      </c>
      <c r="P13" s="83" t="s">
        <v>264</v>
      </c>
      <c r="Q13" s="73" t="s">
        <v>260</v>
      </c>
      <c r="R13" s="73" t="s">
        <v>246</v>
      </c>
      <c r="S13" s="74" t="s">
        <v>265</v>
      </c>
      <c r="T13" s="84" t="s">
        <v>253</v>
      </c>
      <c r="V13" s="83"/>
    </row>
    <row r="14" spans="1:31" ht="16.2" thickBot="1" x14ac:dyDescent="0.35">
      <c r="A14" s="47" t="s">
        <v>179</v>
      </c>
      <c r="B14" s="41" t="s">
        <v>147</v>
      </c>
      <c r="C14" s="41" t="s">
        <v>18</v>
      </c>
      <c r="D14" s="41" t="s">
        <v>18</v>
      </c>
      <c r="E14" s="42" t="s">
        <v>180</v>
      </c>
      <c r="H14" s="62" t="s">
        <v>181</v>
      </c>
      <c r="I14" s="52" t="s">
        <v>38</v>
      </c>
      <c r="J14" s="63">
        <v>23</v>
      </c>
      <c r="P14" s="85" t="s">
        <v>266</v>
      </c>
      <c r="Q14" s="73" t="s">
        <v>260</v>
      </c>
      <c r="R14" s="73" t="s">
        <v>267</v>
      </c>
      <c r="S14" s="74" t="s">
        <v>268</v>
      </c>
      <c r="T14" s="84" t="s">
        <v>253</v>
      </c>
      <c r="V14" s="83"/>
      <c r="Y14" s="99" t="s">
        <v>0</v>
      </c>
      <c r="Z14" s="100" t="s">
        <v>286</v>
      </c>
      <c r="AA14" s="95"/>
      <c r="AB14" t="s">
        <v>296</v>
      </c>
      <c r="AC14" s="95" t="s">
        <v>111</v>
      </c>
      <c r="AD14" s="95" t="s">
        <v>297</v>
      </c>
    </row>
    <row r="15" spans="1:31" ht="16.2" thickBot="1" x14ac:dyDescent="0.35">
      <c r="A15" s="47" t="s">
        <v>182</v>
      </c>
      <c r="B15" s="41" t="s">
        <v>45</v>
      </c>
      <c r="C15" s="41" t="s">
        <v>45</v>
      </c>
      <c r="D15" s="41" t="s">
        <v>183</v>
      </c>
      <c r="E15" s="42" t="s">
        <v>184</v>
      </c>
      <c r="H15" s="64" t="s">
        <v>185</v>
      </c>
      <c r="I15" s="65" t="s">
        <v>38</v>
      </c>
      <c r="J15" s="66">
        <v>53</v>
      </c>
      <c r="P15" s="86" t="s">
        <v>269</v>
      </c>
      <c r="Q15" s="75" t="s">
        <v>270</v>
      </c>
      <c r="R15" s="75" t="s">
        <v>246</v>
      </c>
      <c r="S15" s="75">
        <v>33</v>
      </c>
      <c r="T15" s="87" t="s">
        <v>253</v>
      </c>
      <c r="V15" s="83"/>
      <c r="Y15" s="98" t="s">
        <v>153</v>
      </c>
      <c r="Z15" s="98" t="s">
        <v>287</v>
      </c>
      <c r="AA15" s="96" t="s">
        <v>153</v>
      </c>
      <c r="AB15">
        <v>1</v>
      </c>
      <c r="AC15">
        <v>2</v>
      </c>
      <c r="AD15">
        <v>5</v>
      </c>
    </row>
    <row r="16" spans="1:31" ht="16.2" thickBot="1" x14ac:dyDescent="0.35">
      <c r="A16" s="47" t="s">
        <v>186</v>
      </c>
      <c r="B16" s="41" t="s">
        <v>22</v>
      </c>
      <c r="C16" s="41" t="s">
        <v>22</v>
      </c>
      <c r="D16" s="41">
        <v>520</v>
      </c>
      <c r="E16" s="42">
        <v>300</v>
      </c>
      <c r="P16" s="86" t="s">
        <v>271</v>
      </c>
      <c r="Q16" s="75" t="s">
        <v>270</v>
      </c>
      <c r="R16" s="75" t="s">
        <v>267</v>
      </c>
      <c r="S16" s="75" t="s">
        <v>272</v>
      </c>
      <c r="T16" s="87" t="s">
        <v>253</v>
      </c>
      <c r="V16" s="103"/>
      <c r="Y16" s="97" t="s">
        <v>149</v>
      </c>
      <c r="Z16" s="97" t="s">
        <v>90</v>
      </c>
      <c r="AA16" s="96" t="s">
        <v>149</v>
      </c>
      <c r="AB16">
        <v>0</v>
      </c>
      <c r="AC16">
        <v>1</v>
      </c>
      <c r="AD16">
        <v>0</v>
      </c>
    </row>
    <row r="17" spans="1:33" ht="16.2" thickBot="1" x14ac:dyDescent="0.35">
      <c r="A17" s="48" t="s">
        <v>4</v>
      </c>
      <c r="B17" s="43">
        <v>3</v>
      </c>
      <c r="C17" s="43">
        <v>1</v>
      </c>
      <c r="D17" s="43">
        <v>1</v>
      </c>
      <c r="E17" s="44">
        <v>1</v>
      </c>
      <c r="P17" s="86" t="s">
        <v>264</v>
      </c>
      <c r="Q17" s="75" t="s">
        <v>270</v>
      </c>
      <c r="R17" s="75" t="s">
        <v>246</v>
      </c>
      <c r="S17" s="75" t="s">
        <v>273</v>
      </c>
      <c r="T17" s="87" t="s">
        <v>253</v>
      </c>
      <c r="Y17" s="97" t="s">
        <v>138</v>
      </c>
      <c r="Z17" s="97" t="s">
        <v>288</v>
      </c>
      <c r="AA17" s="96" t="s">
        <v>138</v>
      </c>
      <c r="AB17">
        <v>1</v>
      </c>
      <c r="AC17">
        <v>1</v>
      </c>
      <c r="AD17">
        <v>1</v>
      </c>
    </row>
    <row r="18" spans="1:33" ht="31.2" x14ac:dyDescent="0.3">
      <c r="P18" s="88" t="s">
        <v>274</v>
      </c>
      <c r="Q18" s="89" t="s">
        <v>270</v>
      </c>
      <c r="R18" s="89" t="s">
        <v>275</v>
      </c>
      <c r="S18" s="89" t="s">
        <v>276</v>
      </c>
      <c r="T18" s="90" t="s">
        <v>253</v>
      </c>
      <c r="Y18" s="97" t="s">
        <v>284</v>
      </c>
      <c r="Z18" s="97" t="s">
        <v>289</v>
      </c>
      <c r="AA18" s="96" t="s">
        <v>284</v>
      </c>
      <c r="AB18">
        <v>0</v>
      </c>
      <c r="AC18">
        <v>0</v>
      </c>
      <c r="AD18">
        <v>2</v>
      </c>
    </row>
    <row r="19" spans="1:33" ht="15.6" x14ac:dyDescent="0.3">
      <c r="Y19" s="97" t="s">
        <v>285</v>
      </c>
      <c r="Z19" s="97" t="s">
        <v>290</v>
      </c>
      <c r="AA19" s="96" t="s">
        <v>285</v>
      </c>
      <c r="AB19">
        <v>1</v>
      </c>
      <c r="AC19">
        <v>0</v>
      </c>
      <c r="AD19">
        <v>0</v>
      </c>
    </row>
    <row r="20" spans="1:33" ht="15.6" x14ac:dyDescent="0.3">
      <c r="AA20" s="96" t="s">
        <v>394</v>
      </c>
      <c r="AB20">
        <v>5</v>
      </c>
      <c r="AC20">
        <v>9</v>
      </c>
      <c r="AD20">
        <v>7</v>
      </c>
    </row>
    <row r="22" spans="1:33" x14ac:dyDescent="0.3">
      <c r="AB22" t="s">
        <v>19</v>
      </c>
      <c r="AC22" t="s">
        <v>300</v>
      </c>
      <c r="AD22" t="s">
        <v>299</v>
      </c>
      <c r="AE22" t="s">
        <v>82</v>
      </c>
      <c r="AG22" t="s">
        <v>297</v>
      </c>
    </row>
    <row r="23" spans="1:33" ht="15.6" x14ac:dyDescent="0.3">
      <c r="AA23" s="96" t="s">
        <v>153</v>
      </c>
      <c r="AB23">
        <v>3</v>
      </c>
      <c r="AC23">
        <v>3</v>
      </c>
      <c r="AD23">
        <v>1</v>
      </c>
      <c r="AE23">
        <v>1</v>
      </c>
      <c r="AG23">
        <v>0</v>
      </c>
    </row>
    <row r="24" spans="1:33" ht="15.6" x14ac:dyDescent="0.3">
      <c r="AA24" s="96" t="s">
        <v>149</v>
      </c>
      <c r="AB24">
        <v>1</v>
      </c>
      <c r="AC24">
        <v>0</v>
      </c>
      <c r="AD24">
        <v>0</v>
      </c>
      <c r="AE24">
        <v>0</v>
      </c>
      <c r="AG24">
        <v>0</v>
      </c>
    </row>
    <row r="25" spans="1:33" ht="15.6" x14ac:dyDescent="0.3">
      <c r="AA25" s="96" t="s">
        <v>138</v>
      </c>
      <c r="AB25">
        <v>2</v>
      </c>
      <c r="AC25">
        <v>1</v>
      </c>
      <c r="AD25">
        <v>0</v>
      </c>
      <c r="AE25">
        <v>0</v>
      </c>
      <c r="AG25">
        <v>0</v>
      </c>
    </row>
    <row r="26" spans="1:33" ht="15.6" x14ac:dyDescent="0.3">
      <c r="AA26" s="96" t="s">
        <v>284</v>
      </c>
      <c r="AB26">
        <v>1</v>
      </c>
      <c r="AC26">
        <v>1</v>
      </c>
      <c r="AD26">
        <v>0</v>
      </c>
      <c r="AE26">
        <v>0</v>
      </c>
      <c r="AG26">
        <v>0</v>
      </c>
    </row>
    <row r="27" spans="1:33" ht="15.6" x14ac:dyDescent="0.3">
      <c r="AA27" s="96" t="s">
        <v>285</v>
      </c>
      <c r="AB27">
        <v>1</v>
      </c>
      <c r="AC27">
        <v>0</v>
      </c>
      <c r="AD27">
        <v>0</v>
      </c>
      <c r="AE27">
        <v>0</v>
      </c>
      <c r="AG27">
        <v>0</v>
      </c>
    </row>
    <row r="28" spans="1:33" ht="15.6" x14ac:dyDescent="0.3">
      <c r="AA28" s="96" t="s">
        <v>394</v>
      </c>
      <c r="AB28">
        <v>21</v>
      </c>
      <c r="AC28">
        <v>1</v>
      </c>
      <c r="AD28">
        <v>0</v>
      </c>
      <c r="AE28">
        <v>19</v>
      </c>
      <c r="AG28">
        <v>0</v>
      </c>
    </row>
    <row r="29" spans="1:33" x14ac:dyDescent="0.3">
      <c r="AB29" t="s">
        <v>19</v>
      </c>
      <c r="AC29" t="s">
        <v>300</v>
      </c>
      <c r="AD29" t="s">
        <v>302</v>
      </c>
      <c r="AE29" t="s">
        <v>299</v>
      </c>
      <c r="AF29" t="s">
        <v>82</v>
      </c>
      <c r="AG29" t="s">
        <v>297</v>
      </c>
    </row>
    <row r="30" spans="1:33" ht="15.6" x14ac:dyDescent="0.3">
      <c r="AA30" s="96" t="s">
        <v>160</v>
      </c>
      <c r="AB30">
        <v>0</v>
      </c>
      <c r="AC30">
        <v>2</v>
      </c>
      <c r="AD30">
        <v>0</v>
      </c>
      <c r="AE30">
        <v>0</v>
      </c>
      <c r="AF30">
        <v>0</v>
      </c>
      <c r="AG30">
        <v>0</v>
      </c>
    </row>
    <row r="31" spans="1:33" ht="15.6" x14ac:dyDescent="0.3">
      <c r="AA31" s="96" t="s">
        <v>301</v>
      </c>
      <c r="AB31">
        <v>21</v>
      </c>
      <c r="AC31">
        <v>9</v>
      </c>
      <c r="AD31">
        <v>1</v>
      </c>
      <c r="AE31">
        <v>0</v>
      </c>
      <c r="AF31">
        <v>0</v>
      </c>
      <c r="AG31">
        <v>0</v>
      </c>
    </row>
    <row r="32" spans="1:33" ht="15.6" x14ac:dyDescent="0.3">
      <c r="AA32" s="96" t="s">
        <v>139</v>
      </c>
      <c r="AB32">
        <v>1</v>
      </c>
      <c r="AC32">
        <v>0</v>
      </c>
      <c r="AD32">
        <v>0</v>
      </c>
      <c r="AE32">
        <v>0</v>
      </c>
      <c r="AF32">
        <v>0</v>
      </c>
      <c r="AG32">
        <v>0</v>
      </c>
    </row>
    <row r="50" spans="35:57" x14ac:dyDescent="0.3">
      <c r="AR50" t="s">
        <v>146</v>
      </c>
      <c r="AS50" t="s">
        <v>151</v>
      </c>
      <c r="AT50" t="s">
        <v>308</v>
      </c>
      <c r="AU50" t="s">
        <v>309</v>
      </c>
      <c r="AV50" t="s">
        <v>310</v>
      </c>
      <c r="AX50" t="s">
        <v>199</v>
      </c>
      <c r="AY50" t="s">
        <v>191</v>
      </c>
    </row>
    <row r="51" spans="35:57" x14ac:dyDescent="0.3">
      <c r="AJ51" t="s">
        <v>304</v>
      </c>
      <c r="AK51" t="s">
        <v>305</v>
      </c>
      <c r="AL51" t="s">
        <v>306</v>
      </c>
      <c r="AM51" t="s">
        <v>307</v>
      </c>
      <c r="AQ51" t="s">
        <v>89</v>
      </c>
      <c r="AR51">
        <v>5</v>
      </c>
      <c r="AS51">
        <v>16</v>
      </c>
      <c r="AT51">
        <v>7</v>
      </c>
      <c r="AU51">
        <v>3</v>
      </c>
      <c r="AV51">
        <v>0</v>
      </c>
      <c r="AX51">
        <v>0</v>
      </c>
      <c r="AY51">
        <f>AR51+AS51+AT51+AU51+AV51+AX51</f>
        <v>31</v>
      </c>
    </row>
    <row r="52" spans="35:57" x14ac:dyDescent="0.3">
      <c r="AI52" t="s">
        <v>89</v>
      </c>
      <c r="AJ52">
        <v>35</v>
      </c>
      <c r="AK52">
        <v>39</v>
      </c>
      <c r="AL52">
        <v>281</v>
      </c>
      <c r="AM52">
        <v>284</v>
      </c>
      <c r="AQ52" t="s">
        <v>150</v>
      </c>
      <c r="AR52">
        <v>135</v>
      </c>
      <c r="AS52">
        <v>9</v>
      </c>
      <c r="AT52">
        <v>0</v>
      </c>
      <c r="AU52">
        <v>65</v>
      </c>
      <c r="AV52">
        <v>0</v>
      </c>
      <c r="AX52">
        <v>77</v>
      </c>
      <c r="AY52">
        <f>AR52+AS52+AT52+AU52+AV52+AX52</f>
        <v>286</v>
      </c>
    </row>
    <row r="53" spans="35:57" x14ac:dyDescent="0.3">
      <c r="AI53" t="s">
        <v>150</v>
      </c>
      <c r="AJ53">
        <v>286</v>
      </c>
      <c r="AK53">
        <v>227</v>
      </c>
      <c r="AL53">
        <v>7</v>
      </c>
      <c r="AM53">
        <v>7</v>
      </c>
      <c r="AQ53" t="s">
        <v>238</v>
      </c>
      <c r="AR53">
        <v>47</v>
      </c>
      <c r="AS53">
        <v>14</v>
      </c>
      <c r="AT53">
        <v>0</v>
      </c>
      <c r="AU53">
        <v>0</v>
      </c>
      <c r="AV53">
        <v>8</v>
      </c>
      <c r="AY53">
        <f>AR53+AS53+AT53+AU53+AV53</f>
        <v>69</v>
      </c>
    </row>
    <row r="54" spans="35:57" x14ac:dyDescent="0.3">
      <c r="AI54" t="s">
        <v>361</v>
      </c>
      <c r="AJ54">
        <v>64</v>
      </c>
      <c r="AK54">
        <v>79</v>
      </c>
      <c r="AL54">
        <v>101</v>
      </c>
      <c r="AM54">
        <v>101</v>
      </c>
      <c r="AQ54" t="s">
        <v>303</v>
      </c>
      <c r="AR54">
        <v>52</v>
      </c>
      <c r="AS54">
        <v>0</v>
      </c>
      <c r="AT54">
        <v>0</v>
      </c>
      <c r="AU54">
        <v>0</v>
      </c>
      <c r="AV54">
        <v>0</v>
      </c>
      <c r="AX54">
        <v>0</v>
      </c>
      <c r="AY54">
        <f>AR54+AS54+AT54+AU54+AV54</f>
        <v>52</v>
      </c>
    </row>
    <row r="55" spans="35:57" x14ac:dyDescent="0.3">
      <c r="AI55" t="s">
        <v>303</v>
      </c>
      <c r="AJ55">
        <v>52</v>
      </c>
      <c r="AK55">
        <v>52</v>
      </c>
      <c r="AL55">
        <v>5</v>
      </c>
      <c r="AM55">
        <v>5</v>
      </c>
    </row>
    <row r="57" spans="35:57" x14ac:dyDescent="0.3">
      <c r="AR57" t="s">
        <v>146</v>
      </c>
      <c r="AS57" t="s">
        <v>151</v>
      </c>
      <c r="AT57" t="s">
        <v>191</v>
      </c>
    </row>
    <row r="58" spans="35:57" x14ac:dyDescent="0.3">
      <c r="AQ58" t="s">
        <v>15</v>
      </c>
      <c r="AR58">
        <v>37</v>
      </c>
      <c r="AS58">
        <v>0</v>
      </c>
      <c r="AT58">
        <f>AR58+AS58</f>
        <v>37</v>
      </c>
    </row>
    <row r="59" spans="35:57" x14ac:dyDescent="0.3">
      <c r="AQ59" t="s">
        <v>333</v>
      </c>
      <c r="AT59">
        <f>AR59+AS59</f>
        <v>0</v>
      </c>
      <c r="BD59" t="s">
        <v>321</v>
      </c>
      <c r="BE59" t="s">
        <v>322</v>
      </c>
    </row>
    <row r="60" spans="35:57" x14ac:dyDescent="0.3">
      <c r="AQ60" t="s">
        <v>327</v>
      </c>
      <c r="AT60">
        <f>AR60+AS60</f>
        <v>0</v>
      </c>
      <c r="BC60" t="s">
        <v>150</v>
      </c>
    </row>
    <row r="61" spans="35:57" x14ac:dyDescent="0.3">
      <c r="AQ61" t="s">
        <v>329</v>
      </c>
      <c r="AR61">
        <v>537</v>
      </c>
      <c r="AS61">
        <v>29</v>
      </c>
      <c r="AT61">
        <f>AR61+AS61</f>
        <v>566</v>
      </c>
      <c r="BC61" t="s">
        <v>89</v>
      </c>
      <c r="BD61" t="s">
        <v>323</v>
      </c>
      <c r="BE61" t="s">
        <v>324</v>
      </c>
    </row>
    <row r="62" spans="35:57" x14ac:dyDescent="0.3">
      <c r="BC62" t="s">
        <v>238</v>
      </c>
    </row>
    <row r="63" spans="35:57" x14ac:dyDescent="0.3">
      <c r="BC63" t="s">
        <v>303</v>
      </c>
    </row>
    <row r="65" spans="28:56" ht="15.6" x14ac:dyDescent="0.3">
      <c r="AB65" s="95"/>
      <c r="AC65" t="s">
        <v>296</v>
      </c>
      <c r="AD65" s="95" t="s">
        <v>111</v>
      </c>
      <c r="AE65" s="95" t="s">
        <v>297</v>
      </c>
    </row>
    <row r="66" spans="28:56" ht="15.6" x14ac:dyDescent="0.3">
      <c r="AB66" s="96" t="s">
        <v>139</v>
      </c>
      <c r="AC66">
        <v>1</v>
      </c>
      <c r="AD66">
        <v>0</v>
      </c>
      <c r="AE66">
        <v>0</v>
      </c>
    </row>
    <row r="67" spans="28:56" x14ac:dyDescent="0.3">
      <c r="AB67" t="s">
        <v>301</v>
      </c>
      <c r="AC67">
        <v>6</v>
      </c>
      <c r="AD67">
        <v>5</v>
      </c>
      <c r="AE67">
        <v>24</v>
      </c>
    </row>
    <row r="68" spans="28:56" x14ac:dyDescent="0.3">
      <c r="AB68" t="s">
        <v>160</v>
      </c>
      <c r="AC68">
        <v>0</v>
      </c>
      <c r="AD68">
        <v>0</v>
      </c>
      <c r="AE68">
        <v>2</v>
      </c>
    </row>
    <row r="72" spans="28:56" x14ac:dyDescent="0.3">
      <c r="AC72" t="s">
        <v>94</v>
      </c>
      <c r="AD72" t="s">
        <v>111</v>
      </c>
      <c r="AE72" t="s">
        <v>297</v>
      </c>
      <c r="AF72" t="s">
        <v>311</v>
      </c>
    </row>
    <row r="73" spans="28:56" x14ac:dyDescent="0.3">
      <c r="AB73" t="s">
        <v>150</v>
      </c>
      <c r="AC73">
        <v>24</v>
      </c>
      <c r="AD73">
        <v>27</v>
      </c>
      <c r="AE73">
        <v>176</v>
      </c>
      <c r="AF73">
        <f>AC73+AD73+AE73</f>
        <v>227</v>
      </c>
    </row>
    <row r="74" spans="28:56" x14ac:dyDescent="0.3">
      <c r="AB74" t="s">
        <v>89</v>
      </c>
      <c r="AC74">
        <v>6</v>
      </c>
      <c r="AD74">
        <v>6</v>
      </c>
      <c r="AE74">
        <v>23</v>
      </c>
      <c r="AF74">
        <f>AC74+AD74+AE74</f>
        <v>35</v>
      </c>
    </row>
    <row r="75" spans="28:56" x14ac:dyDescent="0.3">
      <c r="AB75" t="s">
        <v>238</v>
      </c>
      <c r="AC75">
        <v>28</v>
      </c>
      <c r="AD75">
        <v>10</v>
      </c>
      <c r="AE75">
        <v>43</v>
      </c>
      <c r="AF75">
        <f>AC75+AD75+AE75</f>
        <v>81</v>
      </c>
    </row>
    <row r="76" spans="28:56" x14ac:dyDescent="0.3">
      <c r="AB76" t="s">
        <v>303</v>
      </c>
      <c r="AC76">
        <v>37</v>
      </c>
      <c r="AD76">
        <v>43</v>
      </c>
      <c r="AE76">
        <v>12</v>
      </c>
      <c r="AF76">
        <f>AC76+AD76+AE76</f>
        <v>92</v>
      </c>
      <c r="BB76">
        <f>AR95/BC85*100</f>
        <v>56.25</v>
      </c>
      <c r="BC76">
        <f>AS95/BC85*100</f>
        <v>37.5</v>
      </c>
      <c r="BD76">
        <v>56</v>
      </c>
    </row>
    <row r="77" spans="28:56" x14ac:dyDescent="0.3">
      <c r="BB77" s="115">
        <f>AR96/BC86*100</f>
        <v>47.146401985111666</v>
      </c>
      <c r="BC77" s="115">
        <f>AS96/BC86*100</f>
        <v>24.317617866004962</v>
      </c>
    </row>
    <row r="78" spans="28:56" x14ac:dyDescent="0.3">
      <c r="AR78" t="s">
        <v>93</v>
      </c>
      <c r="AS78" t="s">
        <v>19</v>
      </c>
      <c r="AT78" t="s">
        <v>334</v>
      </c>
      <c r="AU78" t="s">
        <v>300</v>
      </c>
      <c r="AV78" t="s">
        <v>82</v>
      </c>
      <c r="AW78" t="s">
        <v>299</v>
      </c>
      <c r="AX78" t="s">
        <v>297</v>
      </c>
      <c r="AY78" t="s">
        <v>311</v>
      </c>
      <c r="BB78" s="115">
        <f>AR97/BC87*100</f>
        <v>78.182656826568262</v>
      </c>
      <c r="BC78" s="115">
        <f>AS97/BC87*100</f>
        <v>21.817343173431734</v>
      </c>
    </row>
    <row r="79" spans="28:56" x14ac:dyDescent="0.3">
      <c r="AQ79" t="s">
        <v>15</v>
      </c>
      <c r="AR79">
        <v>0</v>
      </c>
      <c r="AS79">
        <v>18</v>
      </c>
      <c r="AT79">
        <v>0</v>
      </c>
      <c r="AU79">
        <v>10</v>
      </c>
      <c r="AV79">
        <v>3</v>
      </c>
      <c r="AW79">
        <v>0</v>
      </c>
      <c r="AX79">
        <v>2</v>
      </c>
      <c r="AY79">
        <f>AR79+AS79+AT79+AU79+AV79+AX79+AW79</f>
        <v>33</v>
      </c>
      <c r="BB79" s="115">
        <f>AR98/BC88*100</f>
        <v>65.957446808510639</v>
      </c>
      <c r="BC79" s="115">
        <f>AS98/BC88*100</f>
        <v>21.099290780141843</v>
      </c>
    </row>
    <row r="80" spans="28:56" x14ac:dyDescent="0.3">
      <c r="AC80" t="s">
        <v>19</v>
      </c>
      <c r="AD80" t="s">
        <v>302</v>
      </c>
      <c r="AE80" t="s">
        <v>300</v>
      </c>
      <c r="AF80" t="s">
        <v>82</v>
      </c>
      <c r="AH80" t="s">
        <v>297</v>
      </c>
      <c r="AI80" t="s">
        <v>311</v>
      </c>
      <c r="AQ80" t="s">
        <v>361</v>
      </c>
      <c r="AY80">
        <f>AR80+AS80+AT80+AU80+AV80+AX80+AW80</f>
        <v>0</v>
      </c>
    </row>
    <row r="81" spans="3:55" x14ac:dyDescent="0.3">
      <c r="AB81" t="s">
        <v>150</v>
      </c>
      <c r="AC81">
        <v>115</v>
      </c>
      <c r="AD81">
        <v>19</v>
      </c>
      <c r="AE81">
        <v>23</v>
      </c>
      <c r="AF81">
        <v>15</v>
      </c>
      <c r="AH81">
        <v>55</v>
      </c>
      <c r="AI81">
        <f>AC81+AD81+AE81+AF81+AG81+AH81</f>
        <v>227</v>
      </c>
      <c r="AQ81" t="s">
        <v>327</v>
      </c>
      <c r="AR81">
        <v>91</v>
      </c>
      <c r="AS81">
        <v>1359</v>
      </c>
      <c r="AT81">
        <v>272</v>
      </c>
      <c r="AU81">
        <v>190</v>
      </c>
      <c r="AV81">
        <v>282</v>
      </c>
      <c r="AW81">
        <v>2</v>
      </c>
      <c r="AX81">
        <v>88</v>
      </c>
      <c r="AY81">
        <f>AR81+AS81+AT81+AU81+AV81+AX81+AW81</f>
        <v>2284</v>
      </c>
    </row>
    <row r="82" spans="3:55" ht="15" thickBot="1" x14ac:dyDescent="0.35">
      <c r="AB82" t="s">
        <v>89</v>
      </c>
      <c r="AC82">
        <v>27</v>
      </c>
      <c r="AD82">
        <v>1</v>
      </c>
      <c r="AE82">
        <v>1</v>
      </c>
      <c r="AF82">
        <v>2</v>
      </c>
      <c r="AH82">
        <v>6</v>
      </c>
      <c r="AI82">
        <f>AC82+AD82+AE82+AF82+AG82+AH82</f>
        <v>37</v>
      </c>
      <c r="AQ82" t="s">
        <v>329</v>
      </c>
      <c r="AY82">
        <f>AR82+AS82+AT82+AU82+AV82+AX82+AW82</f>
        <v>0</v>
      </c>
    </row>
    <row r="83" spans="3:55" ht="15" thickBot="1" x14ac:dyDescent="0.35">
      <c r="L83" s="68" t="s">
        <v>0</v>
      </c>
      <c r="M83" s="67" t="s">
        <v>3</v>
      </c>
      <c r="N83" s="67" t="s">
        <v>140</v>
      </c>
      <c r="AB83" t="s">
        <v>238</v>
      </c>
      <c r="AC83">
        <v>66</v>
      </c>
      <c r="AD83">
        <v>0</v>
      </c>
      <c r="AE83">
        <v>3</v>
      </c>
      <c r="AF83">
        <v>7</v>
      </c>
      <c r="AH83">
        <v>5</v>
      </c>
      <c r="AI83">
        <f>AC83+AD83+AE83+AF83+AG83+AH83</f>
        <v>81</v>
      </c>
    </row>
    <row r="84" spans="3:55" x14ac:dyDescent="0.3">
      <c r="K84" s="102" t="s">
        <v>145</v>
      </c>
      <c r="L84" s="54" t="s">
        <v>153</v>
      </c>
      <c r="M84" s="53"/>
      <c r="N84" s="55">
        <v>6</v>
      </c>
      <c r="AB84" t="s">
        <v>303</v>
      </c>
      <c r="AC84">
        <v>67</v>
      </c>
      <c r="AD84">
        <v>18</v>
      </c>
      <c r="AE84">
        <v>7</v>
      </c>
      <c r="AF84">
        <v>0</v>
      </c>
      <c r="AH84">
        <v>0</v>
      </c>
      <c r="AI84">
        <f>AC84+AD84+AE84+AF84+AG84+AH84</f>
        <v>92</v>
      </c>
      <c r="AW84" t="s">
        <v>19</v>
      </c>
      <c r="AX84" t="s">
        <v>302</v>
      </c>
      <c r="AY84" t="s">
        <v>300</v>
      </c>
      <c r="AZ84" t="s">
        <v>82</v>
      </c>
      <c r="BB84" t="s">
        <v>297</v>
      </c>
      <c r="BC84" t="s">
        <v>311</v>
      </c>
    </row>
    <row r="85" spans="3:55" ht="15.6" x14ac:dyDescent="0.3">
      <c r="K85" s="69"/>
      <c r="L85" s="56" t="s">
        <v>149</v>
      </c>
      <c r="M85" s="49"/>
      <c r="N85" s="57">
        <v>1</v>
      </c>
      <c r="AK85" t="s">
        <v>296</v>
      </c>
      <c r="AL85" t="s">
        <v>79</v>
      </c>
      <c r="AM85" s="95" t="s">
        <v>111</v>
      </c>
      <c r="AN85" t="s">
        <v>168</v>
      </c>
      <c r="AO85" s="95" t="s">
        <v>297</v>
      </c>
      <c r="AP85" t="s">
        <v>311</v>
      </c>
      <c r="AV85" t="s">
        <v>15</v>
      </c>
      <c r="AW85">
        <v>18</v>
      </c>
      <c r="AX85">
        <v>0</v>
      </c>
      <c r="AY85">
        <v>8</v>
      </c>
      <c r="AZ85">
        <v>4</v>
      </c>
      <c r="BB85">
        <v>2</v>
      </c>
      <c r="BC85">
        <f>AW85+AX85+AY85+AZ85+BA85+BB85</f>
        <v>32</v>
      </c>
    </row>
    <row r="86" spans="3:55" x14ac:dyDescent="0.3">
      <c r="K86" s="69"/>
      <c r="L86" s="56" t="s">
        <v>138</v>
      </c>
      <c r="M86" s="49"/>
      <c r="N86" s="57">
        <v>1</v>
      </c>
      <c r="AJ86" t="s">
        <v>15</v>
      </c>
      <c r="AK86">
        <v>0</v>
      </c>
      <c r="AL86">
        <v>1</v>
      </c>
      <c r="AM86">
        <v>0</v>
      </c>
      <c r="AN86">
        <v>2</v>
      </c>
      <c r="AO86">
        <v>30</v>
      </c>
      <c r="AP86">
        <f>AK86+AL86+AM86+AN86+AO86</f>
        <v>33</v>
      </c>
      <c r="AV86" t="s">
        <v>361</v>
      </c>
      <c r="AW86">
        <v>178</v>
      </c>
      <c r="AX86">
        <v>12</v>
      </c>
      <c r="AY86">
        <v>66</v>
      </c>
      <c r="AZ86">
        <v>32</v>
      </c>
      <c r="BB86">
        <v>115</v>
      </c>
      <c r="BC86">
        <f>AW86+AX86+AY86+AZ86+BA86+BB86</f>
        <v>403</v>
      </c>
    </row>
    <row r="87" spans="3:55" x14ac:dyDescent="0.3">
      <c r="K87" s="69"/>
      <c r="L87" s="56" t="s">
        <v>284</v>
      </c>
      <c r="M87" s="49"/>
      <c r="N87" s="57">
        <v>2</v>
      </c>
      <c r="AJ87" t="s">
        <v>361</v>
      </c>
      <c r="AK87">
        <v>4</v>
      </c>
      <c r="AL87">
        <v>20</v>
      </c>
      <c r="AM87">
        <v>1</v>
      </c>
      <c r="AN87">
        <v>15</v>
      </c>
      <c r="AO87">
        <v>115</v>
      </c>
      <c r="AP87">
        <v>403</v>
      </c>
      <c r="AV87" t="s">
        <v>327</v>
      </c>
      <c r="AW87">
        <f>318+91+224+58+345+166+181</f>
        <v>1383</v>
      </c>
      <c r="AX87">
        <f>67+184+37+24</f>
        <v>312</v>
      </c>
      <c r="AY87">
        <f>22+24+69+75+63</f>
        <v>253</v>
      </c>
      <c r="AZ87">
        <f>48+108+62+2</f>
        <v>220</v>
      </c>
      <c r="BB87">
        <f>BS54-BJ84</f>
        <v>0</v>
      </c>
      <c r="BC87">
        <f>AW87+AX87+AY87+AZ87+BA87+BB87</f>
        <v>2168</v>
      </c>
    </row>
    <row r="88" spans="3:55" x14ac:dyDescent="0.3">
      <c r="K88" s="69"/>
      <c r="L88" s="56" t="s">
        <v>285</v>
      </c>
      <c r="M88" s="49"/>
      <c r="N88" s="57">
        <v>1</v>
      </c>
      <c r="AJ88" t="s">
        <v>327</v>
      </c>
      <c r="AK88">
        <v>59</v>
      </c>
      <c r="AL88">
        <v>176</v>
      </c>
      <c r="AM88">
        <v>83</v>
      </c>
      <c r="AN88">
        <v>273</v>
      </c>
      <c r="AO88">
        <f>2168-273-83-176-59</f>
        <v>1577</v>
      </c>
      <c r="AP88">
        <f>AK88+AL88+AM88+AN88+AO88</f>
        <v>2168</v>
      </c>
      <c r="AV88" t="s">
        <v>329</v>
      </c>
      <c r="AW88">
        <f>117+3+28+109</f>
        <v>257</v>
      </c>
      <c r="AX88">
        <f>61+54</f>
        <v>115</v>
      </c>
      <c r="AY88">
        <f>35+44</f>
        <v>79</v>
      </c>
      <c r="AZ88">
        <v>40</v>
      </c>
      <c r="BB88">
        <v>73</v>
      </c>
      <c r="BC88">
        <f>AW88+AX88+AY88+AZ88+BB88</f>
        <v>564</v>
      </c>
    </row>
    <row r="89" spans="3:55" x14ac:dyDescent="0.3">
      <c r="K89" s="69"/>
      <c r="L89" s="56" t="s">
        <v>394</v>
      </c>
      <c r="M89" s="49"/>
      <c r="N89" s="57">
        <v>35</v>
      </c>
    </row>
    <row r="90" spans="3:55" x14ac:dyDescent="0.3">
      <c r="K90" s="102" t="s">
        <v>156</v>
      </c>
      <c r="L90" s="58" t="s">
        <v>139</v>
      </c>
      <c r="M90" s="50"/>
      <c r="N90" s="59">
        <v>1</v>
      </c>
      <c r="AJ90" t="s">
        <v>342</v>
      </c>
      <c r="AK90">
        <v>23</v>
      </c>
      <c r="AL90">
        <v>11</v>
      </c>
      <c r="AM90">
        <v>40</v>
      </c>
      <c r="AN90">
        <v>15</v>
      </c>
      <c r="AO90">
        <v>29</v>
      </c>
      <c r="AP90">
        <f>AK90+AL90+AM90+AN90+AO90</f>
        <v>118</v>
      </c>
    </row>
    <row r="91" spans="3:55" x14ac:dyDescent="0.3">
      <c r="L91" s="58" t="s">
        <v>160</v>
      </c>
      <c r="M91" s="50"/>
      <c r="N91" s="59">
        <v>1</v>
      </c>
    </row>
    <row r="92" spans="3:55" x14ac:dyDescent="0.3">
      <c r="L92" s="58" t="s">
        <v>163</v>
      </c>
      <c r="M92" s="50"/>
      <c r="N92" s="59">
        <v>101</v>
      </c>
      <c r="AC92" t="s">
        <v>19</v>
      </c>
      <c r="AD92" t="s">
        <v>312</v>
      </c>
      <c r="AE92" t="s">
        <v>313</v>
      </c>
      <c r="AF92" t="s">
        <v>314</v>
      </c>
      <c r="BB92" t="s">
        <v>340</v>
      </c>
      <c r="BC92" t="s">
        <v>341</v>
      </c>
    </row>
    <row r="93" spans="3:55" x14ac:dyDescent="0.3">
      <c r="AB93" t="s">
        <v>150</v>
      </c>
      <c r="AC93">
        <v>115</v>
      </c>
      <c r="AD93">
        <v>57</v>
      </c>
      <c r="AE93" s="70">
        <f>AC93/172</f>
        <v>0.66860465116279066</v>
      </c>
      <c r="AF93" s="70">
        <f>AD93/172</f>
        <v>0.33139534883720928</v>
      </c>
      <c r="BA93" t="s">
        <v>336</v>
      </c>
      <c r="BB93" s="114">
        <v>60</v>
      </c>
      <c r="BC93">
        <v>40</v>
      </c>
    </row>
    <row r="94" spans="3:55" x14ac:dyDescent="0.3">
      <c r="AB94" t="s">
        <v>89</v>
      </c>
      <c r="AC94">
        <v>27</v>
      </c>
      <c r="AD94">
        <v>4</v>
      </c>
      <c r="AE94" s="70">
        <f>AC94/31</f>
        <v>0.87096774193548387</v>
      </c>
      <c r="AF94" s="70">
        <f>AD94/31</f>
        <v>0.12903225806451613</v>
      </c>
      <c r="AR94" t="s">
        <v>19</v>
      </c>
      <c r="AS94" t="s">
        <v>335</v>
      </c>
      <c r="AT94" t="s">
        <v>297</v>
      </c>
      <c r="BA94" t="s">
        <v>337</v>
      </c>
      <c r="BB94">
        <v>66</v>
      </c>
      <c r="BC94">
        <v>34</v>
      </c>
    </row>
    <row r="95" spans="3:55" ht="15" thickBot="1" x14ac:dyDescent="0.35">
      <c r="S95" t="s">
        <v>141</v>
      </c>
      <c r="U95" t="s">
        <v>325</v>
      </c>
      <c r="V95" t="s">
        <v>140</v>
      </c>
      <c r="AB95" t="s">
        <v>238</v>
      </c>
      <c r="AC95">
        <v>66</v>
      </c>
      <c r="AD95">
        <v>10</v>
      </c>
      <c r="AE95" s="70">
        <f>AC95/76</f>
        <v>0.86842105263157898</v>
      </c>
      <c r="AF95" s="70">
        <f>AD95/76</f>
        <v>0.13157894736842105</v>
      </c>
      <c r="AQ95" t="s">
        <v>15</v>
      </c>
      <c r="AR95">
        <f>AW85+AX85</f>
        <v>18</v>
      </c>
      <c r="AS95">
        <f>AY85+AZ85</f>
        <v>12</v>
      </c>
      <c r="AT95">
        <f>BB85</f>
        <v>2</v>
      </c>
      <c r="BA95" t="s">
        <v>338</v>
      </c>
      <c r="BB95">
        <v>78</v>
      </c>
      <c r="BC95">
        <v>22</v>
      </c>
    </row>
    <row r="96" spans="3:55" ht="29.4" thickBot="1" x14ac:dyDescent="0.35">
      <c r="C96" s="106"/>
      <c r="D96" s="107" t="s">
        <v>331</v>
      </c>
      <c r="E96" s="107" t="s">
        <v>332</v>
      </c>
      <c r="F96" s="108" t="s">
        <v>305</v>
      </c>
      <c r="G96" s="109" t="s">
        <v>307</v>
      </c>
      <c r="S96" s="86" t="s">
        <v>269</v>
      </c>
      <c r="T96" s="75" t="s">
        <v>270</v>
      </c>
      <c r="U96" s="75" t="s">
        <v>246</v>
      </c>
      <c r="V96" s="75">
        <v>27</v>
      </c>
      <c r="AB96" t="s">
        <v>303</v>
      </c>
      <c r="AC96">
        <v>67</v>
      </c>
      <c r="AD96">
        <v>25</v>
      </c>
      <c r="AE96" s="70">
        <f>AC96/92</f>
        <v>0.72826086956521741</v>
      </c>
      <c r="AF96" s="70">
        <f>AD96/92</f>
        <v>0.27173913043478259</v>
      </c>
      <c r="AQ96" t="s">
        <v>361</v>
      </c>
      <c r="AR96">
        <f>AW86+AX86</f>
        <v>190</v>
      </c>
      <c r="AS96">
        <f>AY86+AZ86</f>
        <v>98</v>
      </c>
      <c r="AT96">
        <f>BB86</f>
        <v>115</v>
      </c>
      <c r="BA96" t="s">
        <v>339</v>
      </c>
      <c r="BB96">
        <v>76</v>
      </c>
      <c r="BC96">
        <v>24</v>
      </c>
    </row>
    <row r="97" spans="3:54" ht="31.8" thickBot="1" x14ac:dyDescent="0.35">
      <c r="C97" s="110" t="s">
        <v>269</v>
      </c>
      <c r="D97" s="111">
        <v>31</v>
      </c>
      <c r="E97" s="111">
        <v>161</v>
      </c>
      <c r="F97" s="111">
        <v>35</v>
      </c>
      <c r="G97" s="111">
        <v>167</v>
      </c>
      <c r="S97" s="86" t="s">
        <v>271</v>
      </c>
      <c r="T97" s="75" t="s">
        <v>270</v>
      </c>
      <c r="U97" s="75" t="s">
        <v>267</v>
      </c>
      <c r="V97" s="75" t="s">
        <v>272</v>
      </c>
      <c r="AQ97" t="s">
        <v>327</v>
      </c>
      <c r="AR97">
        <f>AW87+AX87</f>
        <v>1695</v>
      </c>
      <c r="AS97">
        <f>AY87+AZ87</f>
        <v>473</v>
      </c>
      <c r="AT97">
        <f>BB87</f>
        <v>0</v>
      </c>
    </row>
    <row r="98" spans="3:54" ht="29.4" thickBot="1" x14ac:dyDescent="0.35">
      <c r="C98" s="110" t="s">
        <v>264</v>
      </c>
      <c r="D98" s="112">
        <v>463</v>
      </c>
      <c r="E98" s="112">
        <v>282</v>
      </c>
      <c r="F98" s="113"/>
      <c r="G98" s="113"/>
      <c r="S98" s="86" t="s">
        <v>264</v>
      </c>
      <c r="T98" s="75" t="s">
        <v>270</v>
      </c>
      <c r="U98" s="75" t="s">
        <v>246</v>
      </c>
      <c r="V98" s="75" t="s">
        <v>360</v>
      </c>
      <c r="AC98" t="s">
        <v>315</v>
      </c>
      <c r="AQ98" t="s">
        <v>329</v>
      </c>
      <c r="AR98">
        <f>AW88+AX88</f>
        <v>372</v>
      </c>
      <c r="AS98">
        <f>AY88+AZ88</f>
        <v>119</v>
      </c>
      <c r="AT98">
        <f>BB88</f>
        <v>73</v>
      </c>
    </row>
    <row r="99" spans="3:54" ht="25.5" customHeight="1" x14ac:dyDescent="0.45">
      <c r="C99" s="110" t="s">
        <v>271</v>
      </c>
      <c r="D99" s="111">
        <v>2384</v>
      </c>
      <c r="E99" s="111">
        <v>57</v>
      </c>
      <c r="F99" s="111">
        <v>2284</v>
      </c>
      <c r="G99" s="111">
        <v>38</v>
      </c>
      <c r="S99" s="88" t="s">
        <v>274</v>
      </c>
      <c r="T99" s="89" t="s">
        <v>270</v>
      </c>
      <c r="U99" s="89" t="s">
        <v>275</v>
      </c>
      <c r="V99" s="89">
        <v>566</v>
      </c>
      <c r="AB99" t="s">
        <v>150</v>
      </c>
      <c r="AC99" t="s">
        <v>316</v>
      </c>
      <c r="BB99" s="116"/>
    </row>
    <row r="100" spans="3:54" ht="19.2" x14ac:dyDescent="0.45">
      <c r="C100" s="110" t="s">
        <v>274</v>
      </c>
      <c r="D100" s="112">
        <v>566</v>
      </c>
      <c r="E100" s="112">
        <v>8</v>
      </c>
      <c r="F100" s="112">
        <v>564</v>
      </c>
      <c r="G100" s="112">
        <v>9</v>
      </c>
      <c r="AB100" t="s">
        <v>89</v>
      </c>
      <c r="AC100" s="104">
        <v>4.2361111111111106E-2</v>
      </c>
      <c r="BB100" s="116"/>
    </row>
    <row r="101" spans="3:54" x14ac:dyDescent="0.3">
      <c r="AB101" t="s">
        <v>238</v>
      </c>
      <c r="AC101" s="104">
        <v>0.58680555555555558</v>
      </c>
    </row>
    <row r="103" spans="3:54" x14ac:dyDescent="0.3">
      <c r="AC103" t="s">
        <v>237</v>
      </c>
    </row>
    <row r="104" spans="3:54" x14ac:dyDescent="0.3">
      <c r="S104" s="69" t="s">
        <v>141</v>
      </c>
      <c r="T104" s="69"/>
      <c r="U104" s="69" t="s">
        <v>326</v>
      </c>
      <c r="V104" s="69"/>
      <c r="AB104" t="s">
        <v>150</v>
      </c>
      <c r="AC104" t="s">
        <v>319</v>
      </c>
    </row>
    <row r="105" spans="3:54" x14ac:dyDescent="0.3">
      <c r="P105" t="s">
        <v>278</v>
      </c>
      <c r="S105" t="s">
        <v>15</v>
      </c>
      <c r="U105">
        <v>27</v>
      </c>
      <c r="V105" s="105"/>
      <c r="AB105" t="s">
        <v>89</v>
      </c>
      <c r="AC105" t="s">
        <v>318</v>
      </c>
    </row>
    <row r="106" spans="3:54" x14ac:dyDescent="0.3">
      <c r="S106" t="s">
        <v>361</v>
      </c>
      <c r="U106">
        <v>463</v>
      </c>
      <c r="V106" s="105"/>
      <c r="AB106" t="s">
        <v>238</v>
      </c>
      <c r="AC106" t="s">
        <v>320</v>
      </c>
    </row>
    <row r="107" spans="3:54" x14ac:dyDescent="0.3">
      <c r="P107" t="s">
        <v>328</v>
      </c>
      <c r="S107" t="s">
        <v>327</v>
      </c>
      <c r="U107">
        <v>59</v>
      </c>
      <c r="V107" s="105"/>
      <c r="X107">
        <v>2384</v>
      </c>
      <c r="Y107" t="s">
        <v>343</v>
      </c>
      <c r="Z107" t="s">
        <v>344</v>
      </c>
      <c r="AB107" t="s">
        <v>303</v>
      </c>
      <c r="AC107" t="s">
        <v>317</v>
      </c>
    </row>
    <row r="108" spans="3:54" x14ac:dyDescent="0.3">
      <c r="P108" t="s">
        <v>330</v>
      </c>
      <c r="S108" t="s">
        <v>329</v>
      </c>
      <c r="U108">
        <v>569</v>
      </c>
      <c r="V108" s="105"/>
      <c r="X108" t="s">
        <v>15</v>
      </c>
      <c r="Y108">
        <v>30</v>
      </c>
      <c r="Z108">
        <v>70</v>
      </c>
    </row>
    <row r="109" spans="3:54" x14ac:dyDescent="0.3">
      <c r="X109" t="s">
        <v>361</v>
      </c>
      <c r="Y109">
        <v>16</v>
      </c>
      <c r="Z109">
        <v>84</v>
      </c>
    </row>
    <row r="110" spans="3:54" x14ac:dyDescent="0.3">
      <c r="X110" t="s">
        <v>327</v>
      </c>
      <c r="Y110">
        <v>31</v>
      </c>
      <c r="Z110">
        <v>69</v>
      </c>
    </row>
    <row r="111" spans="3:54" ht="15" thickBot="1" x14ac:dyDescent="0.35">
      <c r="Q111" t="s">
        <v>331</v>
      </c>
      <c r="R111" t="s">
        <v>332</v>
      </c>
      <c r="X111" t="s">
        <v>329</v>
      </c>
    </row>
    <row r="112" spans="3:54" ht="15" thickBot="1" x14ac:dyDescent="0.35">
      <c r="P112" s="86" t="s">
        <v>269</v>
      </c>
      <c r="Q112" s="75">
        <v>32</v>
      </c>
      <c r="R112" s="75">
        <v>161</v>
      </c>
      <c r="AC112" t="s">
        <v>19</v>
      </c>
      <c r="AD112" t="s">
        <v>302</v>
      </c>
      <c r="AE112" t="s">
        <v>300</v>
      </c>
      <c r="AF112" t="s">
        <v>82</v>
      </c>
      <c r="AH112" t="s">
        <v>297</v>
      </c>
      <c r="AI112" t="s">
        <v>311</v>
      </c>
      <c r="AP112">
        <v>2168</v>
      </c>
    </row>
    <row r="113" spans="16:35" ht="15" thickBot="1" x14ac:dyDescent="0.35">
      <c r="P113" s="86" t="s">
        <v>264</v>
      </c>
      <c r="Q113" s="75">
        <v>463</v>
      </c>
      <c r="R113" s="75">
        <v>282</v>
      </c>
      <c r="S113" s="105"/>
      <c r="AB113" t="s">
        <v>15</v>
      </c>
      <c r="AC113">
        <v>18</v>
      </c>
      <c r="AD113">
        <v>0</v>
      </c>
      <c r="AE113">
        <v>9</v>
      </c>
      <c r="AF113">
        <v>4</v>
      </c>
      <c r="AH113">
        <v>2</v>
      </c>
      <c r="AI113">
        <f>AC113+AD113+AE113+AF113+AG113+AH113</f>
        <v>33</v>
      </c>
    </row>
    <row r="114" spans="16:35" ht="15" thickBot="1" x14ac:dyDescent="0.35">
      <c r="P114" s="86" t="s">
        <v>271</v>
      </c>
      <c r="Q114" s="75">
        <v>2384</v>
      </c>
      <c r="R114" s="75">
        <v>57</v>
      </c>
      <c r="S114" s="105"/>
      <c r="AB114" t="s">
        <v>361</v>
      </c>
      <c r="AC114">
        <v>192</v>
      </c>
      <c r="AD114">
        <v>0</v>
      </c>
      <c r="AE114">
        <v>5</v>
      </c>
      <c r="AF114">
        <v>93</v>
      </c>
      <c r="AH114">
        <v>173</v>
      </c>
      <c r="AI114">
        <f>AC114+AD114+AE114+AF114+AG114+AH114</f>
        <v>463</v>
      </c>
    </row>
    <row r="115" spans="16:35" x14ac:dyDescent="0.3">
      <c r="P115" s="88" t="s">
        <v>274</v>
      </c>
      <c r="Q115" s="89">
        <v>566</v>
      </c>
      <c r="R115" s="89">
        <v>8</v>
      </c>
      <c r="S115" s="105"/>
      <c r="AB115" t="s">
        <v>327</v>
      </c>
      <c r="AC115">
        <f>318+91+224+58+345+166+181</f>
        <v>1383</v>
      </c>
      <c r="AD115">
        <f>67+184+37+24</f>
        <v>312</v>
      </c>
      <c r="AE115">
        <f>22+24+69+75+63</f>
        <v>253</v>
      </c>
      <c r="AF115">
        <f>48+108+62+2</f>
        <v>220</v>
      </c>
      <c r="AH115">
        <f>AY81-AP112</f>
        <v>116</v>
      </c>
      <c r="AI115">
        <f>AC115+AD115+AE115+AF115+AG115+AH115</f>
        <v>2284</v>
      </c>
    </row>
    <row r="116" spans="16:35" x14ac:dyDescent="0.3">
      <c r="AB116" t="s">
        <v>329</v>
      </c>
      <c r="AC116">
        <f>117+3+28+109</f>
        <v>257</v>
      </c>
      <c r="AD116">
        <f>61+54</f>
        <v>115</v>
      </c>
      <c r="AE116">
        <f>35+44</f>
        <v>79</v>
      </c>
      <c r="AF116">
        <v>40</v>
      </c>
      <c r="AH116">
        <v>73</v>
      </c>
      <c r="AI116">
        <f>AC116+AD116+AE116+AF116+AH116</f>
        <v>564</v>
      </c>
    </row>
    <row r="122" spans="16:35" x14ac:dyDescent="0.3">
      <c r="AE122" t="s">
        <v>111</v>
      </c>
      <c r="AF122" t="s">
        <v>391</v>
      </c>
    </row>
    <row r="123" spans="16:35" x14ac:dyDescent="0.3">
      <c r="AD123" t="s">
        <v>150</v>
      </c>
    </row>
    <row r="124" spans="16:35" x14ac:dyDescent="0.3">
      <c r="AC124" t="s">
        <v>392</v>
      </c>
    </row>
    <row r="125" spans="16:35" x14ac:dyDescent="0.3">
      <c r="AC125" t="s">
        <v>393</v>
      </c>
    </row>
    <row r="129" spans="15:17" x14ac:dyDescent="0.3">
      <c r="P129" t="s">
        <v>364</v>
      </c>
      <c r="Q129" t="s">
        <v>363</v>
      </c>
    </row>
    <row r="130" spans="15:17" x14ac:dyDescent="0.3">
      <c r="O130" t="s">
        <v>365</v>
      </c>
      <c r="P130" t="s">
        <v>372</v>
      </c>
      <c r="Q130" t="s">
        <v>373</v>
      </c>
    </row>
    <row r="131" spans="15:17" x14ac:dyDescent="0.3">
      <c r="O131" t="s">
        <v>366</v>
      </c>
      <c r="P131" t="s">
        <v>370</v>
      </c>
      <c r="Q131" t="s">
        <v>374</v>
      </c>
    </row>
    <row r="132" spans="15:17" x14ac:dyDescent="0.3">
      <c r="O132" t="s">
        <v>367</v>
      </c>
      <c r="P132" t="s">
        <v>371</v>
      </c>
      <c r="Q132" t="s">
        <v>375</v>
      </c>
    </row>
    <row r="133" spans="15:17" x14ac:dyDescent="0.3">
      <c r="O133" t="s">
        <v>368</v>
      </c>
      <c r="P133" t="s">
        <v>369</v>
      </c>
      <c r="Q133" t="s">
        <v>376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9"/>
  <sheetViews>
    <sheetView zoomScale="14" zoomScaleNormal="90" workbookViewId="0">
      <selection activeCell="G44" sqref="G44:H58"/>
    </sheetView>
  </sheetViews>
  <sheetFormatPr defaultRowHeight="14.4" x14ac:dyDescent="0.3"/>
  <cols>
    <col min="1" max="1" width="14" bestFit="1" customWidth="1"/>
    <col min="2" max="2" width="18.5546875" bestFit="1" customWidth="1"/>
    <col min="3" max="3" width="12" customWidth="1"/>
    <col min="5" max="6" width="14.109375" bestFit="1" customWidth="1"/>
    <col min="7" max="7" width="20.44140625" style="1" bestFit="1" customWidth="1"/>
    <col min="8" max="8" width="86" customWidth="1"/>
    <col min="9" max="9" width="80.44140625" bestFit="1" customWidth="1"/>
  </cols>
  <sheetData>
    <row r="1" spans="1:9" x14ac:dyDescent="0.3">
      <c r="B1" s="17" t="s">
        <v>204</v>
      </c>
      <c r="C1" s="17" t="s">
        <v>205</v>
      </c>
    </row>
    <row r="2" spans="1:9" x14ac:dyDescent="0.3">
      <c r="A2" s="17" t="s">
        <v>206</v>
      </c>
      <c r="B2" s="17">
        <v>15</v>
      </c>
      <c r="C2" s="17">
        <v>21</v>
      </c>
    </row>
    <row r="14" spans="1:9" x14ac:dyDescent="0.3">
      <c r="G14" s="21" t="s">
        <v>207</v>
      </c>
      <c r="H14" s="23" t="s">
        <v>208</v>
      </c>
      <c r="I14" s="22" t="s">
        <v>14</v>
      </c>
    </row>
    <row r="15" spans="1:9" x14ac:dyDescent="0.3">
      <c r="G15" s="29">
        <v>510</v>
      </c>
      <c r="H15" s="34" t="s">
        <v>209</v>
      </c>
      <c r="I15" s="24" t="s">
        <v>210</v>
      </c>
    </row>
    <row r="16" spans="1:9" x14ac:dyDescent="0.3">
      <c r="G16" s="27">
        <v>655</v>
      </c>
      <c r="H16" s="33" t="s">
        <v>211</v>
      </c>
      <c r="I16" s="25"/>
    </row>
    <row r="17" spans="7:9" x14ac:dyDescent="0.3">
      <c r="G17" s="27">
        <v>845</v>
      </c>
      <c r="H17" s="38" t="s">
        <v>212</v>
      </c>
      <c r="I17" s="25"/>
    </row>
    <row r="18" spans="7:9" x14ac:dyDescent="0.3">
      <c r="G18" s="37">
        <v>895</v>
      </c>
      <c r="H18" s="31" t="s">
        <v>213</v>
      </c>
      <c r="I18" s="25"/>
    </row>
    <row r="19" spans="7:9" x14ac:dyDescent="0.3">
      <c r="G19" s="27">
        <v>910</v>
      </c>
      <c r="H19" s="30" t="s">
        <v>214</v>
      </c>
      <c r="I19" s="25" t="s">
        <v>112</v>
      </c>
    </row>
    <row r="20" spans="7:9" x14ac:dyDescent="0.3">
      <c r="G20" s="29">
        <v>915</v>
      </c>
      <c r="H20" s="30" t="s">
        <v>215</v>
      </c>
      <c r="I20" s="25"/>
    </row>
    <row r="21" spans="7:9" x14ac:dyDescent="0.3">
      <c r="G21" s="27">
        <v>945</v>
      </c>
      <c r="H21" s="30" t="s">
        <v>212</v>
      </c>
      <c r="I21" s="25"/>
    </row>
    <row r="22" spans="7:9" x14ac:dyDescent="0.3">
      <c r="G22" s="29">
        <v>1055</v>
      </c>
      <c r="H22" s="34" t="s">
        <v>216</v>
      </c>
      <c r="I22" s="25" t="s">
        <v>217</v>
      </c>
    </row>
    <row r="23" spans="7:9" x14ac:dyDescent="0.3">
      <c r="G23" s="29">
        <v>1060</v>
      </c>
      <c r="H23" s="33" t="s">
        <v>218</v>
      </c>
      <c r="I23" s="25" t="s">
        <v>219</v>
      </c>
    </row>
    <row r="24" spans="7:9" x14ac:dyDescent="0.3">
      <c r="G24" s="36">
        <v>1065</v>
      </c>
      <c r="H24" s="31" t="s">
        <v>212</v>
      </c>
      <c r="I24" s="25"/>
    </row>
    <row r="25" spans="7:9" x14ac:dyDescent="0.3">
      <c r="G25" s="36">
        <v>1160</v>
      </c>
      <c r="H25" s="31" t="s">
        <v>220</v>
      </c>
      <c r="I25" s="25" t="s">
        <v>221</v>
      </c>
    </row>
    <row r="26" spans="7:9" x14ac:dyDescent="0.3">
      <c r="G26" s="27">
        <v>1180</v>
      </c>
      <c r="H26" s="31" t="s">
        <v>222</v>
      </c>
      <c r="I26" s="25"/>
    </row>
    <row r="27" spans="7:9" x14ac:dyDescent="0.3">
      <c r="G27" s="29">
        <v>1195</v>
      </c>
      <c r="H27" s="34" t="s">
        <v>223</v>
      </c>
      <c r="I27" s="25"/>
    </row>
    <row r="28" spans="7:9" x14ac:dyDescent="0.3">
      <c r="G28" s="35">
        <v>1215</v>
      </c>
      <c r="H28" s="31" t="s">
        <v>224</v>
      </c>
      <c r="I28" s="25"/>
    </row>
    <row r="29" spans="7:9" x14ac:dyDescent="0.3">
      <c r="G29" s="36">
        <v>1255</v>
      </c>
      <c r="H29" s="32" t="s">
        <v>225</v>
      </c>
      <c r="I29" s="25" t="s">
        <v>226</v>
      </c>
    </row>
    <row r="30" spans="7:9" x14ac:dyDescent="0.3">
      <c r="G30" s="27">
        <v>1320</v>
      </c>
      <c r="H30" s="33" t="s">
        <v>227</v>
      </c>
      <c r="I30" s="25"/>
    </row>
    <row r="31" spans="7:9" x14ac:dyDescent="0.3">
      <c r="G31" s="29">
        <v>1527</v>
      </c>
      <c r="H31" s="34" t="s">
        <v>212</v>
      </c>
      <c r="I31" s="25"/>
    </row>
    <row r="32" spans="7:9" x14ac:dyDescent="0.3">
      <c r="G32" s="29">
        <v>1724</v>
      </c>
      <c r="H32" s="34" t="s">
        <v>225</v>
      </c>
      <c r="I32" s="25"/>
    </row>
    <row r="33" spans="6:9" x14ac:dyDescent="0.3">
      <c r="G33" s="29">
        <v>1742</v>
      </c>
      <c r="H33" s="34" t="s">
        <v>228</v>
      </c>
      <c r="I33" s="25"/>
    </row>
    <row r="34" spans="6:9" x14ac:dyDescent="0.3">
      <c r="F34" s="26"/>
      <c r="G34" s="27">
        <v>1786</v>
      </c>
      <c r="H34" s="31" t="s">
        <v>229</v>
      </c>
      <c r="I34" s="25"/>
    </row>
    <row r="35" spans="6:9" x14ac:dyDescent="0.3">
      <c r="F35" s="26"/>
      <c r="G35" s="28">
        <v>1798</v>
      </c>
      <c r="H35" s="31" t="s">
        <v>230</v>
      </c>
      <c r="I35" s="25" t="s">
        <v>231</v>
      </c>
    </row>
    <row r="36" spans="6:9" x14ac:dyDescent="0.3">
      <c r="F36" s="26"/>
      <c r="G36" s="29">
        <v>1806</v>
      </c>
      <c r="H36" s="31" t="s">
        <v>232</v>
      </c>
      <c r="I36" s="25"/>
    </row>
    <row r="37" spans="6:9" x14ac:dyDescent="0.3">
      <c r="F37" s="26"/>
      <c r="G37" s="27">
        <v>1845</v>
      </c>
      <c r="H37" s="30" t="s">
        <v>233</v>
      </c>
      <c r="I37" s="25"/>
    </row>
    <row r="38" spans="6:9" x14ac:dyDescent="0.3">
      <c r="F38" s="26"/>
      <c r="G38" s="28">
        <v>1904</v>
      </c>
      <c r="H38" s="30" t="s">
        <v>234</v>
      </c>
      <c r="I38" s="25"/>
    </row>
    <row r="39" spans="6:9" x14ac:dyDescent="0.3">
      <c r="F39" s="26"/>
      <c r="G39" s="27">
        <v>2060</v>
      </c>
      <c r="H39" s="31" t="s">
        <v>235</v>
      </c>
      <c r="I39" s="25" t="s">
        <v>236</v>
      </c>
    </row>
    <row r="44" spans="6:9" x14ac:dyDescent="0.3">
      <c r="G44" s="21" t="s">
        <v>207</v>
      </c>
      <c r="H44" s="23" t="s">
        <v>237</v>
      </c>
      <c r="I44" s="22"/>
    </row>
    <row r="45" spans="6:9" x14ac:dyDescent="0.3">
      <c r="G45" s="29" t="s">
        <v>292</v>
      </c>
      <c r="H45" s="34" t="s">
        <v>378</v>
      </c>
      <c r="I45" s="24"/>
    </row>
    <row r="46" spans="6:9" x14ac:dyDescent="0.3">
      <c r="G46" s="27" t="s">
        <v>293</v>
      </c>
      <c r="H46" s="33" t="s">
        <v>379</v>
      </c>
      <c r="I46" s="25"/>
    </row>
    <row r="47" spans="6:9" x14ac:dyDescent="0.3">
      <c r="G47" s="27" t="s">
        <v>44</v>
      </c>
      <c r="H47" s="38" t="s">
        <v>380</v>
      </c>
      <c r="I47" s="25"/>
    </row>
    <row r="48" spans="6:9" x14ac:dyDescent="0.3">
      <c r="G48" s="37" t="s">
        <v>47</v>
      </c>
      <c r="H48" s="31" t="s">
        <v>381</v>
      </c>
      <c r="I48" s="25"/>
    </row>
    <row r="49" spans="7:9" x14ac:dyDescent="0.3">
      <c r="G49" s="27" t="s">
        <v>51</v>
      </c>
      <c r="H49" s="30" t="s">
        <v>382</v>
      </c>
      <c r="I49" s="25"/>
    </row>
    <row r="50" spans="7:9" x14ac:dyDescent="0.3">
      <c r="G50" s="29" t="s">
        <v>53</v>
      </c>
      <c r="H50" s="30" t="s">
        <v>383</v>
      </c>
      <c r="I50" s="25"/>
    </row>
    <row r="51" spans="7:9" x14ac:dyDescent="0.3">
      <c r="G51" s="27" t="s">
        <v>55</v>
      </c>
      <c r="H51" s="30" t="s">
        <v>56</v>
      </c>
      <c r="I51" s="25"/>
    </row>
    <row r="52" spans="7:9" x14ac:dyDescent="0.3">
      <c r="G52" s="29" t="s">
        <v>59</v>
      </c>
      <c r="H52" s="34" t="s">
        <v>384</v>
      </c>
      <c r="I52" s="25"/>
    </row>
    <row r="53" spans="7:9" x14ac:dyDescent="0.3">
      <c r="G53" s="29" t="s">
        <v>61</v>
      </c>
      <c r="H53" s="33" t="s">
        <v>385</v>
      </c>
      <c r="I53" s="25"/>
    </row>
    <row r="54" spans="7:9" x14ac:dyDescent="0.3">
      <c r="G54" s="36" t="s">
        <v>64</v>
      </c>
      <c r="H54" s="31" t="s">
        <v>386</v>
      </c>
      <c r="I54" s="25"/>
    </row>
    <row r="55" spans="7:9" x14ac:dyDescent="0.3">
      <c r="G55" s="29" t="s">
        <v>66</v>
      </c>
      <c r="H55" s="34" t="s">
        <v>387</v>
      </c>
      <c r="I55" s="25"/>
    </row>
    <row r="56" spans="7:9" x14ac:dyDescent="0.3">
      <c r="G56" s="35" t="s">
        <v>69</v>
      </c>
      <c r="H56" s="31" t="s">
        <v>388</v>
      </c>
      <c r="I56" s="25"/>
    </row>
    <row r="57" spans="7:9" x14ac:dyDescent="0.3">
      <c r="G57" s="36" t="s">
        <v>78</v>
      </c>
      <c r="H57" s="32" t="s">
        <v>389</v>
      </c>
      <c r="I57" s="25"/>
    </row>
    <row r="58" spans="7:9" x14ac:dyDescent="0.3">
      <c r="G58" s="27" t="s">
        <v>87</v>
      </c>
      <c r="H58" s="33" t="s">
        <v>390</v>
      </c>
      <c r="I58" s="25"/>
    </row>
    <row r="65" spans="10:15" x14ac:dyDescent="0.3">
      <c r="J65" t="s">
        <v>278</v>
      </c>
      <c r="M65" t="s">
        <v>15</v>
      </c>
      <c r="O65">
        <v>27</v>
      </c>
    </row>
    <row r="66" spans="10:15" x14ac:dyDescent="0.3">
      <c r="M66" t="s">
        <v>361</v>
      </c>
      <c r="O66">
        <v>463</v>
      </c>
    </row>
    <row r="67" spans="10:15" x14ac:dyDescent="0.3">
      <c r="J67" t="s">
        <v>328</v>
      </c>
      <c r="M67" t="s">
        <v>327</v>
      </c>
      <c r="O67">
        <v>2384</v>
      </c>
    </row>
    <row r="68" spans="10:15" x14ac:dyDescent="0.3">
      <c r="J68" t="s">
        <v>330</v>
      </c>
      <c r="M68" t="s">
        <v>329</v>
      </c>
      <c r="O68">
        <v>566</v>
      </c>
    </row>
    <row r="88" spans="1:9" x14ac:dyDescent="0.3">
      <c r="A88" t="s">
        <v>1</v>
      </c>
      <c r="B88" t="s">
        <v>346</v>
      </c>
      <c r="C88" t="s">
        <v>4</v>
      </c>
      <c r="D88" t="s">
        <v>5</v>
      </c>
      <c r="E88" t="s">
        <v>6</v>
      </c>
      <c r="F88" t="s">
        <v>295</v>
      </c>
      <c r="G88" s="1" t="s">
        <v>345</v>
      </c>
    </row>
    <row r="89" spans="1:9" x14ac:dyDescent="0.3">
      <c r="A89" s="3" t="s">
        <v>291</v>
      </c>
      <c r="B89" s="1" t="s">
        <v>17</v>
      </c>
      <c r="C89" s="1">
        <v>1</v>
      </c>
      <c r="D89" s="1" t="s">
        <v>18</v>
      </c>
      <c r="E89" s="1" t="s">
        <v>19</v>
      </c>
      <c r="F89" s="1" t="s">
        <v>20</v>
      </c>
      <c r="G89" s="1" t="s">
        <v>18</v>
      </c>
      <c r="H89" s="3"/>
      <c r="I89" s="1"/>
    </row>
    <row r="90" spans="1:9" x14ac:dyDescent="0.3">
      <c r="A90" s="3" t="s">
        <v>292</v>
      </c>
      <c r="B90" s="1" t="s">
        <v>17</v>
      </c>
      <c r="C90" s="1">
        <v>2</v>
      </c>
      <c r="D90" s="1" t="s">
        <v>18</v>
      </c>
      <c r="E90" s="1" t="s">
        <v>26</v>
      </c>
      <c r="F90" s="1" t="s">
        <v>20</v>
      </c>
      <c r="G90" s="1" t="s">
        <v>18</v>
      </c>
      <c r="H90" s="3"/>
      <c r="I90" s="1"/>
    </row>
    <row r="91" spans="1:9" x14ac:dyDescent="0.3">
      <c r="A91" s="3" t="s">
        <v>293</v>
      </c>
      <c r="B91" s="1" t="s">
        <v>17</v>
      </c>
      <c r="C91" s="1">
        <v>1</v>
      </c>
      <c r="D91" s="1" t="s">
        <v>18</v>
      </c>
      <c r="E91" s="1" t="s">
        <v>30</v>
      </c>
      <c r="F91" s="1" t="s">
        <v>20</v>
      </c>
      <c r="G91" s="1" t="s">
        <v>18</v>
      </c>
      <c r="H91" s="3"/>
      <c r="I91" s="1"/>
    </row>
    <row r="92" spans="1:9" x14ac:dyDescent="0.3">
      <c r="A92" s="3" t="s">
        <v>294</v>
      </c>
      <c r="B92" s="1" t="s">
        <v>17</v>
      </c>
      <c r="C92" s="1">
        <v>1</v>
      </c>
      <c r="D92" s="1" t="s">
        <v>18</v>
      </c>
      <c r="E92" s="1" t="s">
        <v>30</v>
      </c>
      <c r="F92" s="1" t="s">
        <v>20</v>
      </c>
      <c r="G92" s="1" t="s">
        <v>18</v>
      </c>
      <c r="H92" s="3"/>
      <c r="I92" s="1"/>
    </row>
    <row r="93" spans="1:9" x14ac:dyDescent="0.3">
      <c r="A93" s="3" t="s">
        <v>16</v>
      </c>
      <c r="B93" s="1" t="s">
        <v>38</v>
      </c>
      <c r="C93" s="1">
        <v>1</v>
      </c>
      <c r="D93" s="1" t="s">
        <v>18</v>
      </c>
      <c r="E93" s="1" t="s">
        <v>200</v>
      </c>
      <c r="F93" s="1" t="s">
        <v>20</v>
      </c>
      <c r="G93" s="1" t="s">
        <v>18</v>
      </c>
      <c r="H93" s="3"/>
      <c r="I93" s="1"/>
    </row>
    <row r="94" spans="1:9" x14ac:dyDescent="0.3">
      <c r="A94" s="3" t="s">
        <v>34</v>
      </c>
      <c r="B94" s="1" t="s">
        <v>38</v>
      </c>
      <c r="C94" s="1">
        <v>1</v>
      </c>
      <c r="D94" s="1" t="s">
        <v>18</v>
      </c>
      <c r="E94" s="1" t="s">
        <v>20</v>
      </c>
      <c r="F94" s="1" t="s">
        <v>20</v>
      </c>
      <c r="G94" s="1" t="s">
        <v>18</v>
      </c>
      <c r="H94" s="3"/>
      <c r="I94" s="1"/>
    </row>
    <row r="95" spans="1:9" x14ac:dyDescent="0.3">
      <c r="A95" s="3" t="s">
        <v>37</v>
      </c>
      <c r="B95" s="1" t="s">
        <v>38</v>
      </c>
      <c r="C95" s="1">
        <v>1</v>
      </c>
      <c r="D95" s="1" t="s">
        <v>18</v>
      </c>
      <c r="E95" s="1" t="s">
        <v>19</v>
      </c>
      <c r="F95" s="1" t="s">
        <v>48</v>
      </c>
      <c r="G95" s="1" t="s">
        <v>18</v>
      </c>
      <c r="H95" s="3"/>
      <c r="I95" s="1"/>
    </row>
    <row r="96" spans="1:9" x14ac:dyDescent="0.3">
      <c r="A96" s="3" t="s">
        <v>41</v>
      </c>
      <c r="B96" s="1" t="s">
        <v>38</v>
      </c>
      <c r="C96" s="1">
        <v>1</v>
      </c>
      <c r="D96" s="1" t="s">
        <v>18</v>
      </c>
      <c r="E96" s="1" t="s">
        <v>19</v>
      </c>
      <c r="F96" s="1" t="s">
        <v>20</v>
      </c>
      <c r="G96" s="1" t="s">
        <v>18</v>
      </c>
      <c r="H96" s="3"/>
      <c r="I96" s="1"/>
    </row>
    <row r="97" spans="1:9" x14ac:dyDescent="0.3">
      <c r="A97" s="3" t="s">
        <v>43</v>
      </c>
      <c r="B97" s="1" t="s">
        <v>38</v>
      </c>
      <c r="C97" s="1">
        <v>1</v>
      </c>
      <c r="D97" s="1" t="s">
        <v>18</v>
      </c>
      <c r="E97" s="1" t="s">
        <v>19</v>
      </c>
      <c r="F97" s="1" t="s">
        <v>20</v>
      </c>
      <c r="G97" s="1" t="s">
        <v>18</v>
      </c>
      <c r="H97" s="3"/>
      <c r="I97" s="1"/>
    </row>
    <row r="98" spans="1:9" x14ac:dyDescent="0.3">
      <c r="A98" s="3" t="s">
        <v>44</v>
      </c>
      <c r="B98" s="1" t="s">
        <v>38</v>
      </c>
      <c r="C98" s="1">
        <v>1</v>
      </c>
      <c r="D98" s="1" t="s">
        <v>18</v>
      </c>
      <c r="E98" s="1" t="s">
        <v>19</v>
      </c>
      <c r="F98" s="1" t="s">
        <v>20</v>
      </c>
      <c r="G98" s="1" t="s">
        <v>18</v>
      </c>
      <c r="H98" s="3"/>
      <c r="I98" s="1"/>
    </row>
    <row r="99" spans="1:9" x14ac:dyDescent="0.3">
      <c r="A99" s="3" t="s">
        <v>47</v>
      </c>
      <c r="B99" s="1" t="s">
        <v>38</v>
      </c>
      <c r="C99" s="1">
        <v>1</v>
      </c>
      <c r="D99" s="1" t="s">
        <v>18</v>
      </c>
      <c r="E99" s="1" t="s">
        <v>19</v>
      </c>
      <c r="F99" s="1" t="s">
        <v>48</v>
      </c>
      <c r="G99" s="1" t="s">
        <v>18</v>
      </c>
      <c r="H99" s="3"/>
      <c r="I99" s="1"/>
    </row>
    <row r="100" spans="1:9" x14ac:dyDescent="0.3">
      <c r="A100" s="3" t="s">
        <v>49</v>
      </c>
      <c r="B100" s="1" t="s">
        <v>38</v>
      </c>
      <c r="C100" s="1">
        <v>1</v>
      </c>
      <c r="D100" s="1" t="s">
        <v>18</v>
      </c>
      <c r="E100" s="1" t="s">
        <v>30</v>
      </c>
      <c r="F100" s="1" t="s">
        <v>20</v>
      </c>
      <c r="G100" s="1" t="s">
        <v>18</v>
      </c>
      <c r="H100" s="3"/>
      <c r="I100" s="1"/>
    </row>
    <row r="101" spans="1:9" x14ac:dyDescent="0.3">
      <c r="A101" s="3" t="s">
        <v>51</v>
      </c>
      <c r="B101" s="1" t="s">
        <v>38</v>
      </c>
      <c r="C101" s="1">
        <v>1</v>
      </c>
      <c r="D101" s="1" t="s">
        <v>18</v>
      </c>
      <c r="E101" s="1" t="s">
        <v>30</v>
      </c>
      <c r="F101" s="1" t="s">
        <v>20</v>
      </c>
      <c r="G101" s="1" t="s">
        <v>18</v>
      </c>
      <c r="H101" s="3"/>
      <c r="I101" s="1"/>
    </row>
    <row r="102" spans="1:9" x14ac:dyDescent="0.3">
      <c r="A102" s="3" t="s">
        <v>53</v>
      </c>
      <c r="B102" s="1" t="s">
        <v>38</v>
      </c>
      <c r="C102" s="1">
        <v>1</v>
      </c>
      <c r="D102" s="1" t="s">
        <v>18</v>
      </c>
      <c r="E102" s="1" t="s">
        <v>19</v>
      </c>
      <c r="F102" s="1" t="s">
        <v>20</v>
      </c>
      <c r="G102" s="1" t="s">
        <v>18</v>
      </c>
      <c r="H102" s="3"/>
      <c r="I102" s="1"/>
    </row>
    <row r="103" spans="1:9" x14ac:dyDescent="0.3">
      <c r="A103" s="3" t="s">
        <v>55</v>
      </c>
      <c r="B103" s="1" t="s">
        <v>38</v>
      </c>
      <c r="C103" s="1">
        <v>1</v>
      </c>
      <c r="D103" s="1" t="s">
        <v>18</v>
      </c>
      <c r="E103" s="1" t="s">
        <v>19</v>
      </c>
      <c r="F103" s="1" t="s">
        <v>20</v>
      </c>
      <c r="G103" s="1" t="s">
        <v>18</v>
      </c>
      <c r="H103" s="3"/>
      <c r="I103" s="1"/>
    </row>
    <row r="104" spans="1:9" x14ac:dyDescent="0.3">
      <c r="A104" s="3" t="s">
        <v>57</v>
      </c>
      <c r="B104" s="1" t="s">
        <v>38</v>
      </c>
      <c r="C104" s="1">
        <v>1</v>
      </c>
      <c r="D104" s="1" t="s">
        <v>18</v>
      </c>
      <c r="E104" s="1" t="s">
        <v>30</v>
      </c>
      <c r="F104" s="1" t="s">
        <v>20</v>
      </c>
      <c r="G104" s="1" t="s">
        <v>18</v>
      </c>
      <c r="H104" s="3"/>
      <c r="I104" s="1"/>
    </row>
    <row r="105" spans="1:9" x14ac:dyDescent="0.3">
      <c r="A105" s="3" t="s">
        <v>58</v>
      </c>
      <c r="B105" s="1" t="s">
        <v>38</v>
      </c>
      <c r="C105" s="1">
        <v>1</v>
      </c>
      <c r="D105" s="1" t="s">
        <v>18</v>
      </c>
      <c r="E105" s="1" t="s">
        <v>19</v>
      </c>
      <c r="F105" s="1" t="s">
        <v>20</v>
      </c>
      <c r="G105" s="1" t="s">
        <v>18</v>
      </c>
      <c r="H105" s="3"/>
      <c r="I105" s="1"/>
    </row>
    <row r="106" spans="1:9" x14ac:dyDescent="0.3">
      <c r="A106" s="3" t="s">
        <v>59</v>
      </c>
      <c r="B106" s="1" t="s">
        <v>38</v>
      </c>
      <c r="C106" s="1">
        <v>1</v>
      </c>
      <c r="D106" s="1" t="s">
        <v>18</v>
      </c>
      <c r="E106" s="1" t="s">
        <v>19</v>
      </c>
      <c r="F106" s="1" t="s">
        <v>20</v>
      </c>
      <c r="G106" s="1" t="s">
        <v>18</v>
      </c>
      <c r="H106" s="3"/>
      <c r="I106" s="1"/>
    </row>
    <row r="107" spans="1:9" x14ac:dyDescent="0.3">
      <c r="A107" s="39" t="s">
        <v>61</v>
      </c>
      <c r="B107" s="1" t="s">
        <v>38</v>
      </c>
      <c r="C107" s="1">
        <v>2</v>
      </c>
      <c r="D107" s="1" t="s">
        <v>18</v>
      </c>
      <c r="E107" s="1" t="s">
        <v>26</v>
      </c>
      <c r="F107" s="1" t="s">
        <v>20</v>
      </c>
      <c r="G107" s="1" t="s">
        <v>18</v>
      </c>
      <c r="H107" s="3"/>
      <c r="I107" s="1"/>
    </row>
    <row r="108" spans="1:9" x14ac:dyDescent="0.3">
      <c r="A108" s="3" t="s">
        <v>63</v>
      </c>
      <c r="B108" s="1" t="s">
        <v>38</v>
      </c>
      <c r="C108" s="1">
        <v>1</v>
      </c>
      <c r="D108" s="1" t="s">
        <v>18</v>
      </c>
      <c r="E108" s="1" t="s">
        <v>19</v>
      </c>
      <c r="F108" s="1" t="s">
        <v>20</v>
      </c>
      <c r="G108" s="1" t="s">
        <v>18</v>
      </c>
      <c r="H108" s="3"/>
      <c r="I108" s="1"/>
    </row>
    <row r="109" spans="1:9" x14ac:dyDescent="0.3">
      <c r="A109" s="3" t="s">
        <v>64</v>
      </c>
      <c r="B109" s="1" t="s">
        <v>38</v>
      </c>
      <c r="C109" s="1">
        <v>1</v>
      </c>
      <c r="D109" s="1" t="s">
        <v>18</v>
      </c>
      <c r="E109" s="1" t="s">
        <v>30</v>
      </c>
      <c r="F109" s="1" t="s">
        <v>20</v>
      </c>
      <c r="G109" s="1" t="s">
        <v>18</v>
      </c>
      <c r="H109" s="3"/>
      <c r="I109" s="1"/>
    </row>
    <row r="110" spans="1:9" x14ac:dyDescent="0.3">
      <c r="A110" s="3" t="s">
        <v>66</v>
      </c>
      <c r="B110" s="1" t="s">
        <v>38</v>
      </c>
      <c r="C110" s="1">
        <v>1</v>
      </c>
      <c r="D110" s="1" t="s">
        <v>18</v>
      </c>
      <c r="E110" s="1" t="s">
        <v>19</v>
      </c>
      <c r="F110" s="1" t="s">
        <v>20</v>
      </c>
      <c r="G110" s="1" t="s">
        <v>18</v>
      </c>
      <c r="H110" s="3"/>
      <c r="I110" s="1"/>
    </row>
    <row r="111" spans="1:9" x14ac:dyDescent="0.3">
      <c r="A111" s="3" t="s">
        <v>69</v>
      </c>
      <c r="B111" s="1" t="s">
        <v>38</v>
      </c>
      <c r="C111" s="1">
        <v>1</v>
      </c>
      <c r="D111" s="1" t="s">
        <v>18</v>
      </c>
      <c r="E111" s="1" t="s">
        <v>19</v>
      </c>
      <c r="F111" s="1" t="s">
        <v>20</v>
      </c>
      <c r="G111" s="1" t="s">
        <v>18</v>
      </c>
      <c r="H111" s="3"/>
      <c r="I111" s="1"/>
    </row>
    <row r="112" spans="1:9" x14ac:dyDescent="0.3">
      <c r="A112" s="3" t="s">
        <v>71</v>
      </c>
      <c r="B112" s="1" t="s">
        <v>38</v>
      </c>
      <c r="C112" s="1">
        <v>1</v>
      </c>
      <c r="D112" s="1" t="s">
        <v>18</v>
      </c>
      <c r="E112" s="1" t="s">
        <v>20</v>
      </c>
      <c r="F112" s="1" t="s">
        <v>20</v>
      </c>
      <c r="G112" s="1" t="s">
        <v>18</v>
      </c>
      <c r="H112" s="3"/>
      <c r="I112" s="1"/>
    </row>
    <row r="113" spans="1:9" x14ac:dyDescent="0.3">
      <c r="A113" s="3" t="s">
        <v>73</v>
      </c>
      <c r="B113" s="1" t="s">
        <v>38</v>
      </c>
      <c r="C113" s="1">
        <v>1</v>
      </c>
      <c r="D113" s="1" t="s">
        <v>18</v>
      </c>
      <c r="E113" s="1" t="s">
        <v>74</v>
      </c>
      <c r="F113" s="1" t="s">
        <v>20</v>
      </c>
      <c r="G113" s="1" t="s">
        <v>18</v>
      </c>
      <c r="H113" s="3"/>
      <c r="I113" s="1"/>
    </row>
    <row r="114" spans="1:9" x14ac:dyDescent="0.3">
      <c r="A114" s="3" t="s">
        <v>76</v>
      </c>
      <c r="B114" s="1" t="s">
        <v>38</v>
      </c>
      <c r="C114" s="1">
        <v>1</v>
      </c>
      <c r="D114" s="1" t="s">
        <v>18</v>
      </c>
      <c r="E114" s="1" t="s">
        <v>30</v>
      </c>
      <c r="F114" s="1" t="s">
        <v>20</v>
      </c>
      <c r="G114" s="1" t="s">
        <v>18</v>
      </c>
      <c r="H114" s="3"/>
      <c r="I114" s="1"/>
    </row>
    <row r="115" spans="1:9" x14ac:dyDescent="0.3">
      <c r="A115" s="3" t="s">
        <v>78</v>
      </c>
      <c r="B115" s="1" t="s">
        <v>38</v>
      </c>
      <c r="C115" s="1">
        <v>1</v>
      </c>
      <c r="D115" s="1" t="s">
        <v>18</v>
      </c>
      <c r="E115" s="1" t="s">
        <v>19</v>
      </c>
      <c r="F115" s="1" t="s">
        <v>79</v>
      </c>
      <c r="G115" s="1" t="s">
        <v>18</v>
      </c>
      <c r="H115" s="3"/>
      <c r="I115" s="1"/>
    </row>
    <row r="116" spans="1:9" x14ac:dyDescent="0.3">
      <c r="A116" s="3" t="s">
        <v>81</v>
      </c>
      <c r="B116" s="1" t="s">
        <v>38</v>
      </c>
      <c r="C116" s="1">
        <v>1</v>
      </c>
      <c r="D116" s="1" t="s">
        <v>18</v>
      </c>
      <c r="E116" s="1" t="s">
        <v>82</v>
      </c>
      <c r="F116" s="1" t="s">
        <v>20</v>
      </c>
      <c r="G116" s="1" t="s">
        <v>18</v>
      </c>
      <c r="H116" s="3"/>
      <c r="I116" s="1"/>
    </row>
    <row r="117" spans="1:9" x14ac:dyDescent="0.3">
      <c r="A117" s="3" t="s">
        <v>84</v>
      </c>
      <c r="B117" s="1" t="s">
        <v>38</v>
      </c>
      <c r="C117" s="1">
        <v>1</v>
      </c>
      <c r="D117" s="1" t="s">
        <v>18</v>
      </c>
      <c r="E117" s="1" t="s">
        <v>30</v>
      </c>
      <c r="F117" s="1" t="s">
        <v>20</v>
      </c>
      <c r="G117" s="1" t="s">
        <v>18</v>
      </c>
      <c r="H117" s="3"/>
      <c r="I117" s="1"/>
    </row>
    <row r="118" spans="1:9" x14ac:dyDescent="0.3">
      <c r="A118" s="3" t="s">
        <v>85</v>
      </c>
      <c r="B118" s="1" t="s">
        <v>38</v>
      </c>
      <c r="C118" s="1">
        <v>1</v>
      </c>
      <c r="D118" s="1" t="s">
        <v>18</v>
      </c>
      <c r="E118" s="1" t="s">
        <v>30</v>
      </c>
      <c r="F118" s="1" t="s">
        <v>20</v>
      </c>
      <c r="G118" s="1" t="s">
        <v>18</v>
      </c>
      <c r="H118" s="3"/>
      <c r="I118" s="1"/>
    </row>
    <row r="119" spans="1:9" x14ac:dyDescent="0.3">
      <c r="A119" s="3" t="s">
        <v>87</v>
      </c>
      <c r="B119" s="1" t="s">
        <v>38</v>
      </c>
      <c r="C119" s="1">
        <v>1</v>
      </c>
      <c r="D119" s="1" t="s">
        <v>18</v>
      </c>
      <c r="E119" s="1" t="s">
        <v>19</v>
      </c>
      <c r="F119" s="1" t="s">
        <v>20</v>
      </c>
      <c r="G119" s="1" t="s">
        <v>18</v>
      </c>
      <c r="H119" s="3"/>
      <c r="I119" s="1"/>
    </row>
  </sheetData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FF24FED-40DD-40F1-9AF5-034771E8118D}">
          <x14:formula1>
            <xm:f>'Data Inputs'!$B$1:$B$2</xm:f>
          </x14:formula1>
          <xm:sqref>I89:I119</xm:sqref>
        </x14:dataValidation>
        <x14:dataValidation type="list" allowBlank="1" showInputMessage="1" showErrorMessage="1" xr:uid="{EF83BDB3-BDC3-479E-B97F-ADE04A70A5AE}">
          <x14:formula1>
            <xm:f>'Data Inputs'!$E$1:$E$5</xm:f>
          </x14:formula1>
          <xm:sqref>F89:F119</xm:sqref>
        </x14:dataValidation>
        <x14:dataValidation type="list" allowBlank="1" showInputMessage="1" showErrorMessage="1" xr:uid="{4BAB5B19-6A68-4296-9292-C04B3099A142}">
          <x14:formula1>
            <xm:f>'Data Inputs'!$D$1:$D$9</xm:f>
          </x14:formula1>
          <xm:sqref>E89:E119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623B-5F5B-429C-A792-03E599AFF824}">
  <dimension ref="A1:M32"/>
  <sheetViews>
    <sheetView zoomScale="50" zoomScaleNormal="50" zoomScaleSheetLayoutView="40" workbookViewId="0">
      <selection activeCell="AG58" sqref="AG58"/>
    </sheetView>
  </sheetViews>
  <sheetFormatPr defaultRowHeight="14.4" x14ac:dyDescent="0.3"/>
  <cols>
    <col min="1" max="1" width="12.5546875" bestFit="1" customWidth="1"/>
    <col min="2" max="2" width="37.33203125" bestFit="1" customWidth="1"/>
    <col min="3" max="3" width="4.6640625" bestFit="1" customWidth="1"/>
    <col min="4" max="4" width="4.88671875" bestFit="1" customWidth="1"/>
    <col min="5" max="5" width="5.5546875" bestFit="1" customWidth="1"/>
    <col min="6" max="6" width="14.33203125" bestFit="1" customWidth="1"/>
    <col min="7" max="7" width="11.6640625" bestFit="1" customWidth="1"/>
    <col min="8" max="8" width="11.88671875" bestFit="1" customWidth="1"/>
    <col min="9" max="9" width="9.44140625" bestFit="1" customWidth="1"/>
    <col min="10" max="10" width="10" bestFit="1" customWidth="1"/>
    <col min="11" max="11" width="6.33203125" bestFit="1" customWidth="1"/>
    <col min="12" max="12" width="10.88671875" bestFit="1" customWidth="1"/>
    <col min="13" max="13" width="17.33203125" bestFit="1" customWidth="1"/>
  </cols>
  <sheetData>
    <row r="1" spans="1:13" ht="28.5" customHeight="1" x14ac:dyDescent="0.3">
      <c r="A1" s="117" t="s">
        <v>1</v>
      </c>
      <c r="B1" s="121" t="s">
        <v>359</v>
      </c>
      <c r="C1" s="117" t="s">
        <v>347</v>
      </c>
      <c r="D1" s="117" t="s">
        <v>356</v>
      </c>
      <c r="E1" s="117" t="s">
        <v>348</v>
      </c>
      <c r="F1" s="117" t="s">
        <v>352</v>
      </c>
      <c r="G1" s="117" t="s">
        <v>351</v>
      </c>
      <c r="H1" s="117" t="s">
        <v>353</v>
      </c>
      <c r="I1" s="117" t="s">
        <v>349</v>
      </c>
      <c r="J1" s="117" t="s">
        <v>350</v>
      </c>
      <c r="K1" s="117" t="s">
        <v>354</v>
      </c>
      <c r="L1" s="117" t="s">
        <v>357</v>
      </c>
      <c r="M1" s="121" t="s">
        <v>358</v>
      </c>
    </row>
    <row r="2" spans="1:13" x14ac:dyDescent="0.3">
      <c r="A2" s="118" t="s">
        <v>291</v>
      </c>
      <c r="B2" s="120" t="s">
        <v>355</v>
      </c>
      <c r="C2" s="120" t="s">
        <v>355</v>
      </c>
      <c r="D2" s="123"/>
      <c r="E2" s="123"/>
      <c r="F2" s="123"/>
      <c r="G2" s="123"/>
      <c r="H2" s="123"/>
      <c r="I2" s="123"/>
      <c r="J2" s="123"/>
      <c r="K2" s="123"/>
      <c r="L2" s="123"/>
      <c r="M2" s="122">
        <v>2</v>
      </c>
    </row>
    <row r="3" spans="1:13" x14ac:dyDescent="0.3">
      <c r="A3" s="118" t="s">
        <v>292</v>
      </c>
      <c r="B3" s="120" t="s">
        <v>355</v>
      </c>
      <c r="C3" s="120" t="s">
        <v>355</v>
      </c>
      <c r="D3" s="123"/>
      <c r="E3" s="123"/>
      <c r="F3" s="123"/>
      <c r="G3" s="123"/>
      <c r="H3" s="123"/>
      <c r="I3" s="123"/>
      <c r="J3" s="123"/>
      <c r="K3" s="123"/>
      <c r="L3" s="123"/>
      <c r="M3" s="122">
        <v>2</v>
      </c>
    </row>
    <row r="4" spans="1:13" x14ac:dyDescent="0.3">
      <c r="A4" s="118" t="s">
        <v>293</v>
      </c>
      <c r="B4" s="120" t="s">
        <v>355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2">
        <v>1</v>
      </c>
    </row>
    <row r="5" spans="1:13" x14ac:dyDescent="0.3">
      <c r="A5" s="118" t="s">
        <v>294</v>
      </c>
      <c r="B5" s="120" t="s">
        <v>355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2">
        <v>1</v>
      </c>
    </row>
    <row r="6" spans="1:13" x14ac:dyDescent="0.3">
      <c r="A6" s="118" t="s">
        <v>16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2">
        <v>1</v>
      </c>
    </row>
    <row r="7" spans="1:13" x14ac:dyDescent="0.3">
      <c r="A7" s="118" t="s">
        <v>34</v>
      </c>
      <c r="B7" s="123"/>
      <c r="C7" s="120" t="s">
        <v>355</v>
      </c>
      <c r="D7" s="120" t="s">
        <v>355</v>
      </c>
      <c r="E7" s="120" t="s">
        <v>355</v>
      </c>
      <c r="F7" s="123"/>
      <c r="G7" s="123"/>
      <c r="H7" s="123"/>
      <c r="I7" s="123"/>
      <c r="J7" s="123"/>
      <c r="K7" s="123"/>
      <c r="L7" s="123"/>
      <c r="M7" s="122">
        <v>4</v>
      </c>
    </row>
    <row r="8" spans="1:13" x14ac:dyDescent="0.3">
      <c r="A8" s="118" t="s">
        <v>37</v>
      </c>
      <c r="B8" s="123"/>
      <c r="C8" s="120" t="s">
        <v>355</v>
      </c>
      <c r="D8" s="123"/>
      <c r="E8" s="123"/>
      <c r="F8" s="120" t="s">
        <v>355</v>
      </c>
      <c r="G8" s="123"/>
      <c r="H8" s="123"/>
      <c r="I8" s="123"/>
      <c r="J8" s="123"/>
      <c r="K8" s="123"/>
      <c r="L8" s="120" t="s">
        <v>355</v>
      </c>
      <c r="M8" s="122">
        <v>4</v>
      </c>
    </row>
    <row r="9" spans="1:13" x14ac:dyDescent="0.3">
      <c r="A9" s="118" t="s">
        <v>41</v>
      </c>
      <c r="B9" s="123"/>
      <c r="C9" s="120" t="s">
        <v>355</v>
      </c>
      <c r="D9" s="123"/>
      <c r="E9" s="123"/>
      <c r="F9" s="120" t="s">
        <v>355</v>
      </c>
      <c r="G9" s="123"/>
      <c r="H9" s="120" t="s">
        <v>355</v>
      </c>
      <c r="I9" s="120" t="s">
        <v>355</v>
      </c>
      <c r="J9" s="123"/>
      <c r="K9" s="123"/>
      <c r="L9" s="120" t="s">
        <v>355</v>
      </c>
      <c r="M9" s="122">
        <v>6</v>
      </c>
    </row>
    <row r="10" spans="1:13" x14ac:dyDescent="0.3">
      <c r="A10" s="118" t="s">
        <v>43</v>
      </c>
      <c r="B10" s="123"/>
      <c r="C10" s="123"/>
      <c r="D10" s="123"/>
      <c r="E10" s="123"/>
      <c r="F10" s="123"/>
      <c r="G10" s="123"/>
      <c r="H10" s="123"/>
      <c r="I10" s="120" t="s">
        <v>355</v>
      </c>
      <c r="J10" s="123"/>
      <c r="K10" s="123"/>
      <c r="L10" s="123"/>
      <c r="M10" s="122">
        <v>2</v>
      </c>
    </row>
    <row r="11" spans="1:13" x14ac:dyDescent="0.3">
      <c r="A11" s="118" t="s">
        <v>44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2">
        <v>1</v>
      </c>
    </row>
    <row r="12" spans="1:13" x14ac:dyDescent="0.3">
      <c r="A12" s="118" t="s">
        <v>47</v>
      </c>
      <c r="B12" s="123"/>
      <c r="C12" s="120" t="s">
        <v>355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2">
        <v>2</v>
      </c>
    </row>
    <row r="13" spans="1:13" x14ac:dyDescent="0.3">
      <c r="A13" s="118" t="s">
        <v>49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0" t="s">
        <v>355</v>
      </c>
      <c r="M13" s="122">
        <v>3</v>
      </c>
    </row>
    <row r="14" spans="1:13" x14ac:dyDescent="0.3">
      <c r="A14" s="118" t="s">
        <v>51</v>
      </c>
      <c r="B14" s="123"/>
      <c r="C14" s="123"/>
      <c r="D14" s="123"/>
      <c r="E14" s="123"/>
      <c r="F14" s="123"/>
      <c r="G14" s="123"/>
      <c r="H14" s="120" t="s">
        <v>355</v>
      </c>
      <c r="I14" s="123"/>
      <c r="J14" s="120" t="s">
        <v>355</v>
      </c>
      <c r="K14" s="123"/>
      <c r="L14" s="120" t="s">
        <v>355</v>
      </c>
      <c r="M14" s="122">
        <v>5</v>
      </c>
    </row>
    <row r="15" spans="1:13" x14ac:dyDescent="0.3">
      <c r="A15" s="118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2">
        <v>1</v>
      </c>
    </row>
    <row r="16" spans="1:13" x14ac:dyDescent="0.3">
      <c r="A16" s="118" t="s">
        <v>55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2">
        <v>1</v>
      </c>
    </row>
    <row r="17" spans="1:13" x14ac:dyDescent="0.3">
      <c r="A17" s="118" t="s">
        <v>57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2">
        <v>2</v>
      </c>
    </row>
    <row r="18" spans="1:13" x14ac:dyDescent="0.3">
      <c r="A18" s="118" t="s">
        <v>58</v>
      </c>
      <c r="B18" s="124" t="s">
        <v>355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2">
        <v>1</v>
      </c>
    </row>
    <row r="19" spans="1:13" x14ac:dyDescent="0.3">
      <c r="A19" s="118" t="s">
        <v>59</v>
      </c>
      <c r="B19" s="123"/>
      <c r="C19" s="123"/>
      <c r="D19" s="123"/>
      <c r="E19" s="123"/>
      <c r="F19" s="123"/>
      <c r="G19" s="120" t="s">
        <v>355</v>
      </c>
      <c r="H19" s="123"/>
      <c r="I19" s="123"/>
      <c r="J19" s="123"/>
      <c r="K19" s="123"/>
      <c r="L19" s="120" t="s">
        <v>355</v>
      </c>
      <c r="M19" s="122">
        <v>3</v>
      </c>
    </row>
    <row r="20" spans="1:13" x14ac:dyDescent="0.3">
      <c r="A20" s="119" t="s">
        <v>61</v>
      </c>
      <c r="B20" s="120" t="s">
        <v>355</v>
      </c>
      <c r="C20" s="120" t="s">
        <v>355</v>
      </c>
      <c r="D20" s="123"/>
      <c r="E20" s="123"/>
      <c r="F20" s="123"/>
      <c r="G20" s="120" t="s">
        <v>355</v>
      </c>
      <c r="H20" s="123"/>
      <c r="I20" s="123"/>
      <c r="J20" s="123"/>
      <c r="K20" s="123"/>
      <c r="L20" s="120" t="s">
        <v>355</v>
      </c>
      <c r="M20" s="122">
        <v>5</v>
      </c>
    </row>
    <row r="21" spans="1:13" x14ac:dyDescent="0.3">
      <c r="A21" s="118" t="s">
        <v>63</v>
      </c>
      <c r="B21" s="123"/>
      <c r="C21" s="120" t="s">
        <v>355</v>
      </c>
      <c r="D21" s="123"/>
      <c r="E21" s="123"/>
      <c r="F21" s="123"/>
      <c r="G21" s="123"/>
      <c r="H21" s="123"/>
      <c r="I21" s="123"/>
      <c r="J21" s="123"/>
      <c r="K21" s="123"/>
      <c r="L21" s="123"/>
      <c r="M21" s="122">
        <v>2</v>
      </c>
    </row>
    <row r="22" spans="1:13" x14ac:dyDescent="0.3">
      <c r="A22" s="118" t="s">
        <v>64</v>
      </c>
      <c r="B22" s="123"/>
      <c r="C22" s="123"/>
      <c r="D22" s="123"/>
      <c r="E22" s="123"/>
      <c r="F22" s="120" t="s">
        <v>355</v>
      </c>
      <c r="G22" s="123"/>
      <c r="H22" s="123"/>
      <c r="I22" s="123"/>
      <c r="J22" s="123"/>
      <c r="K22" s="123"/>
      <c r="L22" s="123"/>
      <c r="M22" s="122">
        <v>2</v>
      </c>
    </row>
    <row r="23" spans="1:13" x14ac:dyDescent="0.3">
      <c r="A23" s="118" t="s">
        <v>66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2">
        <v>1</v>
      </c>
    </row>
    <row r="24" spans="1:13" x14ac:dyDescent="0.3">
      <c r="A24" s="118" t="s">
        <v>69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2">
        <v>1</v>
      </c>
    </row>
    <row r="25" spans="1:13" x14ac:dyDescent="0.3">
      <c r="A25" s="118" t="s">
        <v>71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0" t="s">
        <v>355</v>
      </c>
      <c r="L25" s="123"/>
      <c r="M25" s="122">
        <v>2</v>
      </c>
    </row>
    <row r="26" spans="1:13" x14ac:dyDescent="0.3">
      <c r="A26" s="118" t="s">
        <v>73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2">
        <v>1</v>
      </c>
    </row>
    <row r="27" spans="1:13" x14ac:dyDescent="0.3">
      <c r="A27" s="118" t="s">
        <v>76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2">
        <v>1</v>
      </c>
    </row>
    <row r="28" spans="1:13" x14ac:dyDescent="0.3">
      <c r="A28" s="118" t="s">
        <v>78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0" t="s">
        <v>355</v>
      </c>
      <c r="L28" s="123"/>
      <c r="M28" s="122">
        <v>2</v>
      </c>
    </row>
    <row r="29" spans="1:13" x14ac:dyDescent="0.3">
      <c r="A29" s="118" t="s">
        <v>81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2">
        <v>1</v>
      </c>
    </row>
    <row r="30" spans="1:13" x14ac:dyDescent="0.3">
      <c r="A30" s="118" t="s">
        <v>84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2">
        <v>1</v>
      </c>
    </row>
    <row r="31" spans="1:13" x14ac:dyDescent="0.3">
      <c r="A31" s="118" t="s">
        <v>85</v>
      </c>
      <c r="B31" s="120" t="s">
        <v>355</v>
      </c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2">
        <v>2</v>
      </c>
    </row>
    <row r="32" spans="1:13" x14ac:dyDescent="0.3">
      <c r="A32" s="118" t="s">
        <v>87</v>
      </c>
      <c r="B32" s="120" t="s">
        <v>355</v>
      </c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2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"/>
  <sheetViews>
    <sheetView workbookViewId="0">
      <selection activeCell="A13" sqref="A13"/>
    </sheetView>
  </sheetViews>
  <sheetFormatPr defaultRowHeight="14.4" x14ac:dyDescent="0.3"/>
  <cols>
    <col min="1" max="1" width="15.6640625" bestFit="1" customWidth="1"/>
  </cols>
  <sheetData>
    <row r="1" spans="1:5" x14ac:dyDescent="0.3">
      <c r="A1" t="s">
        <v>15</v>
      </c>
      <c r="B1" t="s">
        <v>17</v>
      </c>
      <c r="D1" t="s">
        <v>82</v>
      </c>
      <c r="E1" t="s">
        <v>94</v>
      </c>
    </row>
    <row r="2" spans="1:5" x14ac:dyDescent="0.3">
      <c r="A2" t="s">
        <v>238</v>
      </c>
      <c r="B2" t="s">
        <v>38</v>
      </c>
      <c r="D2" t="s">
        <v>200</v>
      </c>
      <c r="E2" t="s">
        <v>111</v>
      </c>
    </row>
    <row r="3" spans="1:5" x14ac:dyDescent="0.3">
      <c r="A3" t="s">
        <v>239</v>
      </c>
      <c r="D3" t="s">
        <v>30</v>
      </c>
      <c r="E3" t="s">
        <v>20</v>
      </c>
    </row>
    <row r="4" spans="1:5" x14ac:dyDescent="0.3">
      <c r="A4" t="s">
        <v>185</v>
      </c>
      <c r="D4" t="s">
        <v>74</v>
      </c>
      <c r="E4" t="s">
        <v>79</v>
      </c>
    </row>
    <row r="5" spans="1:5" x14ac:dyDescent="0.3">
      <c r="A5" t="s">
        <v>89</v>
      </c>
      <c r="D5" t="s">
        <v>19</v>
      </c>
      <c r="E5" t="s">
        <v>48</v>
      </c>
    </row>
    <row r="6" spans="1:5" x14ac:dyDescent="0.3">
      <c r="D6" t="s">
        <v>128</v>
      </c>
    </row>
    <row r="7" spans="1:5" x14ac:dyDescent="0.3">
      <c r="D7" t="s">
        <v>93</v>
      </c>
    </row>
    <row r="8" spans="1:5" x14ac:dyDescent="0.3">
      <c r="D8" t="s">
        <v>201</v>
      </c>
    </row>
    <row r="9" spans="1:5" x14ac:dyDescent="0.3">
      <c r="D9" t="s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6A9E486B8AB14DA44E840CBD222BE2" ma:contentTypeVersion="12" ma:contentTypeDescription="Create a new document." ma:contentTypeScope="" ma:versionID="03100c607bbc722b74dbfe3548d9c620">
  <xsd:schema xmlns:xsd="http://www.w3.org/2001/XMLSchema" xmlns:xs="http://www.w3.org/2001/XMLSchema" xmlns:p="http://schemas.microsoft.com/office/2006/metadata/properties" xmlns:ns3="368a7908-83e5-4d3c-aad7-b7d94f188792" xmlns:ns4="4fa50c32-6332-4783-9bbe-ceee0ab06e10" targetNamespace="http://schemas.microsoft.com/office/2006/metadata/properties" ma:root="true" ma:fieldsID="cc4120cee3176a11dce31737a769ff57" ns3:_="" ns4:_="">
    <xsd:import namespace="368a7908-83e5-4d3c-aad7-b7d94f188792"/>
    <xsd:import namespace="4fa50c32-6332-4783-9bbe-ceee0ab06e1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a7908-83e5-4d3c-aad7-b7d94f1887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50c32-6332-4783-9bbe-ceee0ab06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A0C8D4-D864-4F5D-97CD-46B4633A62F7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368a7908-83e5-4d3c-aad7-b7d94f188792"/>
    <ds:schemaRef ds:uri="http://purl.org/dc/terms/"/>
    <ds:schemaRef ds:uri="http://schemas.microsoft.com/office/2006/documentManagement/types"/>
    <ds:schemaRef ds:uri="4fa50c32-6332-4783-9bbe-ceee0ab06e10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71ECC8C-2494-4191-A1BB-AF73C61E7B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8a7908-83e5-4d3c-aad7-b7d94f188792"/>
    <ds:schemaRef ds:uri="4fa50c32-6332-4783-9bbe-ceee0ab06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6594E7-C133-43E8-94CA-33F3D721A2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Cremation Data</vt:lpstr>
      <vt:lpstr>Lankhills</vt:lpstr>
      <vt:lpstr>Great Chesterford</vt:lpstr>
      <vt:lpstr>Age^</vt:lpstr>
      <vt:lpstr>Comparison Data</vt:lpstr>
      <vt:lpstr>Lankhills Goods Data</vt:lpstr>
      <vt:lpstr>Sheet3</vt:lpstr>
      <vt:lpstr>Data Inputs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Lizzie Aubin</dc:creator>
  <cp:keywords/>
  <dc:description/>
  <cp:lastModifiedBy>Elizabeth Aubin</cp:lastModifiedBy>
  <cp:revision/>
  <dcterms:created xsi:type="dcterms:W3CDTF">2022-02-02T13:25:33Z</dcterms:created>
  <dcterms:modified xsi:type="dcterms:W3CDTF">2025-12-08T11:41:37Z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0x010100206A9E486B8AB14DA44E840CBD222BE2</vt:lpwstr>
  </property>
</Properties>
</file>