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hb4u22_soton_ac_uk/Documents/Documents/Words/Thesis/Datasets/"/>
    </mc:Choice>
  </mc:AlternateContent>
  <xr:revisionPtr revIDLastSave="42" documentId="8_{41C3BEA2-63B9-4FCB-823A-830E52037898}" xr6:coauthVersionLast="47" xr6:coauthVersionMax="47" xr10:uidLastSave="{565C16BB-0704-4533-AE64-9817596D74D0}"/>
  <bookViews>
    <workbookView xWindow="-110" yWindow="-110" windowWidth="19420" windowHeight="10300" xr2:uid="{ADC42445-B17D-4E61-AED9-BB3DA5758DA9}"/>
  </bookViews>
  <sheets>
    <sheet name="Grouped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4" i="1" l="1"/>
  <c r="CE5" i="1"/>
  <c r="CE6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4" i="1"/>
  <c r="FI5" i="1" l="1"/>
  <c r="FI6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4" i="1"/>
  <c r="F6" i="1" l="1"/>
  <c r="G6" i="1" s="1"/>
  <c r="CG16" i="1" l="1"/>
  <c r="CK4" i="1" l="1"/>
  <c r="CL4" i="1" s="1"/>
  <c r="CK5" i="1"/>
  <c r="CL5" i="1" s="1"/>
  <c r="CK6" i="1"/>
  <c r="CL6" i="1" s="1"/>
  <c r="CK7" i="1"/>
  <c r="CL7" i="1" s="1"/>
  <c r="CK8" i="1"/>
  <c r="CL8" i="1" s="1"/>
  <c r="CK9" i="1"/>
  <c r="CL9" i="1" s="1"/>
  <c r="CK10" i="1"/>
  <c r="CL10" i="1" s="1"/>
  <c r="CK11" i="1"/>
  <c r="CL11" i="1" s="1"/>
  <c r="CK12" i="1"/>
  <c r="CL12" i="1" s="1"/>
  <c r="CK13" i="1"/>
  <c r="CL13" i="1" s="1"/>
  <c r="CK14" i="1"/>
  <c r="CL14" i="1" s="1"/>
  <c r="CK15" i="1"/>
  <c r="CL15" i="1" s="1"/>
  <c r="CK16" i="1"/>
  <c r="CL16" i="1" s="1"/>
  <c r="CK17" i="1"/>
  <c r="CL17" i="1" s="1"/>
  <c r="CK18" i="1"/>
  <c r="CL18" i="1" s="1"/>
  <c r="CK19" i="1"/>
  <c r="CL19" i="1" s="1"/>
  <c r="CK20" i="1"/>
  <c r="CL20" i="1" s="1"/>
  <c r="CK21" i="1"/>
  <c r="CL21" i="1" s="1"/>
  <c r="CK22" i="1"/>
  <c r="CL22" i="1" s="1"/>
  <c r="CK23" i="1"/>
  <c r="CL23" i="1" s="1"/>
  <c r="CK24" i="1"/>
  <c r="CL24" i="1" s="1"/>
  <c r="CK25" i="1"/>
  <c r="CL25" i="1" s="1"/>
  <c r="CK26" i="1"/>
  <c r="CL26" i="1" s="1"/>
  <c r="CK27" i="1"/>
  <c r="CL27" i="1" s="1"/>
  <c r="CK28" i="1"/>
  <c r="CL28" i="1" s="1"/>
  <c r="CK29" i="1"/>
  <c r="CL29" i="1" s="1"/>
  <c r="CK30" i="1"/>
  <c r="CL30" i="1" s="1"/>
  <c r="CK31" i="1"/>
  <c r="CL31" i="1" s="1"/>
  <c r="DF5" i="1" l="1"/>
  <c r="DF4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M7" i="1"/>
  <c r="DM6" i="1"/>
  <c r="DM5" i="1"/>
  <c r="DM4" i="1"/>
  <c r="DF6" i="1"/>
  <c r="CG6" i="1" l="1"/>
  <c r="CC4" i="1"/>
  <c r="CD4" i="1" s="1"/>
  <c r="CG24" i="1" l="1"/>
  <c r="CG23" i="1"/>
  <c r="CG22" i="1"/>
  <c r="CG21" i="1"/>
  <c r="CG12" i="1"/>
  <c r="CG8" i="1"/>
  <c r="AT5" i="1"/>
  <c r="AU5" i="1"/>
  <c r="AT6" i="1"/>
  <c r="AU6" i="1"/>
  <c r="AV6" i="1"/>
  <c r="AT8" i="1"/>
  <c r="AU8" i="1"/>
  <c r="AV8" i="1"/>
  <c r="AT9" i="1"/>
  <c r="AU9" i="1"/>
  <c r="AT11" i="1"/>
  <c r="AU11" i="1"/>
  <c r="AV11" i="1"/>
  <c r="AT12" i="1"/>
  <c r="AU12" i="1"/>
  <c r="AV12" i="1"/>
  <c r="AT15" i="1"/>
  <c r="AU15" i="1"/>
  <c r="AV15" i="1"/>
  <c r="AW15" i="1"/>
  <c r="AT22" i="1"/>
  <c r="AU22" i="1"/>
  <c r="AV22" i="1"/>
  <c r="AW22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4" i="1"/>
  <c r="ER31" i="1" l="1"/>
  <c r="ES31" i="1"/>
  <c r="ET31" i="1"/>
  <c r="EU31" i="1"/>
  <c r="EV31" i="1"/>
  <c r="EW31" i="1"/>
  <c r="EX31" i="1"/>
  <c r="EY31" i="1"/>
  <c r="ER29" i="1"/>
  <c r="ES29" i="1"/>
  <c r="ET29" i="1"/>
  <c r="EU29" i="1"/>
  <c r="EV29" i="1"/>
  <c r="EW29" i="1"/>
  <c r="EX29" i="1"/>
  <c r="EY29" i="1"/>
  <c r="DN29" i="1"/>
  <c r="CY29" i="1"/>
  <c r="CZ29" i="1" s="1"/>
  <c r="F31" i="1"/>
  <c r="H31" i="1" l="1"/>
  <c r="G31" i="1"/>
  <c r="EY19" i="1"/>
  <c r="EX19" i="1"/>
  <c r="EW19" i="1"/>
  <c r="EV19" i="1"/>
  <c r="EU19" i="1"/>
  <c r="ET19" i="1"/>
  <c r="ES19" i="1"/>
  <c r="ER19" i="1"/>
  <c r="EY18" i="1"/>
  <c r="EX18" i="1"/>
  <c r="EW18" i="1"/>
  <c r="EV18" i="1"/>
  <c r="EU18" i="1"/>
  <c r="ET18" i="1"/>
  <c r="ES18" i="1"/>
  <c r="ER18" i="1"/>
  <c r="CC18" i="1"/>
  <c r="CD18" i="1" s="1"/>
  <c r="AE18" i="1"/>
  <c r="AV18" i="1" s="1"/>
  <c r="ER16" i="1" l="1"/>
  <c r="ES16" i="1"/>
  <c r="ET16" i="1"/>
  <c r="EU16" i="1"/>
  <c r="EV16" i="1"/>
  <c r="EW16" i="1"/>
  <c r="EX16" i="1"/>
  <c r="EY16" i="1"/>
  <c r="ER20" i="1"/>
  <c r="ES20" i="1"/>
  <c r="ET20" i="1"/>
  <c r="EU20" i="1"/>
  <c r="EV20" i="1"/>
  <c r="EW20" i="1"/>
  <c r="EX20" i="1"/>
  <c r="EY20" i="1"/>
  <c r="ER21" i="1"/>
  <c r="ES21" i="1"/>
  <c r="ET21" i="1"/>
  <c r="EU21" i="1"/>
  <c r="EV21" i="1"/>
  <c r="EW21" i="1"/>
  <c r="EX21" i="1"/>
  <c r="EY21" i="1"/>
  <c r="ER17" i="1"/>
  <c r="ES17" i="1"/>
  <c r="ET17" i="1"/>
  <c r="EU17" i="1"/>
  <c r="EV17" i="1"/>
  <c r="EW17" i="1"/>
  <c r="EX17" i="1"/>
  <c r="EY17" i="1"/>
  <c r="ER6" i="1"/>
  <c r="ES6" i="1"/>
  <c r="ET6" i="1"/>
  <c r="EU6" i="1"/>
  <c r="EV6" i="1"/>
  <c r="EW6" i="1"/>
  <c r="EX6" i="1"/>
  <c r="EY6" i="1"/>
  <c r="ER7" i="1"/>
  <c r="ES7" i="1"/>
  <c r="ET7" i="1"/>
  <c r="EU7" i="1"/>
  <c r="EV7" i="1"/>
  <c r="EW7" i="1"/>
  <c r="EX7" i="1"/>
  <c r="EY7" i="1"/>
  <c r="ER8" i="1"/>
  <c r="ES8" i="1"/>
  <c r="ET8" i="1"/>
  <c r="EU8" i="1"/>
  <c r="EV8" i="1"/>
  <c r="EW8" i="1"/>
  <c r="EX8" i="1"/>
  <c r="EY8" i="1"/>
  <c r="ER9" i="1"/>
  <c r="ES9" i="1"/>
  <c r="ET9" i="1"/>
  <c r="EU9" i="1"/>
  <c r="EV9" i="1"/>
  <c r="EW9" i="1"/>
  <c r="EX9" i="1"/>
  <c r="EY9" i="1"/>
  <c r="ER10" i="1"/>
  <c r="ES10" i="1"/>
  <c r="ET10" i="1"/>
  <c r="EU10" i="1"/>
  <c r="EV10" i="1"/>
  <c r="EW10" i="1"/>
  <c r="EX10" i="1"/>
  <c r="EY10" i="1"/>
  <c r="ER11" i="1"/>
  <c r="ES11" i="1"/>
  <c r="ET11" i="1"/>
  <c r="EU11" i="1"/>
  <c r="EV11" i="1"/>
  <c r="EW11" i="1"/>
  <c r="EX11" i="1"/>
  <c r="EY11" i="1"/>
  <c r="ER12" i="1"/>
  <c r="ES12" i="1"/>
  <c r="ET12" i="1"/>
  <c r="EU12" i="1"/>
  <c r="EV12" i="1"/>
  <c r="EW12" i="1"/>
  <c r="EX12" i="1"/>
  <c r="EY12" i="1"/>
  <c r="ER13" i="1"/>
  <c r="ES13" i="1"/>
  <c r="ET13" i="1"/>
  <c r="EU13" i="1"/>
  <c r="EV13" i="1"/>
  <c r="EW13" i="1"/>
  <c r="EX13" i="1"/>
  <c r="EY13" i="1"/>
  <c r="ER14" i="1"/>
  <c r="ES14" i="1"/>
  <c r="ET14" i="1"/>
  <c r="EU14" i="1"/>
  <c r="EV14" i="1"/>
  <c r="EW14" i="1"/>
  <c r="EX14" i="1"/>
  <c r="EY14" i="1"/>
  <c r="ER15" i="1"/>
  <c r="ES15" i="1"/>
  <c r="ET15" i="1"/>
  <c r="EU15" i="1"/>
  <c r="EV15" i="1"/>
  <c r="EW15" i="1"/>
  <c r="EX15" i="1"/>
  <c r="EY15" i="1"/>
  <c r="ER4" i="1"/>
  <c r="F4" i="1"/>
  <c r="EY4" i="1"/>
  <c r="EX4" i="1"/>
  <c r="EW4" i="1"/>
  <c r="EV4" i="1"/>
  <c r="EU4" i="1"/>
  <c r="ET4" i="1"/>
  <c r="ES4" i="1"/>
  <c r="CY4" i="1"/>
  <c r="CR4" i="1"/>
  <c r="BW4" i="1"/>
  <c r="G4" i="1" l="1"/>
  <c r="H4" i="1"/>
  <c r="CS4" i="1"/>
  <c r="CZ4" i="1"/>
  <c r="DN4" i="1"/>
  <c r="DG4" i="1"/>
  <c r="EY27" i="1"/>
  <c r="EX27" i="1"/>
  <c r="EW27" i="1"/>
  <c r="EV27" i="1"/>
  <c r="EU27" i="1"/>
  <c r="ET27" i="1"/>
  <c r="ES27" i="1"/>
  <c r="ER27" i="1"/>
  <c r="EY26" i="1"/>
  <c r="EX26" i="1"/>
  <c r="EW26" i="1"/>
  <c r="EV26" i="1"/>
  <c r="EU26" i="1"/>
  <c r="ET26" i="1"/>
  <c r="ES26" i="1"/>
  <c r="ER26" i="1"/>
  <c r="EY28" i="1"/>
  <c r="EX28" i="1"/>
  <c r="EW28" i="1"/>
  <c r="EV28" i="1"/>
  <c r="EU28" i="1"/>
  <c r="ET28" i="1"/>
  <c r="ES28" i="1"/>
  <c r="ER28" i="1"/>
  <c r="DS4" i="1" l="1"/>
  <c r="DR4" i="1"/>
  <c r="BB4" i="1"/>
  <c r="BA4" i="1"/>
  <c r="AK4" i="1"/>
  <c r="AH4" i="1"/>
  <c r="AE4" i="1"/>
  <c r="AB4" i="1"/>
  <c r="Y4" i="1"/>
  <c r="DF7" i="1"/>
  <c r="CY7" i="1"/>
  <c r="CR7" i="1"/>
  <c r="CC7" i="1"/>
  <c r="BV7" i="1"/>
  <c r="BW7" i="1" s="1"/>
  <c r="BA7" i="1"/>
  <c r="BB7" i="1"/>
  <c r="AK7" i="1"/>
  <c r="AX7" i="1" s="1"/>
  <c r="AH7" i="1"/>
  <c r="AW7" i="1" s="1"/>
  <c r="AE7" i="1"/>
  <c r="AV7" i="1" s="1"/>
  <c r="AB7" i="1"/>
  <c r="AU7" i="1" s="1"/>
  <c r="Y7" i="1"/>
  <c r="AT7" i="1" s="1"/>
  <c r="EY30" i="1"/>
  <c r="EX30" i="1"/>
  <c r="EW30" i="1"/>
  <c r="EV30" i="1"/>
  <c r="EU30" i="1"/>
  <c r="ET30" i="1"/>
  <c r="ES30" i="1"/>
  <c r="ER30" i="1"/>
  <c r="EY25" i="1"/>
  <c r="EX25" i="1"/>
  <c r="EW25" i="1"/>
  <c r="EV25" i="1"/>
  <c r="EU25" i="1"/>
  <c r="ET25" i="1"/>
  <c r="ES25" i="1"/>
  <c r="ER25" i="1"/>
  <c r="EY24" i="1"/>
  <c r="EX24" i="1"/>
  <c r="EW24" i="1"/>
  <c r="EV24" i="1"/>
  <c r="EU24" i="1"/>
  <c r="ET24" i="1"/>
  <c r="ES24" i="1"/>
  <c r="ER24" i="1"/>
  <c r="EY23" i="1"/>
  <c r="EX23" i="1"/>
  <c r="EW23" i="1"/>
  <c r="EV23" i="1"/>
  <c r="EU23" i="1"/>
  <c r="ET23" i="1"/>
  <c r="ES23" i="1"/>
  <c r="ER23" i="1"/>
  <c r="EY22" i="1"/>
  <c r="EX22" i="1"/>
  <c r="EW22" i="1"/>
  <c r="EV22" i="1"/>
  <c r="EU22" i="1"/>
  <c r="ET22" i="1"/>
  <c r="ES22" i="1"/>
  <c r="ER22" i="1"/>
  <c r="DN31" i="1"/>
  <c r="DN30" i="1"/>
  <c r="DN26" i="1"/>
  <c r="DN22" i="1"/>
  <c r="DN21" i="1"/>
  <c r="DN20" i="1"/>
  <c r="DN18" i="1"/>
  <c r="DN15" i="1"/>
  <c r="DN14" i="1"/>
  <c r="DN13" i="1"/>
  <c r="DN8" i="1"/>
  <c r="DF31" i="1"/>
  <c r="DG31" i="1" s="1"/>
  <c r="DF30" i="1"/>
  <c r="DG30" i="1" s="1"/>
  <c r="DF29" i="1"/>
  <c r="DG29" i="1" s="1"/>
  <c r="DF28" i="1"/>
  <c r="DF27" i="1"/>
  <c r="DF26" i="1"/>
  <c r="DG26" i="1" s="1"/>
  <c r="DF25" i="1"/>
  <c r="DF24" i="1"/>
  <c r="DF23" i="1"/>
  <c r="DG23" i="1" s="1"/>
  <c r="DF22" i="1"/>
  <c r="DF21" i="1"/>
  <c r="DF20" i="1"/>
  <c r="DG20" i="1" s="1"/>
  <c r="DF19" i="1"/>
  <c r="DG19" i="1" s="1"/>
  <c r="DF18" i="1"/>
  <c r="DF17" i="1"/>
  <c r="DG17" i="1" s="1"/>
  <c r="DF16" i="1"/>
  <c r="DF15" i="1"/>
  <c r="DG15" i="1" s="1"/>
  <c r="DF14" i="1"/>
  <c r="DG14" i="1" s="1"/>
  <c r="DF13" i="1"/>
  <c r="DG13" i="1" s="1"/>
  <c r="DF12" i="1"/>
  <c r="DF11" i="1"/>
  <c r="DF10" i="1"/>
  <c r="DF9" i="1"/>
  <c r="DF8" i="1"/>
  <c r="DG8" i="1" s="1"/>
  <c r="CY31" i="1"/>
  <c r="CZ31" i="1" s="1"/>
  <c r="CY30" i="1"/>
  <c r="CZ30" i="1" s="1"/>
  <c r="CY28" i="1"/>
  <c r="CY27" i="1"/>
  <c r="CY26" i="1"/>
  <c r="CY25" i="1"/>
  <c r="CY24" i="1"/>
  <c r="CY23" i="1"/>
  <c r="CY22" i="1"/>
  <c r="CZ22" i="1" s="1"/>
  <c r="CY21" i="1"/>
  <c r="CY20" i="1"/>
  <c r="CZ20" i="1" s="1"/>
  <c r="CY19" i="1"/>
  <c r="CY18" i="1"/>
  <c r="CY17" i="1"/>
  <c r="CY16" i="1"/>
  <c r="CY15" i="1"/>
  <c r="CZ15" i="1" s="1"/>
  <c r="CY14" i="1"/>
  <c r="CZ14" i="1" s="1"/>
  <c r="CY13" i="1"/>
  <c r="CZ13" i="1" s="1"/>
  <c r="CY12" i="1"/>
  <c r="CY11" i="1"/>
  <c r="CY10" i="1"/>
  <c r="CZ10" i="1" s="1"/>
  <c r="CY9" i="1"/>
  <c r="CY8" i="1"/>
  <c r="CY6" i="1"/>
  <c r="CY5" i="1"/>
  <c r="CR31" i="1"/>
  <c r="CS31" i="1" s="1"/>
  <c r="CR30" i="1"/>
  <c r="CS30" i="1" s="1"/>
  <c r="CR29" i="1"/>
  <c r="CS29" i="1" s="1"/>
  <c r="CR28" i="1"/>
  <c r="CS28" i="1" s="1"/>
  <c r="CR27" i="1"/>
  <c r="CR26" i="1"/>
  <c r="CR25" i="1"/>
  <c r="CR24" i="1"/>
  <c r="CR23" i="1"/>
  <c r="CR22" i="1"/>
  <c r="CR21" i="1"/>
  <c r="CR20" i="1"/>
  <c r="CS20" i="1" s="1"/>
  <c r="CR19" i="1"/>
  <c r="CR18" i="1"/>
  <c r="CR17" i="1"/>
  <c r="CS17" i="1" s="1"/>
  <c r="CR16" i="1"/>
  <c r="CR15" i="1"/>
  <c r="CS15" i="1" s="1"/>
  <c r="CR14" i="1"/>
  <c r="CS14" i="1" s="1"/>
  <c r="CR13" i="1"/>
  <c r="CS13" i="1" s="1"/>
  <c r="CR12" i="1"/>
  <c r="CR11" i="1"/>
  <c r="CR10" i="1"/>
  <c r="CR9" i="1"/>
  <c r="CR8" i="1"/>
  <c r="CS8" i="1" s="1"/>
  <c r="CR6" i="1"/>
  <c r="CR5" i="1"/>
  <c r="CC31" i="1"/>
  <c r="CD31" i="1" s="1"/>
  <c r="CC30" i="1"/>
  <c r="CD30" i="1" s="1"/>
  <c r="CC29" i="1"/>
  <c r="CD29" i="1" s="1"/>
  <c r="CC28" i="1"/>
  <c r="CC27" i="1"/>
  <c r="CD27" i="1" s="1"/>
  <c r="CC26" i="1"/>
  <c r="CC25" i="1"/>
  <c r="CC24" i="1"/>
  <c r="CC23" i="1"/>
  <c r="CC22" i="1"/>
  <c r="CC21" i="1"/>
  <c r="CC20" i="1"/>
  <c r="CD20" i="1" s="1"/>
  <c r="CC19" i="1"/>
  <c r="CC17" i="1"/>
  <c r="CD17" i="1" s="1"/>
  <c r="CC16" i="1"/>
  <c r="CH16" i="1" s="1"/>
  <c r="CC15" i="1"/>
  <c r="CD15" i="1" s="1"/>
  <c r="CC14" i="1"/>
  <c r="CD14" i="1" s="1"/>
  <c r="CC13" i="1"/>
  <c r="CD13" i="1" s="1"/>
  <c r="CC12" i="1"/>
  <c r="CC11" i="1"/>
  <c r="CD11" i="1" s="1"/>
  <c r="CC10" i="1"/>
  <c r="CC9" i="1"/>
  <c r="CC8" i="1"/>
  <c r="CC6" i="1"/>
  <c r="CC5" i="1"/>
  <c r="BV5" i="1"/>
  <c r="BW5" i="1" s="1"/>
  <c r="BV6" i="1"/>
  <c r="BW6" i="1" s="1"/>
  <c r="BV8" i="1"/>
  <c r="BW8" i="1" s="1"/>
  <c r="BV9" i="1"/>
  <c r="BW9" i="1" s="1"/>
  <c r="BV10" i="1"/>
  <c r="BW10" i="1" s="1"/>
  <c r="BV11" i="1"/>
  <c r="BW11" i="1" s="1"/>
  <c r="BV12" i="1"/>
  <c r="BW12" i="1" s="1"/>
  <c r="BV13" i="1"/>
  <c r="BW13" i="1" s="1"/>
  <c r="BV14" i="1"/>
  <c r="BW14" i="1" s="1"/>
  <c r="BV15" i="1"/>
  <c r="BW15" i="1" s="1"/>
  <c r="BV16" i="1"/>
  <c r="BW16" i="1" s="1"/>
  <c r="BV17" i="1"/>
  <c r="BW17" i="1" s="1"/>
  <c r="BV18" i="1"/>
  <c r="BW18" i="1" s="1"/>
  <c r="BV19" i="1"/>
  <c r="BW19" i="1" s="1"/>
  <c r="BV20" i="1"/>
  <c r="BW20" i="1" s="1"/>
  <c r="BV21" i="1"/>
  <c r="BW21" i="1" s="1"/>
  <c r="BV22" i="1"/>
  <c r="BW22" i="1" s="1"/>
  <c r="BV23" i="1"/>
  <c r="BW23" i="1" s="1"/>
  <c r="BV24" i="1"/>
  <c r="BW24" i="1" s="1"/>
  <c r="BV25" i="1"/>
  <c r="BW25" i="1" s="1"/>
  <c r="BV26" i="1"/>
  <c r="BW26" i="1" s="1"/>
  <c r="BV27" i="1"/>
  <c r="BW27" i="1" s="1"/>
  <c r="BV28" i="1"/>
  <c r="BW28" i="1" s="1"/>
  <c r="BV29" i="1"/>
  <c r="BW29" i="1" s="1"/>
  <c r="BV30" i="1"/>
  <c r="BW30" i="1" s="1"/>
  <c r="BV31" i="1"/>
  <c r="BW31" i="1" s="1"/>
  <c r="AH8" i="1"/>
  <c r="AW8" i="1" s="1"/>
  <c r="AH23" i="1"/>
  <c r="AW23" i="1" s="1"/>
  <c r="AE23" i="1"/>
  <c r="AV23" i="1" s="1"/>
  <c r="AB23" i="1"/>
  <c r="AU23" i="1" s="1"/>
  <c r="Y23" i="1"/>
  <c r="AT23" i="1" s="1"/>
  <c r="AE10" i="1"/>
  <c r="AV10" i="1" s="1"/>
  <c r="AB10" i="1"/>
  <c r="AU10" i="1" s="1"/>
  <c r="Y10" i="1"/>
  <c r="AT10" i="1" s="1"/>
  <c r="BA9" i="1"/>
  <c r="AE13" i="1"/>
  <c r="AV13" i="1" s="1"/>
  <c r="AB13" i="1"/>
  <c r="AU13" i="1" s="1"/>
  <c r="Y13" i="1"/>
  <c r="AT13" i="1" s="1"/>
  <c r="BB6" i="1"/>
  <c r="BA6" i="1"/>
  <c r="AE9" i="1"/>
  <c r="AV9" i="1" s="1"/>
  <c r="DR8" i="1" l="1"/>
  <c r="AL4" i="1"/>
  <c r="DR20" i="1"/>
  <c r="DR31" i="1"/>
  <c r="DS14" i="1"/>
  <c r="DS31" i="1"/>
  <c r="DR15" i="1"/>
  <c r="DS29" i="1"/>
  <c r="DS15" i="1"/>
  <c r="DR26" i="1"/>
  <c r="DS20" i="1"/>
  <c r="DR29" i="1"/>
  <c r="DR13" i="1"/>
  <c r="DR30" i="1"/>
  <c r="DS13" i="1"/>
  <c r="DS30" i="1"/>
  <c r="DR14" i="1"/>
  <c r="CD8" i="1"/>
  <c r="CH8" i="1"/>
  <c r="CD12" i="1"/>
  <c r="CH12" i="1"/>
  <c r="CD16" i="1"/>
  <c r="CD21" i="1"/>
  <c r="CH21" i="1"/>
  <c r="CD25" i="1"/>
  <c r="CS9" i="1"/>
  <c r="CS21" i="1"/>
  <c r="CS25" i="1"/>
  <c r="CZ6" i="1"/>
  <c r="CZ11" i="1"/>
  <c r="CZ19" i="1"/>
  <c r="CZ23" i="1"/>
  <c r="CZ27" i="1"/>
  <c r="DG5" i="1"/>
  <c r="DG10" i="1"/>
  <c r="DG18" i="1"/>
  <c r="DR18" i="1" s="1"/>
  <c r="DG22" i="1"/>
  <c r="DR22" i="1" s="1"/>
  <c r="DN12" i="1"/>
  <c r="DN16" i="1"/>
  <c r="DN24" i="1"/>
  <c r="DN28" i="1"/>
  <c r="CD7" i="1"/>
  <c r="DG7" i="1"/>
  <c r="CD9" i="1"/>
  <c r="CD22" i="1"/>
  <c r="CH22" i="1"/>
  <c r="CD26" i="1"/>
  <c r="CS5" i="1"/>
  <c r="CS10" i="1"/>
  <c r="CS18" i="1"/>
  <c r="CS22" i="1"/>
  <c r="CS26" i="1"/>
  <c r="CZ8" i="1"/>
  <c r="CZ12" i="1"/>
  <c r="CZ16" i="1"/>
  <c r="CZ24" i="1"/>
  <c r="CZ28" i="1"/>
  <c r="DG6" i="1"/>
  <c r="DG11" i="1"/>
  <c r="DG27" i="1"/>
  <c r="DN9" i="1"/>
  <c r="DN17" i="1"/>
  <c r="DN25" i="1"/>
  <c r="DN7" i="1"/>
  <c r="CH5" i="1"/>
  <c r="CD5" i="1"/>
  <c r="CD10" i="1"/>
  <c r="CD19" i="1"/>
  <c r="CD23" i="1"/>
  <c r="CH23" i="1"/>
  <c r="CS6" i="1"/>
  <c r="CS11" i="1"/>
  <c r="CS19" i="1"/>
  <c r="CS23" i="1"/>
  <c r="CS27" i="1"/>
  <c r="CZ9" i="1"/>
  <c r="CZ17" i="1"/>
  <c r="DS17" i="1" s="1"/>
  <c r="CZ21" i="1"/>
  <c r="CZ25" i="1"/>
  <c r="DG12" i="1"/>
  <c r="DG16" i="1"/>
  <c r="DG24" i="1"/>
  <c r="DG28" i="1"/>
  <c r="DN5" i="1"/>
  <c r="DN10" i="1"/>
  <c r="CS7" i="1"/>
  <c r="CD6" i="1"/>
  <c r="CH6" i="1"/>
  <c r="CD24" i="1"/>
  <c r="CH24" i="1"/>
  <c r="CD28" i="1"/>
  <c r="CS12" i="1"/>
  <c r="CS16" i="1"/>
  <c r="CS24" i="1"/>
  <c r="CZ5" i="1"/>
  <c r="CZ18" i="1"/>
  <c r="CZ26" i="1"/>
  <c r="DG9" i="1"/>
  <c r="DG21" i="1"/>
  <c r="DG25" i="1"/>
  <c r="DN6" i="1"/>
  <c r="DN11" i="1"/>
  <c r="DN19" i="1"/>
  <c r="DN23" i="1"/>
  <c r="DR23" i="1" s="1"/>
  <c r="DN27" i="1"/>
  <c r="CZ7" i="1"/>
  <c r="AW4" i="1"/>
  <c r="AT4" i="1"/>
  <c r="AX4" i="1"/>
  <c r="AU4" i="1"/>
  <c r="AV4" i="1"/>
  <c r="BC4" i="1"/>
  <c r="AL7" i="1"/>
  <c r="AS7" i="1" s="1"/>
  <c r="BC7" i="1"/>
  <c r="AK16" i="1"/>
  <c r="AX16" i="1" s="1"/>
  <c r="AH16" i="1"/>
  <c r="AW16" i="1" s="1"/>
  <c r="AE16" i="1"/>
  <c r="AV16" i="1" s="1"/>
  <c r="AB16" i="1"/>
  <c r="AU16" i="1" s="1"/>
  <c r="Y16" i="1"/>
  <c r="AT16" i="1" s="1"/>
  <c r="AK12" i="1"/>
  <c r="AH12" i="1"/>
  <c r="DR7" i="1" l="1"/>
  <c r="DR6" i="1"/>
  <c r="DR21" i="1"/>
  <c r="AP4" i="1"/>
  <c r="AO4" i="1"/>
  <c r="BE4" i="1"/>
  <c r="BD4" i="1"/>
  <c r="AM4" i="1" s="1"/>
  <c r="DS21" i="1"/>
  <c r="BE7" i="1"/>
  <c r="BD7" i="1"/>
  <c r="AM7" i="1" s="1"/>
  <c r="DR11" i="1"/>
  <c r="DR25" i="1"/>
  <c r="DR9" i="1"/>
  <c r="DS22" i="1"/>
  <c r="DS10" i="1"/>
  <c r="DR24" i="1"/>
  <c r="DS8" i="1"/>
  <c r="DS24" i="1"/>
  <c r="DR12" i="1"/>
  <c r="DS23" i="1"/>
  <c r="DS11" i="1"/>
  <c r="DS26" i="1"/>
  <c r="DS9" i="1"/>
  <c r="DS16" i="1"/>
  <c r="DS27" i="1"/>
  <c r="DS19" i="1"/>
  <c r="DS6" i="1"/>
  <c r="DS5" i="1"/>
  <c r="DS7" i="1"/>
  <c r="DS18" i="1"/>
  <c r="DR10" i="1"/>
  <c r="DS25" i="1"/>
  <c r="DS28" i="1"/>
  <c r="DS12" i="1"/>
  <c r="DR27" i="1"/>
  <c r="DR19" i="1"/>
  <c r="DR5" i="1"/>
  <c r="DR17" i="1"/>
  <c r="DR28" i="1"/>
  <c r="DR16" i="1"/>
  <c r="AW12" i="1"/>
  <c r="AX12" i="1"/>
  <c r="AL16" i="1"/>
  <c r="AR4" i="1"/>
  <c r="AS4" i="1"/>
  <c r="AQ4" i="1"/>
  <c r="AO7" i="1"/>
  <c r="AR7" i="1"/>
  <c r="AP7" i="1"/>
  <c r="AQ7" i="1"/>
  <c r="AL12" i="1"/>
  <c r="AO16" i="1" l="1"/>
  <c r="AR16" i="1"/>
  <c r="AS16" i="1"/>
  <c r="AQ16" i="1"/>
  <c r="AP16" i="1"/>
  <c r="AP12" i="1"/>
  <c r="AQ12" i="1"/>
  <c r="AS12" i="1"/>
  <c r="AO12" i="1"/>
  <c r="AR12" i="1"/>
  <c r="BB9" i="1"/>
  <c r="M19" i="1"/>
  <c r="BB5" i="1"/>
  <c r="BB8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A5" i="1"/>
  <c r="BA8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K6" i="1"/>
  <c r="AX6" i="1" s="1"/>
  <c r="AH6" i="1"/>
  <c r="AW6" i="1" s="1"/>
  <c r="AK5" i="1"/>
  <c r="AK8" i="1"/>
  <c r="AX8" i="1" s="1"/>
  <c r="AK9" i="1"/>
  <c r="AX9" i="1" s="1"/>
  <c r="AK10" i="1"/>
  <c r="AX10" i="1" s="1"/>
  <c r="AK11" i="1"/>
  <c r="AX11" i="1" s="1"/>
  <c r="AK13" i="1"/>
  <c r="AX13" i="1" s="1"/>
  <c r="AK14" i="1"/>
  <c r="AK15" i="1"/>
  <c r="AX15" i="1" s="1"/>
  <c r="AK17" i="1"/>
  <c r="AX17" i="1" s="1"/>
  <c r="AK18" i="1"/>
  <c r="AX18" i="1" s="1"/>
  <c r="AK19" i="1"/>
  <c r="AX19" i="1" s="1"/>
  <c r="AK20" i="1"/>
  <c r="AK21" i="1"/>
  <c r="AK22" i="1"/>
  <c r="AX22" i="1" s="1"/>
  <c r="AK23" i="1"/>
  <c r="AK24" i="1"/>
  <c r="AX24" i="1" s="1"/>
  <c r="AK25" i="1"/>
  <c r="AX25" i="1" s="1"/>
  <c r="AK26" i="1"/>
  <c r="AK27" i="1"/>
  <c r="AX27" i="1" s="1"/>
  <c r="AK28" i="1"/>
  <c r="AX28" i="1" s="1"/>
  <c r="AK29" i="1"/>
  <c r="AK30" i="1"/>
  <c r="AX30" i="1" s="1"/>
  <c r="AK31" i="1"/>
  <c r="AX31" i="1" s="1"/>
  <c r="AH5" i="1"/>
  <c r="AH9" i="1"/>
  <c r="AH10" i="1"/>
  <c r="AW10" i="1" s="1"/>
  <c r="AH11" i="1"/>
  <c r="AW11" i="1" s="1"/>
  <c r="AH13" i="1"/>
  <c r="AW13" i="1" s="1"/>
  <c r="AH14" i="1"/>
  <c r="AH17" i="1"/>
  <c r="AW17" i="1" s="1"/>
  <c r="AH18" i="1"/>
  <c r="AW18" i="1" s="1"/>
  <c r="AH19" i="1"/>
  <c r="AW19" i="1" s="1"/>
  <c r="AH20" i="1"/>
  <c r="AH21" i="1"/>
  <c r="AH24" i="1"/>
  <c r="AW24" i="1" s="1"/>
  <c r="AH25" i="1"/>
  <c r="AW25" i="1" s="1"/>
  <c r="AH26" i="1"/>
  <c r="AH27" i="1"/>
  <c r="AW27" i="1" s="1"/>
  <c r="AH28" i="1"/>
  <c r="AW28" i="1" s="1"/>
  <c r="AH29" i="1"/>
  <c r="AH30" i="1"/>
  <c r="AW30" i="1" s="1"/>
  <c r="AH31" i="1"/>
  <c r="AW31" i="1" s="1"/>
  <c r="AE5" i="1"/>
  <c r="AE14" i="1"/>
  <c r="AE17" i="1"/>
  <c r="AV17" i="1" s="1"/>
  <c r="AE19" i="1"/>
  <c r="AV19" i="1" s="1"/>
  <c r="AE20" i="1"/>
  <c r="AE21" i="1"/>
  <c r="AE24" i="1"/>
  <c r="AV24" i="1" s="1"/>
  <c r="AE25" i="1"/>
  <c r="AV25" i="1" s="1"/>
  <c r="AE26" i="1"/>
  <c r="AE27" i="1"/>
  <c r="AV27" i="1" s="1"/>
  <c r="AE28" i="1"/>
  <c r="AV28" i="1" s="1"/>
  <c r="AE29" i="1"/>
  <c r="AE30" i="1"/>
  <c r="AV30" i="1" s="1"/>
  <c r="AE31" i="1"/>
  <c r="AV31" i="1" s="1"/>
  <c r="AB14" i="1"/>
  <c r="AB17" i="1"/>
  <c r="AU17" i="1" s="1"/>
  <c r="AB18" i="1"/>
  <c r="AU18" i="1" s="1"/>
  <c r="AB19" i="1"/>
  <c r="AU19" i="1" s="1"/>
  <c r="AB20" i="1"/>
  <c r="AB21" i="1"/>
  <c r="AB24" i="1"/>
  <c r="AU24" i="1" s="1"/>
  <c r="AB25" i="1"/>
  <c r="AU25" i="1" s="1"/>
  <c r="AB26" i="1"/>
  <c r="AB27" i="1"/>
  <c r="AU27" i="1" s="1"/>
  <c r="AB28" i="1"/>
  <c r="AU28" i="1" s="1"/>
  <c r="AB29" i="1"/>
  <c r="AB30" i="1"/>
  <c r="AU30" i="1" s="1"/>
  <c r="AB31" i="1"/>
  <c r="AU31" i="1" s="1"/>
  <c r="Y14" i="1"/>
  <c r="Y17" i="1"/>
  <c r="AT17" i="1" s="1"/>
  <c r="Y18" i="1"/>
  <c r="AT18" i="1" s="1"/>
  <c r="Y19" i="1"/>
  <c r="AT19" i="1" s="1"/>
  <c r="Y20" i="1"/>
  <c r="Y21" i="1"/>
  <c r="Y24" i="1"/>
  <c r="AT24" i="1" s="1"/>
  <c r="Y25" i="1"/>
  <c r="AT25" i="1" s="1"/>
  <c r="Y26" i="1"/>
  <c r="Y27" i="1"/>
  <c r="AT27" i="1" s="1"/>
  <c r="Y28" i="1"/>
  <c r="AT28" i="1" s="1"/>
  <c r="Y29" i="1"/>
  <c r="Y30" i="1"/>
  <c r="AT30" i="1" s="1"/>
  <c r="Y31" i="1"/>
  <c r="AT31" i="1" s="1"/>
  <c r="F5" i="1"/>
  <c r="G5" i="1" s="1"/>
  <c r="CG5" i="1"/>
  <c r="H5" i="1" l="1"/>
  <c r="AT20" i="1"/>
  <c r="AV20" i="1"/>
  <c r="AX14" i="1"/>
  <c r="AW21" i="1"/>
  <c r="AT14" i="1"/>
  <c r="AT29" i="1"/>
  <c r="AU26" i="1"/>
  <c r="AU20" i="1"/>
  <c r="AU14" i="1"/>
  <c r="AW26" i="1"/>
  <c r="AW20" i="1"/>
  <c r="AW14" i="1"/>
  <c r="AX29" i="1"/>
  <c r="AX21" i="1"/>
  <c r="AX5" i="1"/>
  <c r="AT26" i="1"/>
  <c r="AV26" i="1"/>
  <c r="AV5" i="1"/>
  <c r="AU21" i="1"/>
  <c r="AV29" i="1"/>
  <c r="AX26" i="1"/>
  <c r="AT21" i="1"/>
  <c r="AU29" i="1"/>
  <c r="AV21" i="1"/>
  <c r="AV14" i="1"/>
  <c r="AW29" i="1"/>
  <c r="AW5" i="1"/>
  <c r="AX20" i="1"/>
  <c r="AL23" i="1"/>
  <c r="AQ23" i="1" s="1"/>
  <c r="AX23" i="1"/>
  <c r="AL18" i="1"/>
  <c r="AQ18" i="1" s="1"/>
  <c r="AL31" i="1"/>
  <c r="AR31" i="1" s="1"/>
  <c r="AL20" i="1"/>
  <c r="AL14" i="1"/>
  <c r="AS14" i="1" s="1"/>
  <c r="BC21" i="1"/>
  <c r="AL13" i="1"/>
  <c r="AS13" i="1" s="1"/>
  <c r="AL29" i="1"/>
  <c r="AL19" i="1"/>
  <c r="AP19" i="1" s="1"/>
  <c r="AL21" i="1"/>
  <c r="AL17" i="1"/>
  <c r="AL28" i="1"/>
  <c r="AQ28" i="1" s="1"/>
  <c r="AL10" i="1"/>
  <c r="AQ10" i="1" s="1"/>
  <c r="AL27" i="1"/>
  <c r="AO27" i="1" s="1"/>
  <c r="AL26" i="1"/>
  <c r="BC28" i="1"/>
  <c r="AL25" i="1"/>
  <c r="AQ25" i="1" s="1"/>
  <c r="AL24" i="1"/>
  <c r="AO24" i="1" s="1"/>
  <c r="BC24" i="1"/>
  <c r="BC31" i="1"/>
  <c r="BC27" i="1"/>
  <c r="BC23" i="1"/>
  <c r="BC19" i="1"/>
  <c r="BC30" i="1"/>
  <c r="BC26" i="1"/>
  <c r="BC22" i="1"/>
  <c r="BC18" i="1"/>
  <c r="BC20" i="1"/>
  <c r="BC29" i="1"/>
  <c r="BC25" i="1"/>
  <c r="BC17" i="1"/>
  <c r="BC8" i="1"/>
  <c r="BD8" i="1" s="1"/>
  <c r="BC13" i="1"/>
  <c r="BC12" i="1"/>
  <c r="BD12" i="1" s="1"/>
  <c r="AM12" i="1" s="1"/>
  <c r="BC6" i="1"/>
  <c r="BC16" i="1"/>
  <c r="BD16" i="1" s="1"/>
  <c r="AM16" i="1" s="1"/>
  <c r="BC14" i="1"/>
  <c r="BC10" i="1"/>
  <c r="BC15" i="1"/>
  <c r="BC11" i="1"/>
  <c r="BC9" i="1"/>
  <c r="BD9" i="1" s="1"/>
  <c r="BC5" i="1"/>
  <c r="H6" i="1"/>
  <c r="F7" i="1"/>
  <c r="G7" i="1" s="1"/>
  <c r="F8" i="1"/>
  <c r="F9" i="1"/>
  <c r="F10" i="1"/>
  <c r="F11" i="1"/>
  <c r="G11" i="1" s="1"/>
  <c r="F12" i="1"/>
  <c r="G12" i="1" s="1"/>
  <c r="F13" i="1"/>
  <c r="G13" i="1" s="1"/>
  <c r="F14" i="1"/>
  <c r="G14" i="1" s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AL5" i="1"/>
  <c r="AO5" i="1" s="1"/>
  <c r="AL6" i="1"/>
  <c r="AL8" i="1"/>
  <c r="AL9" i="1"/>
  <c r="AL11" i="1"/>
  <c r="AL15" i="1"/>
  <c r="AL22" i="1"/>
  <c r="AL30" i="1"/>
  <c r="AP31" i="1" l="1"/>
  <c r="H20" i="1"/>
  <c r="G20" i="1"/>
  <c r="H30" i="1"/>
  <c r="G30" i="1"/>
  <c r="H16" i="1"/>
  <c r="G16" i="1"/>
  <c r="H18" i="1"/>
  <c r="G18" i="1"/>
  <c r="H17" i="1"/>
  <c r="G17" i="1"/>
  <c r="H8" i="1"/>
  <c r="G8" i="1"/>
  <c r="H19" i="1"/>
  <c r="G19" i="1"/>
  <c r="H29" i="1"/>
  <c r="G29" i="1"/>
  <c r="H28" i="1"/>
  <c r="G28" i="1"/>
  <c r="H27" i="1"/>
  <c r="G27" i="1"/>
  <c r="H15" i="1"/>
  <c r="G15" i="1"/>
  <c r="H26" i="1"/>
  <c r="G26" i="1"/>
  <c r="H25" i="1"/>
  <c r="G25" i="1"/>
  <c r="H24" i="1"/>
  <c r="G24" i="1"/>
  <c r="H23" i="1"/>
  <c r="G23" i="1"/>
  <c r="H22" i="1"/>
  <c r="G22" i="1"/>
  <c r="H10" i="1"/>
  <c r="G10" i="1"/>
  <c r="H21" i="1"/>
  <c r="G21" i="1"/>
  <c r="H9" i="1"/>
  <c r="G9" i="1"/>
  <c r="H13" i="1"/>
  <c r="H12" i="1"/>
  <c r="H11" i="1"/>
  <c r="H7" i="1"/>
  <c r="AP23" i="1"/>
  <c r="H14" i="1"/>
  <c r="AM9" i="1"/>
  <c r="AM8" i="1"/>
  <c r="BE5" i="1"/>
  <c r="BD5" i="1"/>
  <c r="AM5" i="1" s="1"/>
  <c r="BE11" i="1"/>
  <c r="BD11" i="1"/>
  <c r="AM11" i="1" s="1"/>
  <c r="BE6" i="1"/>
  <c r="BD6" i="1"/>
  <c r="AM6" i="1" s="1"/>
  <c r="BE13" i="1"/>
  <c r="BD13" i="1"/>
  <c r="AM13" i="1" s="1"/>
  <c r="BE25" i="1"/>
  <c r="BD25" i="1"/>
  <c r="AM25" i="1" s="1"/>
  <c r="BE22" i="1"/>
  <c r="BD22" i="1"/>
  <c r="AM22" i="1" s="1"/>
  <c r="BE23" i="1"/>
  <c r="BD23" i="1"/>
  <c r="AM23" i="1" s="1"/>
  <c r="BE21" i="1"/>
  <c r="BD21" i="1"/>
  <c r="AM21" i="1" s="1"/>
  <c r="BE15" i="1"/>
  <c r="BD15" i="1"/>
  <c r="AM15" i="1" s="1"/>
  <c r="BE29" i="1"/>
  <c r="BD29" i="1"/>
  <c r="AM29" i="1" s="1"/>
  <c r="BE26" i="1"/>
  <c r="BD26" i="1"/>
  <c r="AM26" i="1" s="1"/>
  <c r="BE27" i="1"/>
  <c r="BD27" i="1"/>
  <c r="AM27" i="1" s="1"/>
  <c r="BE10" i="1"/>
  <c r="BD10" i="1"/>
  <c r="AM10" i="1" s="1"/>
  <c r="BE20" i="1"/>
  <c r="BD20" i="1"/>
  <c r="AM20" i="1" s="1"/>
  <c r="BE30" i="1"/>
  <c r="BD30" i="1"/>
  <c r="AM30" i="1" s="1"/>
  <c r="BE31" i="1"/>
  <c r="BD31" i="1"/>
  <c r="AM31" i="1" s="1"/>
  <c r="BE14" i="1"/>
  <c r="BD14" i="1"/>
  <c r="AM14" i="1" s="1"/>
  <c r="BE17" i="1"/>
  <c r="BD17" i="1"/>
  <c r="AM17" i="1" s="1"/>
  <c r="BE18" i="1"/>
  <c r="BD18" i="1"/>
  <c r="AM18" i="1" s="1"/>
  <c r="BE19" i="1"/>
  <c r="BD19" i="1"/>
  <c r="AM19" i="1" s="1"/>
  <c r="BE24" i="1"/>
  <c r="BD24" i="1"/>
  <c r="AM24" i="1" s="1"/>
  <c r="BE28" i="1"/>
  <c r="BD28" i="1"/>
  <c r="AM28" i="1" s="1"/>
  <c r="AO13" i="1"/>
  <c r="AR13" i="1"/>
  <c r="AQ31" i="1"/>
  <c r="AP13" i="1"/>
  <c r="AS31" i="1"/>
  <c r="AQ13" i="1"/>
  <c r="AQ19" i="1"/>
  <c r="AS23" i="1"/>
  <c r="AP21" i="1"/>
  <c r="AR19" i="1"/>
  <c r="AO31" i="1"/>
  <c r="AQ14" i="1"/>
  <c r="AO14" i="1"/>
  <c r="AR14" i="1"/>
  <c r="AP14" i="1"/>
  <c r="BE12" i="1"/>
  <c r="AR23" i="1"/>
  <c r="AO10" i="1"/>
  <c r="BE16" i="1"/>
  <c r="AO23" i="1"/>
  <c r="AR18" i="1"/>
  <c r="BE9" i="1"/>
  <c r="BE8" i="1"/>
  <c r="AP10" i="1"/>
  <c r="AP18" i="1"/>
  <c r="AR10" i="1"/>
  <c r="AS18" i="1"/>
  <c r="AO18" i="1"/>
  <c r="AO19" i="1"/>
  <c r="AS19" i="1"/>
  <c r="AR25" i="1"/>
  <c r="AS10" i="1"/>
  <c r="AQ20" i="1"/>
  <c r="AR20" i="1"/>
  <c r="AO20" i="1"/>
  <c r="AS20" i="1"/>
  <c r="AP20" i="1"/>
  <c r="AR29" i="1"/>
  <c r="AO29" i="1"/>
  <c r="AS29" i="1"/>
  <c r="AP29" i="1"/>
  <c r="AQ29" i="1"/>
  <c r="AO21" i="1"/>
  <c r="AS21" i="1"/>
  <c r="AQ21" i="1"/>
  <c r="AR21" i="1"/>
  <c r="AS27" i="1"/>
  <c r="AQ27" i="1"/>
  <c r="AP28" i="1"/>
  <c r="AS17" i="1"/>
  <c r="AP17" i="1"/>
  <c r="AQ17" i="1"/>
  <c r="AR17" i="1"/>
  <c r="AO17" i="1"/>
  <c r="AR28" i="1"/>
  <c r="AS25" i="1"/>
  <c r="AO25" i="1"/>
  <c r="AR27" i="1"/>
  <c r="AS28" i="1"/>
  <c r="AO28" i="1"/>
  <c r="AP27" i="1"/>
  <c r="AQ26" i="1"/>
  <c r="AS26" i="1"/>
  <c r="AR26" i="1"/>
  <c r="AO26" i="1"/>
  <c r="AP26" i="1"/>
  <c r="AP24" i="1"/>
  <c r="AQ24" i="1"/>
  <c r="AP25" i="1"/>
  <c r="AS24" i="1"/>
  <c r="AR24" i="1"/>
  <c r="AR30" i="1"/>
  <c r="AQ30" i="1"/>
  <c r="AP30" i="1"/>
  <c r="AO30" i="1"/>
  <c r="AS30" i="1"/>
  <c r="AS22" i="1"/>
  <c r="AO22" i="1"/>
  <c r="AR22" i="1"/>
  <c r="AQ22" i="1"/>
  <c r="AP22" i="1"/>
  <c r="AR9" i="1"/>
  <c r="AQ9" i="1"/>
  <c r="AP9" i="1"/>
  <c r="AS9" i="1"/>
  <c r="AO9" i="1"/>
  <c r="AQ8" i="1"/>
  <c r="AP8" i="1"/>
  <c r="AR8" i="1"/>
  <c r="AS8" i="1"/>
  <c r="AO8" i="1"/>
  <c r="AS11" i="1"/>
  <c r="AO11" i="1"/>
  <c r="AR11" i="1"/>
  <c r="AQ11" i="1"/>
  <c r="AP11" i="1"/>
  <c r="AP15" i="1"/>
  <c r="AS15" i="1"/>
  <c r="AO15" i="1"/>
  <c r="AR15" i="1"/>
  <c r="AQ15" i="1"/>
  <c r="AQ6" i="1"/>
  <c r="AP6" i="1"/>
  <c r="AR6" i="1"/>
  <c r="AS6" i="1"/>
  <c r="AO6" i="1"/>
  <c r="AR5" i="1"/>
  <c r="AP5" i="1"/>
  <c r="AQ5" i="1"/>
  <c r="AS5" i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M30" i="1"/>
  <c r="M31" i="1"/>
  <c r="M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tc={0267A5D3-BF7F-457B-98DD-1A3E701341FF}</author>
    <author>tc={39360116-26CF-4C21-9D16-FD23138EFA87}</author>
    <author>tc={EB00D5C1-B4F4-4CE4-98F2-62CB3902AF6D}</author>
    <author>tc={897506FE-BAFC-42BB-B41C-3D3E2410795E}</author>
    <author>tc={1E428AC9-2CD1-483A-885D-217E969144B7}</author>
    <author>tc={99B8835D-83BA-4DD1-9ADC-20752996AAD8}</author>
    <author>tc={33F4E02F-C5E5-424E-8EC2-BBE623825EE2}</author>
    <author>tc={E236C94A-A5DB-4382-8D19-52B39286A726}</author>
  </authors>
  <commentList>
    <comment ref="FJ1" authorId="0" shapeId="0" xr:uid="{0267A5D3-BF7F-457B-98DD-1A3E701341FF}">
      <text>
        <t>[Threaded comment]
Your version of Excel allows you to read this threaded comment; however, any edits to it will get removed if the file is opened in a newer version of Excel. Learn more: https://go.microsoft.com/fwlink/?linkid=870924
Comment:
    Teli, James &amp; Jentsch (2013).” à adapted the ASHRAE 7-point sensation and perception scales to more simple wording to facilitate child understanding 
Reply:
    We cut out cold option</t>
      </text>
    </comment>
    <comment ref="I2" authorId="1" shapeId="0" xr:uid="{39360116-26CF-4C21-9D16-FD23138EFA8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5 cm adjacent to the umbilicus </t>
      </text>
    </comment>
    <comment ref="J2" authorId="2" shapeId="0" xr:uid="{EB00D5C1-B4F4-4CE4-98F2-62CB3902AF6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intersection of a line joining the spinale (front part of iliac crest) and the anterior (front) part of the axilla (armpit), and a horizontal line at the level of the iliac crest - pinch medially
</t>
      </text>
    </comment>
    <comment ref="K2" authorId="3" shapeId="0" xr:uid="{897506FE-BAFC-42BB-B41C-3D3E2410795E}">
      <text>
        <t>[Threaded comment]
Your version of Excel allows you to read this threaded comment; however, any edits to it will get removed if the file is opened in a newer version of Excel. Learn more: https://go.microsoft.com/fwlink/?linkid=870924
Comment:
    Midpoint from shoulder to elbow - vertical pinch</t>
      </text>
    </comment>
    <comment ref="L2" authorId="4" shapeId="0" xr:uid="{1E428AC9-2CD1-483A-885D-217E969144B7}">
      <text>
        <t>[Threaded comment]
Your version of Excel allows you to read this threaded comment; however, any edits to it will get removed if the file is opened in a newer version of Excel. Learn more: https://go.microsoft.com/fwlink/?linkid=870924
Comment:
    Midpoint from shoulder to elbow - vertical pinch</t>
      </text>
    </comment>
    <comment ref="BW4" authorId="5" shapeId="0" xr:uid="{99B8835D-83BA-4DD1-9ADC-20752996AA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Smaller patches - 2x2
</t>
      </text>
    </comment>
    <comment ref="DG4" authorId="6" shapeId="0" xr:uid="{33F4E02F-C5E5-424E-8EC2-BBE623825EE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Smaller patches - 2x2
</t>
      </text>
    </comment>
    <comment ref="DN4" authorId="7" shapeId="0" xr:uid="{E236C94A-A5DB-4382-8D19-52B39286A72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Smaller patches - 2x2
</t>
      </text>
    </comment>
  </commentList>
</comments>
</file>

<file path=xl/sharedStrings.xml><?xml version="1.0" encoding="utf-8"?>
<sst xmlns="http://schemas.openxmlformats.org/spreadsheetml/2006/main" count="217" uniqueCount="95">
  <si>
    <t>Participant</t>
  </si>
  <si>
    <t>Age (yr)</t>
  </si>
  <si>
    <t>Weight (kg)</t>
  </si>
  <si>
    <t>BSA (m2)</t>
  </si>
  <si>
    <t>Baseline</t>
  </si>
  <si>
    <t>Date</t>
  </si>
  <si>
    <t>Hprod (W)</t>
  </si>
  <si>
    <t>Hprod (W/m2)</t>
  </si>
  <si>
    <t>Tanner Stage</t>
  </si>
  <si>
    <t>150W/m2 estimate (W)</t>
  </si>
  <si>
    <t>200W/m2 estimate (W)</t>
  </si>
  <si>
    <t>Temperature (oC)</t>
  </si>
  <si>
    <t>Humidity (%)</t>
  </si>
  <si>
    <t>Exercise</t>
  </si>
  <si>
    <t>USG</t>
  </si>
  <si>
    <t>Pre</t>
  </si>
  <si>
    <t>Post</t>
  </si>
  <si>
    <t>Diff</t>
  </si>
  <si>
    <t>Clothed weight (kg)</t>
  </si>
  <si>
    <t>Clothed - clothing weight (kg)</t>
  </si>
  <si>
    <t>Low</t>
  </si>
  <si>
    <t>High</t>
  </si>
  <si>
    <t>Ereq (W/m2)</t>
  </si>
  <si>
    <t>Thigh</t>
  </si>
  <si>
    <t>Shin</t>
  </si>
  <si>
    <t>Chest</t>
  </si>
  <si>
    <t>LSR</t>
  </si>
  <si>
    <t>Height (m)</t>
  </si>
  <si>
    <t>Average</t>
  </si>
  <si>
    <t>Patch area (cm2)</t>
  </si>
  <si>
    <t>Hand</t>
  </si>
  <si>
    <t>Pre (g)</t>
  </si>
  <si>
    <t>Post (g)</t>
  </si>
  <si>
    <t>No. glands</t>
  </si>
  <si>
    <t>SGD (glands/cm2)</t>
  </si>
  <si>
    <t>OpG (mg/h)</t>
  </si>
  <si>
    <t>Bra Triangle</t>
  </si>
  <si>
    <t>Abdomen</t>
  </si>
  <si>
    <t>Upper Back</t>
  </si>
  <si>
    <t>Lower Back</t>
  </si>
  <si>
    <t>Skinfolds - Jackson Pollock 1985</t>
  </si>
  <si>
    <t>% Body Fat</t>
  </si>
  <si>
    <t>Abdominal (mm)</t>
  </si>
  <si>
    <t>Suprailiac (mm)</t>
  </si>
  <si>
    <t>Triceps (mm)</t>
  </si>
  <si>
    <t>Thigh (mm)</t>
  </si>
  <si>
    <t>T- shirt (kg)</t>
  </si>
  <si>
    <t>Bra (kg)</t>
  </si>
  <si>
    <t>Shorts (kg)</t>
  </si>
  <si>
    <t>Socks (kg)</t>
  </si>
  <si>
    <t>Shoes (kg)</t>
  </si>
  <si>
    <t>Perception</t>
  </si>
  <si>
    <t>Thermal</t>
  </si>
  <si>
    <t>Wetness</t>
  </si>
  <si>
    <t>Comfort</t>
  </si>
  <si>
    <t>0 Min</t>
  </si>
  <si>
    <t>10 Min</t>
  </si>
  <si>
    <t>20 Min</t>
  </si>
  <si>
    <t>30 Min</t>
  </si>
  <si>
    <t>Hottest</t>
  </si>
  <si>
    <t>Wettest</t>
  </si>
  <si>
    <t>Most Uncomfortable</t>
  </si>
  <si>
    <t>Abdo</t>
  </si>
  <si>
    <t>UB</t>
  </si>
  <si>
    <t>LB</t>
  </si>
  <si>
    <t>Delt</t>
  </si>
  <si>
    <t>MEAN</t>
  </si>
  <si>
    <t>WBSR (kg/hr)</t>
  </si>
  <si>
    <t>Total sweat in clothes (kg)</t>
  </si>
  <si>
    <t>% Of clothing sweat per iteam</t>
  </si>
  <si>
    <t>T-shirt</t>
  </si>
  <si>
    <t>Bra</t>
  </si>
  <si>
    <t>Shorts</t>
  </si>
  <si>
    <t>Socks</t>
  </si>
  <si>
    <t>Shoes</t>
  </si>
  <si>
    <t>Ttympanic</t>
  </si>
  <si>
    <r>
      <t>End Exercis</t>
    </r>
    <r>
      <rPr>
        <sz val="11"/>
        <color theme="1"/>
        <rFont val="Calibri"/>
        <family val="2"/>
        <scheme val="minor"/>
      </rPr>
      <t xml:space="preserve">e </t>
    </r>
    <r>
      <rPr>
        <b/>
        <sz val="11"/>
        <color theme="1"/>
        <rFont val="Calibri"/>
        <family val="2"/>
        <scheme val="minor"/>
      </rPr>
      <t>Tskin</t>
    </r>
  </si>
  <si>
    <r>
      <t>Start Exercis</t>
    </r>
    <r>
      <rPr>
        <sz val="11"/>
        <color theme="1"/>
        <rFont val="Calibri"/>
        <family val="2"/>
        <scheme val="minor"/>
      </rPr>
      <t xml:space="preserve">e </t>
    </r>
    <r>
      <rPr>
        <b/>
        <sz val="11"/>
        <color theme="1"/>
        <rFont val="Calibri"/>
        <family val="2"/>
        <scheme val="minor"/>
      </rPr>
      <t>Tskin</t>
    </r>
  </si>
  <si>
    <t>Tskin Delta</t>
  </si>
  <si>
    <t>LSR (mg/cm2/min)</t>
  </si>
  <si>
    <t>Contact time (min)</t>
  </si>
  <si>
    <t>Diff (mg)</t>
  </si>
  <si>
    <r>
      <t>Mid Exercis</t>
    </r>
    <r>
      <rPr>
        <sz val="11"/>
        <color theme="1"/>
        <rFont val="Calibri"/>
        <family val="2"/>
        <scheme val="minor"/>
      </rPr>
      <t xml:space="preserve">e </t>
    </r>
    <r>
      <rPr>
        <b/>
        <sz val="11"/>
        <color theme="1"/>
        <rFont val="Calibri"/>
        <family val="2"/>
        <scheme val="minor"/>
      </rPr>
      <t>Tskin</t>
    </r>
  </si>
  <si>
    <t>Total dry clothing weight (kg)</t>
  </si>
  <si>
    <t>% dry clothing weight that’s sweaty</t>
  </si>
  <si>
    <t>OpG (mg/min)</t>
  </si>
  <si>
    <t>Extremities</t>
  </si>
  <si>
    <t>Torso</t>
  </si>
  <si>
    <t>Hprod (W/kg)</t>
  </si>
  <si>
    <t>BSA/mass (cm2/kg)</t>
  </si>
  <si>
    <t>WBSL (kg)</t>
  </si>
  <si>
    <t>Total other sweat lost (kg)</t>
  </si>
  <si>
    <t>∆</t>
  </si>
  <si>
    <t>BSA/mass (m2/kg)</t>
  </si>
  <si>
    <t>g/m2/hr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</si>
</sst>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Dashed">
        <color auto="1"/>
      </left>
      <right/>
      <top style="thin">
        <color auto="1"/>
      </top>
      <bottom/>
      <diagonal/>
    </border>
    <border>
      <left/>
      <right style="mediumDashed">
        <color auto="1"/>
      </right>
      <top style="thin">
        <color auto="1"/>
      </top>
      <bottom/>
      <diagonal/>
    </border>
    <border>
      <left style="mediumDashed">
        <color auto="1"/>
      </left>
      <right/>
      <top/>
      <bottom style="medium">
        <color auto="1"/>
      </bottom>
      <diagonal/>
    </border>
    <border>
      <left/>
      <right style="mediumDashed">
        <color auto="1"/>
      </right>
      <top/>
      <bottom style="medium">
        <color auto="1"/>
      </bottom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Dashed">
        <color auto="1"/>
      </left>
      <right/>
      <top style="medium">
        <color auto="1"/>
      </top>
      <bottom/>
      <diagonal/>
    </border>
    <border>
      <left/>
      <right style="mediumDashed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Border="0"/>
    <xf numFmtId="0" fontId="3" fillId="0" borderId="0"/>
  </cellStyleXfs>
  <cellXfs count="1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4" xfId="0" applyBorder="1"/>
    <xf numFmtId="14" fontId="0" fillId="0" borderId="0" xfId="0" applyNumberFormat="1"/>
    <xf numFmtId="2" fontId="0" fillId="0" borderId="0" xfId="0" applyNumberFormat="1"/>
    <xf numFmtId="0" fontId="0" fillId="0" borderId="6" xfId="0" applyBorder="1"/>
    <xf numFmtId="14" fontId="0" fillId="0" borderId="7" xfId="0" applyNumberFormat="1" applyBorder="1"/>
    <xf numFmtId="0" fontId="0" fillId="0" borderId="7" xfId="0" applyBorder="1"/>
    <xf numFmtId="14" fontId="0" fillId="0" borderId="4" xfId="0" applyNumberFormat="1" applyBorder="1"/>
    <xf numFmtId="14" fontId="0" fillId="0" borderId="6" xfId="0" applyNumberFormat="1" applyBorder="1"/>
    <xf numFmtId="0" fontId="0" fillId="0" borderId="14" xfId="0" applyBorder="1"/>
    <xf numFmtId="0" fontId="0" fillId="0" borderId="13" xfId="0" applyBorder="1"/>
    <xf numFmtId="0" fontId="0" fillId="9" borderId="14" xfId="0" applyFill="1" applyBorder="1"/>
    <xf numFmtId="0" fontId="0" fillId="9" borderId="7" xfId="0" applyFill="1" applyBorder="1"/>
    <xf numFmtId="0" fontId="0" fillId="9" borderId="15" xfId="0" applyFill="1" applyBorder="1"/>
    <xf numFmtId="0" fontId="0" fillId="5" borderId="14" xfId="0" applyFill="1" applyBorder="1"/>
    <xf numFmtId="0" fontId="0" fillId="5" borderId="7" xfId="0" applyFill="1" applyBorder="1"/>
    <xf numFmtId="0" fontId="0" fillId="5" borderId="15" xfId="0" applyFill="1" applyBorder="1"/>
    <xf numFmtId="0" fontId="0" fillId="7" borderId="7" xfId="0" applyFill="1" applyBorder="1"/>
    <xf numFmtId="0" fontId="0" fillId="7" borderId="7" xfId="0" applyFill="1" applyBorder="1" applyAlignment="1">
      <alignment wrapText="1"/>
    </xf>
    <xf numFmtId="0" fontId="0" fillId="7" borderId="20" xfId="0" applyFill="1" applyBorder="1"/>
    <xf numFmtId="0" fontId="0" fillId="7" borderId="21" xfId="0" applyFill="1" applyBorder="1" applyAlignment="1">
      <alignment wrapText="1"/>
    </xf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0" fillId="0" borderId="21" xfId="0" applyBorder="1"/>
    <xf numFmtId="1" fontId="0" fillId="0" borderId="0" xfId="0" applyNumberFormat="1"/>
    <xf numFmtId="0" fontId="0" fillId="16" borderId="6" xfId="0" applyFill="1" applyBorder="1" applyAlignment="1">
      <alignment wrapText="1"/>
    </xf>
    <xf numFmtId="0" fontId="0" fillId="16" borderId="7" xfId="0" applyFill="1" applyBorder="1" applyAlignment="1">
      <alignment wrapText="1"/>
    </xf>
    <xf numFmtId="0" fontId="0" fillId="16" borderId="21" xfId="0" applyFill="1" applyBorder="1" applyAlignment="1">
      <alignment wrapText="1"/>
    </xf>
    <xf numFmtId="0" fontId="0" fillId="16" borderId="8" xfId="0" applyFill="1" applyBorder="1" applyAlignment="1">
      <alignment wrapText="1"/>
    </xf>
    <xf numFmtId="0" fontId="1" fillId="11" borderId="2" xfId="0" applyFont="1" applyFill="1" applyBorder="1" applyAlignment="1">
      <alignment horizontal="center"/>
    </xf>
    <xf numFmtId="165" fontId="0" fillId="0" borderId="0" xfId="0" applyNumberFormat="1"/>
    <xf numFmtId="0" fontId="0" fillId="17" borderId="7" xfId="0" applyFill="1" applyBorder="1" applyAlignment="1">
      <alignment wrapText="1"/>
    </xf>
    <xf numFmtId="0" fontId="0" fillId="19" borderId="0" xfId="0" applyFill="1"/>
    <xf numFmtId="0" fontId="0" fillId="19" borderId="23" xfId="0" applyFill="1" applyBorder="1"/>
    <xf numFmtId="0" fontId="0" fillId="9" borderId="0" xfId="0" applyFill="1"/>
    <xf numFmtId="0" fontId="0" fillId="7" borderId="0" xfId="0" applyFill="1"/>
    <xf numFmtId="0" fontId="0" fillId="8" borderId="0" xfId="0" applyFill="1"/>
    <xf numFmtId="0" fontId="0" fillId="6" borderId="0" xfId="0" applyFill="1"/>
    <xf numFmtId="0" fontId="0" fillId="16" borderId="0" xfId="0" applyFill="1"/>
    <xf numFmtId="0" fontId="0" fillId="9" borderId="7" xfId="0" applyFill="1" applyBorder="1" applyAlignment="1">
      <alignment horizontal="center" vertical="center" wrapText="1"/>
    </xf>
    <xf numFmtId="0" fontId="0" fillId="5" borderId="0" xfId="0" applyFill="1"/>
    <xf numFmtId="0" fontId="0" fillId="17" borderId="6" xfId="0" applyFill="1" applyBorder="1" applyAlignment="1">
      <alignment wrapText="1"/>
    </xf>
    <xf numFmtId="0" fontId="0" fillId="17" borderId="8" xfId="0" applyFill="1" applyBorder="1" applyAlignment="1">
      <alignment wrapText="1"/>
    </xf>
    <xf numFmtId="0" fontId="0" fillId="2" borderId="0" xfId="0" applyFill="1"/>
    <xf numFmtId="0" fontId="0" fillId="2" borderId="23" xfId="0" applyFill="1" applyBorder="1"/>
    <xf numFmtId="0" fontId="0" fillId="2" borderId="7" xfId="0" applyFill="1" applyBorder="1"/>
    <xf numFmtId="0" fontId="0" fillId="2" borderId="21" xfId="0" applyFill="1" applyBorder="1"/>
    <xf numFmtId="165" fontId="0" fillId="18" borderId="5" xfId="0" applyNumberFormat="1" applyFill="1" applyBorder="1"/>
    <xf numFmtId="0" fontId="0" fillId="3" borderId="0" xfId="0" applyFill="1"/>
    <xf numFmtId="165" fontId="0" fillId="0" borderId="13" xfId="0" applyNumberFormat="1" applyBorder="1"/>
    <xf numFmtId="165" fontId="0" fillId="0" borderId="12" xfId="0" applyNumberFormat="1" applyBorder="1"/>
    <xf numFmtId="165" fontId="0" fillId="0" borderId="14" xfId="0" applyNumberFormat="1" applyBorder="1"/>
    <xf numFmtId="165" fontId="0" fillId="0" borderId="7" xfId="0" applyNumberFormat="1" applyBorder="1"/>
    <xf numFmtId="165" fontId="0" fillId="0" borderId="15" xfId="0" applyNumberFormat="1" applyBorder="1"/>
    <xf numFmtId="0" fontId="0" fillId="6" borderId="7" xfId="0" applyFill="1" applyBorder="1"/>
    <xf numFmtId="164" fontId="0" fillId="0" borderId="0" xfId="0" applyNumberFormat="1"/>
    <xf numFmtId="165" fontId="0" fillId="18" borderId="8" xfId="0" applyNumberFormat="1" applyFill="1" applyBorder="1"/>
    <xf numFmtId="164" fontId="0" fillId="0" borderId="7" xfId="0" applyNumberFormat="1" applyBorder="1"/>
    <xf numFmtId="0" fontId="1" fillId="11" borderId="26" xfId="0" applyFont="1" applyFill="1" applyBorder="1" applyAlignment="1">
      <alignment horizontal="center"/>
    </xf>
    <xf numFmtId="0" fontId="1" fillId="11" borderId="27" xfId="0" applyFont="1" applyFill="1" applyBorder="1" applyAlignment="1">
      <alignment horizontal="center"/>
    </xf>
    <xf numFmtId="0" fontId="0" fillId="7" borderId="20" xfId="0" applyFill="1" applyBorder="1" applyAlignment="1">
      <alignment wrapText="1"/>
    </xf>
    <xf numFmtId="0" fontId="0" fillId="0" borderId="26" xfId="0" applyBorder="1"/>
    <xf numFmtId="0" fontId="0" fillId="0" borderId="2" xfId="0" applyBorder="1"/>
    <xf numFmtId="0" fontId="0" fillId="5" borderId="2" xfId="0" applyFill="1" applyBorder="1"/>
    <xf numFmtId="0" fontId="0" fillId="20" borderId="0" xfId="0" applyFill="1"/>
    <xf numFmtId="0" fontId="0" fillId="20" borderId="23" xfId="0" applyFill="1" applyBorder="1"/>
    <xf numFmtId="0" fontId="0" fillId="20" borderId="7" xfId="0" applyFill="1" applyBorder="1"/>
    <xf numFmtId="0" fontId="0" fillId="20" borderId="21" xfId="0" applyFill="1" applyBorder="1"/>
    <xf numFmtId="165" fontId="0" fillId="0" borderId="28" xfId="0" applyNumberFormat="1" applyBorder="1"/>
    <xf numFmtId="165" fontId="0" fillId="0" borderId="2" xfId="0" applyNumberFormat="1" applyBorder="1"/>
    <xf numFmtId="165" fontId="0" fillId="0" borderId="29" xfId="0" applyNumberFormat="1" applyBorder="1"/>
    <xf numFmtId="165" fontId="0" fillId="18" borderId="0" xfId="0" applyNumberFormat="1" applyFill="1"/>
    <xf numFmtId="165" fontId="0" fillId="18" borderId="7" xfId="0" applyNumberFormat="1" applyFill="1" applyBorder="1"/>
    <xf numFmtId="0" fontId="1" fillId="8" borderId="30" xfId="0" applyFont="1" applyFill="1" applyBorder="1" applyAlignment="1">
      <alignment horizontal="center" vertical="center" wrapText="1"/>
    </xf>
    <xf numFmtId="0" fontId="0" fillId="17" borderId="31" xfId="0" applyFill="1" applyBorder="1" applyAlignment="1">
      <alignment wrapText="1"/>
    </xf>
    <xf numFmtId="164" fontId="0" fillId="13" borderId="32" xfId="0" applyNumberFormat="1" applyFill="1" applyBorder="1"/>
    <xf numFmtId="164" fontId="0" fillId="13" borderId="33" xfId="0" applyNumberFormat="1" applyFill="1" applyBorder="1"/>
    <xf numFmtId="164" fontId="0" fillId="13" borderId="25" xfId="0" applyNumberFormat="1" applyFill="1" applyBorder="1"/>
    <xf numFmtId="0" fontId="1" fillId="17" borderId="8" xfId="0" applyFont="1" applyFill="1" applyBorder="1" applyAlignment="1">
      <alignment wrapText="1"/>
    </xf>
    <xf numFmtId="0" fontId="0" fillId="2" borderId="5" xfId="0" applyFill="1" applyBorder="1"/>
    <xf numFmtId="1" fontId="0" fillId="0" borderId="5" xfId="0" applyNumberFormat="1" applyBorder="1"/>
    <xf numFmtId="1" fontId="0" fillId="3" borderId="5" xfId="0" applyNumberFormat="1" applyFill="1" applyBorder="1"/>
    <xf numFmtId="1" fontId="0" fillId="0" borderId="7" xfId="0" applyNumberFormat="1" applyBorder="1"/>
    <xf numFmtId="1" fontId="0" fillId="3" borderId="8" xfId="0" applyNumberFormat="1" applyFill="1" applyBorder="1"/>
    <xf numFmtId="165" fontId="0" fillId="0" borderId="5" xfId="0" applyNumberFormat="1" applyBorder="1"/>
    <xf numFmtId="0" fontId="1" fillId="8" borderId="16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9" borderId="24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/>
    </xf>
    <xf numFmtId="0" fontId="0" fillId="7" borderId="9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1" fillId="16" borderId="9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1" fillId="16" borderId="16" xfId="0" applyFont="1" applyFill="1" applyBorder="1" applyAlignment="1">
      <alignment horizontal="center" vertical="center"/>
    </xf>
    <xf numFmtId="0" fontId="1" fillId="16" borderId="19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1" xr:uid="{14D3C7B7-CFD0-4AAE-9DEC-AFC0C63A8555}"/>
    <cellStyle name="Normal 2 2" xfId="2" xr:uid="{6A1E65C5-96F8-44B1-85E6-EFD2A505FDFC}"/>
  </cellStyles>
  <dxfs count="0"/>
  <tableStyles count="0" defaultTableStyle="TableStyleMedium2" defaultPivotStyle="PivotStyleLight16"/>
  <colors>
    <mruColors>
      <color rgb="FF3F9BC9"/>
      <color rgb="FFFF7C80"/>
      <color rgb="FFFFCCCC"/>
      <color rgb="FFFF66FF"/>
      <color rgb="FFD1A5FD"/>
      <color rgb="FFFFCCFF"/>
      <color rgb="FFFF00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nnah Blount" id="{24FCEC34-4E0F-4026-9375-0F78EB66512B}" userId="S::hb4u22@soton.ac.uk::01c2442a-40b2-4698-838d-15e91ee2957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J1" dT="2024-10-03T10:59:51.38" personId="{24FCEC34-4E0F-4026-9375-0F78EB66512B}" id="{0267A5D3-BF7F-457B-98DD-1A3E701341FF}">
    <text xml:space="preserve">Teli, James &amp; Jentsch (2013).” à adapted the ASHRAE 7-point sensation and perception scales to more simple wording to facilitate child understanding </text>
  </threadedComment>
  <threadedComment ref="FJ1" dT="2024-10-03T11:00:01.42" personId="{24FCEC34-4E0F-4026-9375-0F78EB66512B}" id="{FD2F33D7-0453-4AD4-9DA1-7B6970992693}" parentId="{0267A5D3-BF7F-457B-98DD-1A3E701341FF}">
    <text>We cut out cold option</text>
  </threadedComment>
  <threadedComment ref="I2" dT="2024-09-12T12:36:12.69" personId="{24FCEC34-4E0F-4026-9375-0F78EB66512B}" id="{39360116-26CF-4C21-9D16-FD23138EFA87}">
    <text xml:space="preserve">5 cm adjacent to the umbilicus </text>
  </threadedComment>
  <threadedComment ref="J2" dT="2024-09-12T12:37:38.93" personId="{24FCEC34-4E0F-4026-9375-0F78EB66512B}" id="{EB00D5C1-B4F4-4CE4-98F2-62CB3902AF6D}">
    <text xml:space="preserve">The intersection of a line joining the spinale (front part of iliac crest) and the anterior (front) part of the axilla (armpit), and a horizontal line at the level of the iliac crest - pinch medially
</text>
  </threadedComment>
  <threadedComment ref="K2" dT="2024-09-12T12:38:48.77" personId="{24FCEC34-4E0F-4026-9375-0F78EB66512B}" id="{897506FE-BAFC-42BB-B41C-3D3E2410795E}">
    <text>Midpoint from shoulder to elbow - vertical pinch</text>
  </threadedComment>
  <threadedComment ref="L2" dT="2024-09-12T12:38:48.77" personId="{24FCEC34-4E0F-4026-9375-0F78EB66512B}" id="{1E428AC9-2CD1-483A-885D-217E969144B7}">
    <text>Midpoint from shoulder to elbow - vertical pinch</text>
  </threadedComment>
  <threadedComment ref="BW4" dT="2024-10-21T12:58:32.69" personId="{24FCEC34-4E0F-4026-9375-0F78EB66512B}" id="{99B8835D-83BA-4DD1-9ADC-20752996AAD8}">
    <text xml:space="preserve">Smaller patches - 2x2
</text>
  </threadedComment>
  <threadedComment ref="DG4" dT="2024-10-21T12:58:32.69" personId="{24FCEC34-4E0F-4026-9375-0F78EB66512B}" id="{33F4E02F-C5E5-424E-8EC2-BBE623825EE2}">
    <text xml:space="preserve">Smaller patches - 2x2
</text>
  </threadedComment>
  <threadedComment ref="DN4" dT="2024-10-21T12:58:32.69" personId="{24FCEC34-4E0F-4026-9375-0F78EB66512B}" id="{E236C94A-A5DB-4382-8D19-52B39286A726}">
    <text xml:space="preserve">Smaller patches - 2x2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4EF4C-7686-4970-9B67-45F12521911A}">
  <dimension ref="A1:GG31"/>
  <sheetViews>
    <sheetView tabSelected="1" zoomScale="57" zoomScaleNormal="110" workbookViewId="0">
      <pane xSplit="1" topLeftCell="B1" activePane="topRight" state="frozen"/>
      <selection pane="topRight" activeCell="B1" sqref="B1:B1048576"/>
    </sheetView>
  </sheetViews>
  <sheetFormatPr defaultRowHeight="14.5" x14ac:dyDescent="0.35"/>
  <cols>
    <col min="1" max="1" width="10.26953125" customWidth="1"/>
    <col min="3" max="3" width="8.26953125" customWidth="1"/>
    <col min="4" max="4" width="10.26953125" bestFit="1" customWidth="1"/>
    <col min="5" max="5" width="10.1796875" bestFit="1" customWidth="1"/>
    <col min="6" max="6" width="8.26953125" bestFit="1" customWidth="1"/>
    <col min="7" max="7" width="8.26953125" customWidth="1"/>
    <col min="8" max="8" width="10.1796875" customWidth="1"/>
    <col min="9" max="13" width="8.26953125" customWidth="1"/>
    <col min="14" max="15" width="11.81640625" customWidth="1"/>
    <col min="16" max="16" width="9.453125" customWidth="1"/>
    <col min="17" max="18" width="11.81640625" customWidth="1"/>
    <col min="19" max="19" width="12.1796875" customWidth="1"/>
    <col min="20" max="20" width="11.81640625" customWidth="1"/>
    <col min="21" max="21" width="10.54296875" bestFit="1" customWidth="1"/>
    <col min="23" max="27" width="5.26953125" customWidth="1"/>
    <col min="28" max="28" width="5.7265625" customWidth="1"/>
    <col min="29" max="33" width="5.26953125" customWidth="1"/>
    <col min="34" max="34" width="7.453125" customWidth="1"/>
    <col min="35" max="37" width="5.26953125" customWidth="1"/>
    <col min="38" max="40" width="9.1796875" customWidth="1"/>
    <col min="41" max="50" width="6.1796875" customWidth="1"/>
    <col min="51" max="52" width="6.7265625" customWidth="1"/>
    <col min="53" max="56" width="7.1796875" customWidth="1"/>
    <col min="57" max="57" width="7.7265625" customWidth="1"/>
    <col min="60" max="60" width="11" bestFit="1" customWidth="1"/>
    <col min="61" max="63" width="11" customWidth="1"/>
    <col min="69" max="69" width="11" bestFit="1" customWidth="1"/>
    <col min="72" max="72" width="7.1796875" customWidth="1"/>
    <col min="73" max="73" width="7.26953125" customWidth="1"/>
    <col min="74" max="74" width="7" customWidth="1"/>
    <col min="75" max="75" width="8.26953125" customWidth="1"/>
    <col min="76" max="76" width="6.54296875" customWidth="1"/>
    <col min="77" max="77" width="11.81640625" customWidth="1"/>
    <col min="78" max="78" width="7.26953125" customWidth="1"/>
    <col min="79" max="79" width="10" customWidth="1"/>
    <col min="80" max="80" width="7.26953125" customWidth="1"/>
    <col min="81" max="81" width="7" customWidth="1"/>
    <col min="82" max="83" width="8.26953125" customWidth="1"/>
    <col min="84" max="84" width="6.54296875" customWidth="1"/>
    <col min="85" max="85" width="11.81640625" customWidth="1"/>
    <col min="86" max="86" width="7.26953125" customWidth="1"/>
    <col min="87" max="87" width="7.1796875" customWidth="1"/>
    <col min="88" max="88" width="7.26953125" customWidth="1"/>
    <col min="89" max="89" width="7" customWidth="1"/>
    <col min="90" max="90" width="8.26953125" customWidth="1"/>
    <col min="91" max="91" width="6.54296875" customWidth="1"/>
    <col min="92" max="92" width="11.81640625" customWidth="1"/>
    <col min="93" max="93" width="8.81640625" customWidth="1"/>
    <col min="94" max="94" width="7.1796875" customWidth="1"/>
    <col min="95" max="95" width="7.26953125" customWidth="1"/>
    <col min="96" max="96" width="7" customWidth="1"/>
    <col min="97" max="97" width="8.26953125" customWidth="1"/>
    <col min="98" max="98" width="6.54296875" customWidth="1"/>
    <col min="99" max="99" width="11.81640625" customWidth="1"/>
    <col min="100" max="100" width="7.26953125" customWidth="1"/>
    <col min="101" max="101" width="7.1796875" customWidth="1"/>
    <col min="102" max="102" width="7.26953125" customWidth="1"/>
    <col min="103" max="103" width="7" customWidth="1"/>
    <col min="104" max="104" width="8.26953125" customWidth="1"/>
    <col min="105" max="105" width="6.54296875" customWidth="1"/>
    <col min="106" max="106" width="11.81640625" customWidth="1"/>
    <col min="107" max="107" width="7.26953125" customWidth="1"/>
    <col min="108" max="108" width="7.1796875" customWidth="1"/>
    <col min="109" max="109" width="7.26953125" customWidth="1"/>
    <col min="110" max="110" width="7" customWidth="1"/>
    <col min="111" max="111" width="8.26953125" customWidth="1"/>
    <col min="112" max="112" width="6.54296875" customWidth="1"/>
    <col min="113" max="113" width="11.81640625" customWidth="1"/>
    <col min="114" max="114" width="7.26953125" customWidth="1"/>
    <col min="115" max="115" width="7.1796875" customWidth="1"/>
    <col min="116" max="116" width="7.26953125" customWidth="1"/>
    <col min="117" max="117" width="7" customWidth="1"/>
    <col min="118" max="118" width="8.26953125" customWidth="1"/>
    <col min="119" max="119" width="6.54296875" customWidth="1"/>
    <col min="120" max="120" width="11.81640625" customWidth="1"/>
    <col min="121" max="121" width="7.26953125" customWidth="1"/>
    <col min="122" max="122" width="11.26953125" customWidth="1"/>
    <col min="123" max="155" width="7.26953125" customWidth="1"/>
    <col min="156" max="156" width="8.81640625" customWidth="1"/>
    <col min="157" max="165" width="5" customWidth="1"/>
    <col min="166" max="174" width="5.1796875" customWidth="1"/>
    <col min="175" max="175" width="11.1796875" customWidth="1"/>
    <col min="176" max="176" width="12.1796875" customWidth="1"/>
    <col min="177" max="189" width="5.1796875" customWidth="1"/>
  </cols>
  <sheetData>
    <row r="1" spans="1:189" ht="14.5" customHeight="1" x14ac:dyDescent="0.35">
      <c r="A1" s="99" t="s">
        <v>0</v>
      </c>
      <c r="B1" s="102" t="s">
        <v>1</v>
      </c>
      <c r="C1" s="102" t="s">
        <v>8</v>
      </c>
      <c r="D1" s="102" t="s">
        <v>27</v>
      </c>
      <c r="E1" s="102" t="s">
        <v>2</v>
      </c>
      <c r="F1" s="102" t="s">
        <v>3</v>
      </c>
      <c r="G1" s="102" t="s">
        <v>93</v>
      </c>
      <c r="H1" s="109" t="s">
        <v>89</v>
      </c>
      <c r="I1" s="105" t="s">
        <v>40</v>
      </c>
      <c r="J1" s="105"/>
      <c r="K1" s="105"/>
      <c r="L1" s="105"/>
      <c r="M1" s="106"/>
      <c r="N1" s="133" t="s">
        <v>4</v>
      </c>
      <c r="O1" s="134"/>
      <c r="P1" s="134"/>
      <c r="Q1" s="134"/>
      <c r="R1" s="135"/>
      <c r="S1" s="121" t="s">
        <v>13</v>
      </c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61"/>
      <c r="DS1" s="6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128" t="s">
        <v>51</v>
      </c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30"/>
    </row>
    <row r="2" spans="1:189" ht="28.9" customHeight="1" x14ac:dyDescent="0.35">
      <c r="A2" s="100"/>
      <c r="B2" s="103"/>
      <c r="C2" s="103"/>
      <c r="D2" s="103"/>
      <c r="E2" s="103"/>
      <c r="F2" s="103"/>
      <c r="G2" s="103"/>
      <c r="H2" s="110"/>
      <c r="I2" s="107" t="s">
        <v>42</v>
      </c>
      <c r="J2" s="107" t="s">
        <v>43</v>
      </c>
      <c r="K2" s="107" t="s">
        <v>44</v>
      </c>
      <c r="L2" s="107" t="s">
        <v>45</v>
      </c>
      <c r="M2" s="107" t="s">
        <v>41</v>
      </c>
      <c r="N2" s="112" t="s">
        <v>5</v>
      </c>
      <c r="O2" s="114" t="s">
        <v>11</v>
      </c>
      <c r="P2" s="114" t="s">
        <v>12</v>
      </c>
      <c r="Q2" s="114" t="s">
        <v>9</v>
      </c>
      <c r="R2" s="136" t="s">
        <v>10</v>
      </c>
      <c r="S2" s="124" t="s">
        <v>5</v>
      </c>
      <c r="T2" s="124" t="s">
        <v>11</v>
      </c>
      <c r="U2" s="124" t="s">
        <v>12</v>
      </c>
      <c r="V2" s="124" t="s">
        <v>14</v>
      </c>
      <c r="W2" s="119" t="s">
        <v>46</v>
      </c>
      <c r="X2" s="116"/>
      <c r="Y2" s="116"/>
      <c r="Z2" s="116" t="s">
        <v>47</v>
      </c>
      <c r="AA2" s="116"/>
      <c r="AB2" s="116"/>
      <c r="AC2" s="116" t="s">
        <v>48</v>
      </c>
      <c r="AD2" s="116"/>
      <c r="AE2" s="116"/>
      <c r="AF2" s="116" t="s">
        <v>49</v>
      </c>
      <c r="AG2" s="116"/>
      <c r="AH2" s="116"/>
      <c r="AI2" s="116" t="s">
        <v>50</v>
      </c>
      <c r="AJ2" s="116"/>
      <c r="AK2" s="116"/>
      <c r="AL2" s="116" t="s">
        <v>68</v>
      </c>
      <c r="AM2" s="116" t="s">
        <v>91</v>
      </c>
      <c r="AN2" s="116" t="s">
        <v>83</v>
      </c>
      <c r="AO2" s="116" t="s">
        <v>69</v>
      </c>
      <c r="AP2" s="116"/>
      <c r="AQ2" s="116"/>
      <c r="AR2" s="116"/>
      <c r="AS2" s="116"/>
      <c r="AT2" s="116" t="s">
        <v>84</v>
      </c>
      <c r="AU2" s="116"/>
      <c r="AV2" s="116"/>
      <c r="AW2" s="116"/>
      <c r="AX2" s="116"/>
      <c r="AY2" s="116" t="s">
        <v>18</v>
      </c>
      <c r="AZ2" s="116"/>
      <c r="BA2" s="117" t="s">
        <v>19</v>
      </c>
      <c r="BB2" s="117"/>
      <c r="BC2" s="118"/>
      <c r="BD2" s="93" t="s">
        <v>90</v>
      </c>
      <c r="BE2" s="93" t="s">
        <v>67</v>
      </c>
      <c r="BF2" s="91" t="s">
        <v>7</v>
      </c>
      <c r="BG2" s="92"/>
      <c r="BH2" s="92"/>
      <c r="BI2" s="91" t="s">
        <v>88</v>
      </c>
      <c r="BJ2" s="92"/>
      <c r="BK2" s="92"/>
      <c r="BL2" s="91" t="s">
        <v>6</v>
      </c>
      <c r="BM2" s="92"/>
      <c r="BN2" s="92"/>
      <c r="BO2" s="92" t="s">
        <v>22</v>
      </c>
      <c r="BP2" s="92"/>
      <c r="BQ2" s="98"/>
      <c r="BR2" s="122" t="s">
        <v>80</v>
      </c>
      <c r="BS2" s="122" t="s">
        <v>29</v>
      </c>
      <c r="BT2" s="95" t="s">
        <v>30</v>
      </c>
      <c r="BU2" s="97"/>
      <c r="BV2" s="97"/>
      <c r="BW2" s="97"/>
      <c r="BX2" s="97"/>
      <c r="BY2" s="97"/>
      <c r="BZ2" s="96"/>
      <c r="CA2" s="97" t="s">
        <v>36</v>
      </c>
      <c r="CB2" s="97"/>
      <c r="CC2" s="97"/>
      <c r="CD2" s="97"/>
      <c r="CE2" s="97"/>
      <c r="CF2" s="97"/>
      <c r="CG2" s="97"/>
      <c r="CH2" s="97"/>
      <c r="CI2" s="95" t="s">
        <v>37</v>
      </c>
      <c r="CJ2" s="97"/>
      <c r="CK2" s="97"/>
      <c r="CL2" s="97"/>
      <c r="CM2" s="97"/>
      <c r="CN2" s="97"/>
      <c r="CO2" s="96"/>
      <c r="CP2" s="97" t="s">
        <v>38</v>
      </c>
      <c r="CQ2" s="97"/>
      <c r="CR2" s="97"/>
      <c r="CS2" s="97"/>
      <c r="CT2" s="97"/>
      <c r="CU2" s="97"/>
      <c r="CV2" s="97"/>
      <c r="CW2" s="95" t="s">
        <v>39</v>
      </c>
      <c r="CX2" s="97"/>
      <c r="CY2" s="97"/>
      <c r="CZ2" s="97"/>
      <c r="DA2" s="97"/>
      <c r="DB2" s="97"/>
      <c r="DC2" s="96"/>
      <c r="DD2" s="95" t="s">
        <v>23</v>
      </c>
      <c r="DE2" s="97"/>
      <c r="DF2" s="97"/>
      <c r="DG2" s="97"/>
      <c r="DH2" s="97"/>
      <c r="DI2" s="97"/>
      <c r="DJ2" s="97"/>
      <c r="DK2" s="95" t="s">
        <v>24</v>
      </c>
      <c r="DL2" s="97"/>
      <c r="DM2" s="97"/>
      <c r="DN2" s="97"/>
      <c r="DO2" s="97"/>
      <c r="DP2" s="97"/>
      <c r="DQ2" s="97"/>
      <c r="DR2" s="95" t="s">
        <v>26</v>
      </c>
      <c r="DS2" s="96"/>
      <c r="DT2" s="89" t="s">
        <v>77</v>
      </c>
      <c r="DU2" s="89"/>
      <c r="DV2" s="89"/>
      <c r="DW2" s="89"/>
      <c r="DX2" s="89"/>
      <c r="DY2" s="89"/>
      <c r="DZ2" s="89"/>
      <c r="EA2" s="90"/>
      <c r="EB2" s="88" t="s">
        <v>82</v>
      </c>
      <c r="EC2" s="89"/>
      <c r="ED2" s="89"/>
      <c r="EE2" s="89"/>
      <c r="EF2" s="89"/>
      <c r="EG2" s="89"/>
      <c r="EH2" s="89"/>
      <c r="EI2" s="90"/>
      <c r="EJ2" s="88" t="s">
        <v>76</v>
      </c>
      <c r="EK2" s="89"/>
      <c r="EL2" s="89"/>
      <c r="EM2" s="89"/>
      <c r="EN2" s="89"/>
      <c r="EO2" s="89"/>
      <c r="EP2" s="89"/>
      <c r="EQ2" s="90"/>
      <c r="ER2" s="89" t="s">
        <v>78</v>
      </c>
      <c r="ES2" s="89"/>
      <c r="ET2" s="89"/>
      <c r="EU2" s="89"/>
      <c r="EV2" s="89"/>
      <c r="EW2" s="89"/>
      <c r="EX2" s="89"/>
      <c r="EY2" s="89"/>
      <c r="EZ2" s="76" t="s">
        <v>66</v>
      </c>
      <c r="FA2" s="88" t="s">
        <v>75</v>
      </c>
      <c r="FB2" s="89"/>
      <c r="FC2" s="89"/>
      <c r="FD2" s="89"/>
      <c r="FE2" s="89"/>
      <c r="FF2" s="89"/>
      <c r="FG2" s="89"/>
      <c r="FH2" s="89"/>
      <c r="FI2" s="90"/>
      <c r="FJ2" s="131" t="s">
        <v>52</v>
      </c>
      <c r="FK2" s="126"/>
      <c r="FL2" s="126"/>
      <c r="FM2" s="132"/>
      <c r="FN2" s="126" t="s">
        <v>59</v>
      </c>
      <c r="FO2" s="126"/>
      <c r="FP2" s="126"/>
      <c r="FQ2" s="126"/>
      <c r="FR2" s="131" t="s">
        <v>53</v>
      </c>
      <c r="FS2" s="126"/>
      <c r="FT2" s="126"/>
      <c r="FU2" s="132"/>
      <c r="FV2" s="126" t="s">
        <v>60</v>
      </c>
      <c r="FW2" s="126"/>
      <c r="FX2" s="126"/>
      <c r="FY2" s="127"/>
      <c r="FZ2" s="131" t="s">
        <v>54</v>
      </c>
      <c r="GA2" s="126"/>
      <c r="GB2" s="126"/>
      <c r="GC2" s="132"/>
      <c r="GD2" s="126" t="s">
        <v>61</v>
      </c>
      <c r="GE2" s="126"/>
      <c r="GF2" s="126"/>
      <c r="GG2" s="127"/>
    </row>
    <row r="3" spans="1:189" ht="30" customHeight="1" thickBot="1" x14ac:dyDescent="0.4">
      <c r="A3" s="101"/>
      <c r="B3" s="104"/>
      <c r="C3" s="104"/>
      <c r="D3" s="104"/>
      <c r="E3" s="104"/>
      <c r="F3" s="104"/>
      <c r="G3" s="104"/>
      <c r="H3" s="111"/>
      <c r="I3" s="108"/>
      <c r="J3" s="108"/>
      <c r="K3" s="108"/>
      <c r="L3" s="108"/>
      <c r="M3" s="108"/>
      <c r="N3" s="113"/>
      <c r="O3" s="115"/>
      <c r="P3" s="115"/>
      <c r="Q3" s="115"/>
      <c r="R3" s="137"/>
      <c r="S3" s="125"/>
      <c r="T3" s="125"/>
      <c r="U3" s="125"/>
      <c r="V3" s="125"/>
      <c r="W3" s="13" t="s">
        <v>15</v>
      </c>
      <c r="X3" s="14" t="s">
        <v>16</v>
      </c>
      <c r="Y3" s="14" t="s">
        <v>17</v>
      </c>
      <c r="Z3" s="14" t="s">
        <v>15</v>
      </c>
      <c r="AA3" s="14" t="s">
        <v>16</v>
      </c>
      <c r="AB3" s="14" t="s">
        <v>17</v>
      </c>
      <c r="AC3" s="14" t="s">
        <v>15</v>
      </c>
      <c r="AD3" s="14" t="s">
        <v>16</v>
      </c>
      <c r="AE3" s="14" t="s">
        <v>17</v>
      </c>
      <c r="AF3" s="14" t="s">
        <v>15</v>
      </c>
      <c r="AG3" s="14" t="s">
        <v>16</v>
      </c>
      <c r="AH3" s="14" t="s">
        <v>17</v>
      </c>
      <c r="AI3" s="14" t="s">
        <v>15</v>
      </c>
      <c r="AJ3" s="14" t="s">
        <v>16</v>
      </c>
      <c r="AK3" s="14" t="s">
        <v>17</v>
      </c>
      <c r="AL3" s="120"/>
      <c r="AM3" s="120"/>
      <c r="AN3" s="120"/>
      <c r="AO3" s="42" t="s">
        <v>70</v>
      </c>
      <c r="AP3" s="42" t="s">
        <v>71</v>
      </c>
      <c r="AQ3" s="42" t="s">
        <v>72</v>
      </c>
      <c r="AR3" s="42" t="s">
        <v>73</v>
      </c>
      <c r="AS3" s="42" t="s">
        <v>74</v>
      </c>
      <c r="AT3" s="42" t="s">
        <v>70</v>
      </c>
      <c r="AU3" s="42" t="s">
        <v>71</v>
      </c>
      <c r="AV3" s="42" t="s">
        <v>72</v>
      </c>
      <c r="AW3" s="42" t="s">
        <v>73</v>
      </c>
      <c r="AX3" s="42" t="s">
        <v>74</v>
      </c>
      <c r="AY3" s="14" t="s">
        <v>15</v>
      </c>
      <c r="AZ3" s="14" t="s">
        <v>16</v>
      </c>
      <c r="BA3" s="14" t="s">
        <v>15</v>
      </c>
      <c r="BB3" s="14" t="s">
        <v>16</v>
      </c>
      <c r="BC3" s="15" t="s">
        <v>17</v>
      </c>
      <c r="BD3" s="94"/>
      <c r="BE3" s="94"/>
      <c r="BF3" s="16" t="s">
        <v>20</v>
      </c>
      <c r="BG3" s="17" t="s">
        <v>21</v>
      </c>
      <c r="BH3" s="17" t="s">
        <v>28</v>
      </c>
      <c r="BI3" s="16" t="s">
        <v>20</v>
      </c>
      <c r="BJ3" s="17" t="s">
        <v>21</v>
      </c>
      <c r="BK3" s="17" t="s">
        <v>28</v>
      </c>
      <c r="BL3" s="16" t="s">
        <v>20</v>
      </c>
      <c r="BM3" s="17" t="s">
        <v>21</v>
      </c>
      <c r="BN3" s="17" t="s">
        <v>28</v>
      </c>
      <c r="BO3" s="17" t="s">
        <v>20</v>
      </c>
      <c r="BP3" s="17" t="s">
        <v>21</v>
      </c>
      <c r="BQ3" s="18" t="s">
        <v>28</v>
      </c>
      <c r="BR3" s="123"/>
      <c r="BS3" s="123"/>
      <c r="BT3" s="21" t="s">
        <v>31</v>
      </c>
      <c r="BU3" s="19" t="s">
        <v>32</v>
      </c>
      <c r="BV3" s="19" t="s">
        <v>81</v>
      </c>
      <c r="BW3" s="20" t="s">
        <v>79</v>
      </c>
      <c r="BX3" s="20" t="s">
        <v>33</v>
      </c>
      <c r="BY3" s="20" t="s">
        <v>34</v>
      </c>
      <c r="BZ3" s="22" t="s">
        <v>35</v>
      </c>
      <c r="CA3" s="19" t="s">
        <v>31</v>
      </c>
      <c r="CB3" s="19" t="s">
        <v>32</v>
      </c>
      <c r="CC3" s="19" t="s">
        <v>81</v>
      </c>
      <c r="CD3" s="20" t="s">
        <v>79</v>
      </c>
      <c r="CE3" s="20" t="s">
        <v>94</v>
      </c>
      <c r="CF3" s="20" t="s">
        <v>33</v>
      </c>
      <c r="CG3" s="20" t="s">
        <v>34</v>
      </c>
      <c r="CH3" s="20" t="s">
        <v>85</v>
      </c>
      <c r="CI3" s="21" t="s">
        <v>31</v>
      </c>
      <c r="CJ3" s="19" t="s">
        <v>32</v>
      </c>
      <c r="CK3" s="19" t="s">
        <v>81</v>
      </c>
      <c r="CL3" s="20" t="s">
        <v>79</v>
      </c>
      <c r="CM3" s="20" t="s">
        <v>33</v>
      </c>
      <c r="CN3" s="20" t="s">
        <v>34</v>
      </c>
      <c r="CO3" s="20" t="s">
        <v>85</v>
      </c>
      <c r="CP3" s="19" t="s">
        <v>31</v>
      </c>
      <c r="CQ3" s="19" t="s">
        <v>32</v>
      </c>
      <c r="CR3" s="19" t="s">
        <v>81</v>
      </c>
      <c r="CS3" s="20" t="s">
        <v>79</v>
      </c>
      <c r="CT3" s="20" t="s">
        <v>33</v>
      </c>
      <c r="CU3" s="20" t="s">
        <v>34</v>
      </c>
      <c r="CV3" s="20" t="s">
        <v>85</v>
      </c>
      <c r="CW3" s="21" t="s">
        <v>31</v>
      </c>
      <c r="CX3" s="19" t="s">
        <v>32</v>
      </c>
      <c r="CY3" s="19" t="s">
        <v>81</v>
      </c>
      <c r="CZ3" s="20" t="s">
        <v>79</v>
      </c>
      <c r="DA3" s="20" t="s">
        <v>33</v>
      </c>
      <c r="DB3" s="20" t="s">
        <v>34</v>
      </c>
      <c r="DC3" s="20" t="s">
        <v>85</v>
      </c>
      <c r="DD3" s="21" t="s">
        <v>31</v>
      </c>
      <c r="DE3" s="19" t="s">
        <v>32</v>
      </c>
      <c r="DF3" s="19" t="s">
        <v>81</v>
      </c>
      <c r="DG3" s="20" t="s">
        <v>79</v>
      </c>
      <c r="DH3" s="20" t="s">
        <v>33</v>
      </c>
      <c r="DI3" s="20" t="s">
        <v>34</v>
      </c>
      <c r="DJ3" s="20" t="s">
        <v>85</v>
      </c>
      <c r="DK3" s="21" t="s">
        <v>31</v>
      </c>
      <c r="DL3" s="19" t="s">
        <v>32</v>
      </c>
      <c r="DM3" s="19" t="s">
        <v>81</v>
      </c>
      <c r="DN3" s="20" t="s">
        <v>79</v>
      </c>
      <c r="DO3" s="20" t="s">
        <v>33</v>
      </c>
      <c r="DP3" s="20" t="s">
        <v>34</v>
      </c>
      <c r="DQ3" s="20" t="s">
        <v>85</v>
      </c>
      <c r="DR3" s="63" t="s">
        <v>86</v>
      </c>
      <c r="DS3" s="22" t="s">
        <v>87</v>
      </c>
      <c r="DT3" s="34" t="s">
        <v>23</v>
      </c>
      <c r="DU3" s="34" t="s">
        <v>24</v>
      </c>
      <c r="DV3" s="34" t="s">
        <v>25</v>
      </c>
      <c r="DW3" s="34" t="s">
        <v>65</v>
      </c>
      <c r="DX3" s="34" t="s">
        <v>62</v>
      </c>
      <c r="DY3" s="34" t="s">
        <v>63</v>
      </c>
      <c r="DZ3" s="34" t="s">
        <v>64</v>
      </c>
      <c r="EA3" s="45" t="s">
        <v>66</v>
      </c>
      <c r="EB3" s="34" t="s">
        <v>23</v>
      </c>
      <c r="EC3" s="34" t="s">
        <v>24</v>
      </c>
      <c r="ED3" s="34" t="s">
        <v>25</v>
      </c>
      <c r="EE3" s="34" t="s">
        <v>65</v>
      </c>
      <c r="EF3" s="34" t="s">
        <v>62</v>
      </c>
      <c r="EG3" s="34" t="s">
        <v>63</v>
      </c>
      <c r="EH3" s="34" t="s">
        <v>64</v>
      </c>
      <c r="EI3" s="45" t="s">
        <v>66</v>
      </c>
      <c r="EJ3" s="34" t="s">
        <v>23</v>
      </c>
      <c r="EK3" s="34" t="s">
        <v>24</v>
      </c>
      <c r="EL3" s="34" t="s">
        <v>25</v>
      </c>
      <c r="EM3" s="34" t="s">
        <v>65</v>
      </c>
      <c r="EN3" s="34" t="s">
        <v>62</v>
      </c>
      <c r="EO3" s="34" t="s">
        <v>63</v>
      </c>
      <c r="EP3" s="34" t="s">
        <v>64</v>
      </c>
      <c r="EQ3" s="45" t="s">
        <v>66</v>
      </c>
      <c r="ER3" s="34" t="s">
        <v>23</v>
      </c>
      <c r="ES3" s="34" t="s">
        <v>24</v>
      </c>
      <c r="ET3" s="34" t="s">
        <v>25</v>
      </c>
      <c r="EU3" s="34" t="s">
        <v>65</v>
      </c>
      <c r="EV3" s="34" t="s">
        <v>62</v>
      </c>
      <c r="EW3" s="34" t="s">
        <v>63</v>
      </c>
      <c r="EX3" s="34" t="s">
        <v>64</v>
      </c>
      <c r="EY3" s="34" t="s">
        <v>66</v>
      </c>
      <c r="EZ3" s="77"/>
      <c r="FA3" s="44">
        <v>0</v>
      </c>
      <c r="FB3" s="34">
        <v>5</v>
      </c>
      <c r="FC3" s="34">
        <v>10</v>
      </c>
      <c r="FD3" s="34">
        <v>15</v>
      </c>
      <c r="FE3" s="34">
        <v>20</v>
      </c>
      <c r="FF3" s="34">
        <v>25</v>
      </c>
      <c r="FG3" s="34">
        <v>30</v>
      </c>
      <c r="FH3" s="34">
        <v>35</v>
      </c>
      <c r="FI3" s="81" t="s">
        <v>92</v>
      </c>
      <c r="FJ3" s="28" t="s">
        <v>55</v>
      </c>
      <c r="FK3" s="29" t="s">
        <v>56</v>
      </c>
      <c r="FL3" s="29" t="s">
        <v>57</v>
      </c>
      <c r="FM3" s="30" t="s">
        <v>58</v>
      </c>
      <c r="FN3" s="29" t="s">
        <v>55</v>
      </c>
      <c r="FO3" s="29" t="s">
        <v>56</v>
      </c>
      <c r="FP3" s="29" t="s">
        <v>57</v>
      </c>
      <c r="FQ3" s="29" t="s">
        <v>58</v>
      </c>
      <c r="FR3" s="28" t="s">
        <v>55</v>
      </c>
      <c r="FS3" s="29" t="s">
        <v>56</v>
      </c>
      <c r="FT3" s="29" t="s">
        <v>57</v>
      </c>
      <c r="FU3" s="30" t="s">
        <v>58</v>
      </c>
      <c r="FV3" s="29" t="s">
        <v>55</v>
      </c>
      <c r="FW3" s="29" t="s">
        <v>56</v>
      </c>
      <c r="FX3" s="29" t="s">
        <v>57</v>
      </c>
      <c r="FY3" s="31" t="s">
        <v>58</v>
      </c>
      <c r="FZ3" s="28" t="s">
        <v>55</v>
      </c>
      <c r="GA3" s="29" t="s">
        <v>56</v>
      </c>
      <c r="GB3" s="29" t="s">
        <v>57</v>
      </c>
      <c r="GC3" s="30" t="s">
        <v>58</v>
      </c>
      <c r="GD3" s="29" t="s">
        <v>55</v>
      </c>
      <c r="GE3" s="29" t="s">
        <v>56</v>
      </c>
      <c r="GF3" s="29" t="s">
        <v>57</v>
      </c>
      <c r="GG3" s="31" t="s">
        <v>58</v>
      </c>
    </row>
    <row r="4" spans="1:189" x14ac:dyDescent="0.35">
      <c r="A4" s="41">
        <v>1</v>
      </c>
      <c r="B4">
        <v>25</v>
      </c>
      <c r="C4" s="41">
        <v>5</v>
      </c>
      <c r="D4">
        <v>1.6679999999999999</v>
      </c>
      <c r="E4">
        <v>75.974999999999994</v>
      </c>
      <c r="F4">
        <f>((E4^0.425)*((D4*100)^0.725)*0.007184)</f>
        <v>1.8481767751704072</v>
      </c>
      <c r="G4">
        <f>(F4)/E4</f>
        <v>2.4326117475095853E-2</v>
      </c>
      <c r="H4" s="1">
        <f>(F4*10000)/E4</f>
        <v>243.26117475095853</v>
      </c>
      <c r="I4">
        <v>13</v>
      </c>
      <c r="J4">
        <v>17</v>
      </c>
      <c r="K4">
        <v>25</v>
      </c>
      <c r="L4">
        <v>31</v>
      </c>
      <c r="M4">
        <f>(0.29669*(I4+J4+K4+L4))-(0.00043*((I4+J4+K4+L4)^2))+(0.02963*B4)+1.4072</f>
        <v>24.48301</v>
      </c>
      <c r="N4" s="9">
        <v>45579</v>
      </c>
      <c r="O4">
        <v>24</v>
      </c>
      <c r="P4" s="33">
        <v>59.877076411960147</v>
      </c>
      <c r="Q4" s="27">
        <v>55.23990734612839</v>
      </c>
      <c r="R4" s="83">
        <v>96.603242885506276</v>
      </c>
      <c r="S4" s="4">
        <v>45692</v>
      </c>
      <c r="T4" s="33">
        <v>36.549999999999997</v>
      </c>
      <c r="U4" s="33">
        <v>50.297560975609748</v>
      </c>
      <c r="V4">
        <v>1.0009999999999999</v>
      </c>
      <c r="W4" s="12">
        <v>0.15671099999999999</v>
      </c>
      <c r="X4">
        <v>0.19003300000000001</v>
      </c>
      <c r="Y4">
        <f t="shared" ref="Y4" si="0">(X4-W4)</f>
        <v>3.3322000000000018E-2</v>
      </c>
      <c r="Z4">
        <v>8.1281999999999993E-2</v>
      </c>
      <c r="AA4">
        <v>0.102282</v>
      </c>
      <c r="AB4">
        <f t="shared" ref="AB4" si="1">(AA4-Z4)</f>
        <v>2.1000000000000005E-2</v>
      </c>
      <c r="AC4">
        <v>0.144404</v>
      </c>
      <c r="AD4">
        <v>0.164463</v>
      </c>
      <c r="AE4">
        <f t="shared" ref="AE4" si="2">(AD4-AC4)</f>
        <v>2.0058999999999994E-2</v>
      </c>
      <c r="AF4">
        <v>3.9323999999999998E-2</v>
      </c>
      <c r="AG4">
        <v>4.1501000000000003E-2</v>
      </c>
      <c r="AH4">
        <f t="shared" ref="AH4" si="3">(AG4-AF4)</f>
        <v>2.1770000000000053E-3</v>
      </c>
      <c r="AI4">
        <v>0.47599999999999998</v>
      </c>
      <c r="AJ4">
        <v>0.48</v>
      </c>
      <c r="AK4">
        <f t="shared" ref="AK4" si="4">(AJ4-AI4)</f>
        <v>4.0000000000000036E-3</v>
      </c>
      <c r="AL4" s="58">
        <f>Y4+AB4+AE4+AH4+AK4</f>
        <v>8.0558000000000018E-2</v>
      </c>
      <c r="AM4" s="58">
        <f t="shared" ref="AM4:AM31" si="5">BD4-AL4</f>
        <v>0.27500000000000202</v>
      </c>
      <c r="AN4" s="58">
        <f t="shared" ref="AN4:AN31" si="6">W4+Z4+AC4+AF4+AI4</f>
        <v>0.89772099999999999</v>
      </c>
      <c r="AO4">
        <f>(1-((AL4-Y4)/AL4))*100</f>
        <v>41.363986196280955</v>
      </c>
      <c r="AP4">
        <f>(1-((AL4-AB4)/AL4))*100</f>
        <v>26.06817448298121</v>
      </c>
      <c r="AQ4">
        <f>(1-((AL4-AE4)/AL4))*100</f>
        <v>24.900071997815221</v>
      </c>
      <c r="AR4">
        <f>(1-((AL4-AH4)/AL4))*100</f>
        <v>2.7024007547357343</v>
      </c>
      <c r="AS4">
        <f>(1-((AL4-AK4)/AL4))*100</f>
        <v>4.9653665681869015</v>
      </c>
      <c r="AT4">
        <f t="shared" ref="AT4:AT31" si="7">(1-((W4-Y4)/W4))*100</f>
        <v>21.263344628009527</v>
      </c>
      <c r="AU4">
        <f t="shared" ref="AU4:AU31" si="8">(1-((Z4-AB4)/Z4))*100</f>
        <v>25.835978445412277</v>
      </c>
      <c r="AV4">
        <f t="shared" ref="AV4:AV31" si="9">(1-((AC4-AE4)/AC4))*100</f>
        <v>13.89088944904573</v>
      </c>
      <c r="AW4">
        <f>(1-((AF4-AH4)/AF4))*100</f>
        <v>5.5360594039263749</v>
      </c>
      <c r="AX4">
        <f t="shared" ref="AX4:AX31" si="10">(1-((AI4-AK4)/AI4))*100</f>
        <v>0.84033613445377853</v>
      </c>
      <c r="AY4">
        <v>78.2</v>
      </c>
      <c r="AZ4">
        <v>77.924999999999997</v>
      </c>
      <c r="BA4">
        <f t="shared" ref="BA4:BA31" si="11">AY4-(W4+Z4+AC4+AF4+AI4)</f>
        <v>77.302278999999999</v>
      </c>
      <c r="BB4">
        <f t="shared" ref="BB4:BB31" si="12">AZ4-(X4+AA4+AD4+AG4+AJ4)</f>
        <v>76.946720999999997</v>
      </c>
      <c r="BC4">
        <f t="shared" ref="BC4" si="13">BB4-BA4</f>
        <v>-0.35555800000000204</v>
      </c>
      <c r="BD4" s="78">
        <f>BC4*-1</f>
        <v>0.35555800000000204</v>
      </c>
      <c r="BE4" s="78">
        <f>(BC4*-1)/(50/60)</f>
        <v>0.42666960000000242</v>
      </c>
      <c r="BF4" s="71">
        <v>144.7254133856477</v>
      </c>
      <c r="BG4" s="72">
        <v>179.38296013601004</v>
      </c>
      <c r="BH4" s="73">
        <v>160.72120419350725</v>
      </c>
      <c r="BI4" s="71">
        <v>3.5206074076510756</v>
      </c>
      <c r="BJ4" s="72">
        <v>4.3636909612990173</v>
      </c>
      <c r="BK4" s="73">
        <v>3.9097228939501258</v>
      </c>
      <c r="BL4" s="71">
        <v>267.47814779629044</v>
      </c>
      <c r="BM4" s="72">
        <v>331.53142078469278</v>
      </c>
      <c r="BN4" s="73">
        <v>297.04119686786078</v>
      </c>
      <c r="BO4" s="33">
        <v>139.60776244615653</v>
      </c>
      <c r="BP4" s="33">
        <v>172.89833393458397</v>
      </c>
      <c r="BQ4" s="53">
        <v>154.97264159466147</v>
      </c>
      <c r="BR4" s="5">
        <v>8</v>
      </c>
      <c r="BS4" s="33">
        <v>9</v>
      </c>
      <c r="BT4" s="23">
        <v>0.69399999999999995</v>
      </c>
      <c r="BU4" s="5">
        <v>0.71499999999999997</v>
      </c>
      <c r="BV4">
        <f>(BU4-BT4)*1000</f>
        <v>21.000000000000018</v>
      </c>
      <c r="BW4" s="43">
        <f>(BV4/4/BR4)</f>
        <v>0.65625000000000056</v>
      </c>
      <c r="BX4" s="35"/>
      <c r="BY4" s="35"/>
      <c r="BZ4" s="36"/>
      <c r="CA4">
        <v>0.80500000000000005</v>
      </c>
      <c r="CB4">
        <v>0.91400000000000003</v>
      </c>
      <c r="CC4">
        <f>(CB4-CA4)*1000</f>
        <v>108.99999999999999</v>
      </c>
      <c r="CD4" s="43">
        <f>(CC4/$BS$4/$BR$4)</f>
        <v>1.5138888888888886</v>
      </c>
      <c r="CE4" s="43">
        <f>((CB4-CA4)/(BS4/10000))*(BR4/60)</f>
        <v>16.148148148148145</v>
      </c>
      <c r="CF4" s="46"/>
      <c r="CG4" s="46"/>
      <c r="CH4" s="46"/>
      <c r="CI4" s="23">
        <v>0.78600000000000003</v>
      </c>
      <c r="CJ4">
        <v>0.83899999999999997</v>
      </c>
      <c r="CK4">
        <f t="shared" ref="CK4" si="14">(CJ4-CI4)*1000</f>
        <v>52.999999999999936</v>
      </c>
      <c r="CL4" s="43">
        <f>(CK4/$BS$4/$BR$4)</f>
        <v>0.73611111111111027</v>
      </c>
      <c r="CM4" s="67"/>
      <c r="CN4" s="67"/>
      <c r="CO4" s="67"/>
      <c r="CP4">
        <v>0.78700000000000003</v>
      </c>
      <c r="CQ4">
        <v>0.83</v>
      </c>
      <c r="CR4">
        <f t="shared" ref="CR4" si="15">(CQ4-CP4)*1000</f>
        <v>42.999999999999929</v>
      </c>
      <c r="CS4" s="43">
        <f>(CR4/$BS$4/$BR$4)</f>
        <v>0.59722222222222121</v>
      </c>
      <c r="CT4" s="67"/>
      <c r="CU4" s="67"/>
      <c r="CV4" s="67"/>
      <c r="CW4" s="23">
        <v>0.79500000000000004</v>
      </c>
      <c r="CX4">
        <v>0.83699999999999997</v>
      </c>
      <c r="CY4">
        <f t="shared" ref="CY4" si="16">(CX4-CW4)*1000</f>
        <v>41.999999999999929</v>
      </c>
      <c r="CZ4" s="43">
        <f>(CY4/$BS$4/$BR$4)</f>
        <v>0.58333333333333237</v>
      </c>
      <c r="DA4" s="67"/>
      <c r="DB4" s="67"/>
      <c r="DC4" s="67"/>
      <c r="DD4" s="23">
        <v>0.80100000000000005</v>
      </c>
      <c r="DE4">
        <v>0.82899999999999996</v>
      </c>
      <c r="DF4">
        <f>(DE4-DD4)*1000</f>
        <v>27.999999999999915</v>
      </c>
      <c r="DG4" s="43">
        <f>(DF4/$BS$4/$BR$4)</f>
        <v>0.38888888888888773</v>
      </c>
      <c r="DH4" s="67"/>
      <c r="DI4" s="67"/>
      <c r="DJ4" s="67"/>
      <c r="DK4" s="64">
        <v>0.79100000000000004</v>
      </c>
      <c r="DL4" s="65">
        <v>0.81699999999999995</v>
      </c>
      <c r="DM4" s="65">
        <f t="shared" ref="DM4:DM31" si="17">(DL4-DK4)*1000</f>
        <v>25.999999999999911</v>
      </c>
      <c r="DN4" s="66">
        <f>(DM4/$BS$4/$BR$4)</f>
        <v>0.36111111111110988</v>
      </c>
      <c r="DO4" s="67"/>
      <c r="DP4" s="67"/>
      <c r="DQ4" s="67"/>
      <c r="DR4" s="23">
        <f t="shared" ref="DR4:DR31" si="18">AVERAGE(DN4,DG4,BW4)</f>
        <v>0.46874999999999939</v>
      </c>
      <c r="DS4" s="24">
        <f t="shared" ref="DS4:DS31" si="19">AVERAGE(CZ4,CS4,CL4,CD4)</f>
        <v>0.85763888888888817</v>
      </c>
      <c r="DT4" s="33">
        <v>33.154999999999994</v>
      </c>
      <c r="DU4" s="33">
        <v>35.205200000000005</v>
      </c>
      <c r="DV4" s="33">
        <v>36.198999999999998</v>
      </c>
      <c r="DW4" s="33">
        <v>35.437599999999996</v>
      </c>
      <c r="DX4" s="33">
        <v>35.541800000000002</v>
      </c>
      <c r="DY4" s="33">
        <v>36.263599999999997</v>
      </c>
      <c r="DZ4" s="33">
        <v>35.354999999999997</v>
      </c>
      <c r="EA4" s="50">
        <v>35.163019999999996</v>
      </c>
      <c r="EB4" s="33">
        <v>36.175199999999997</v>
      </c>
      <c r="EC4" s="33">
        <v>36.129799999999996</v>
      </c>
      <c r="ED4" s="33">
        <v>36.635800000000003</v>
      </c>
      <c r="EE4" s="33">
        <v>36.285800000000002</v>
      </c>
      <c r="EF4" s="33">
        <v>36.402200000000001</v>
      </c>
      <c r="EG4" s="33">
        <v>36.699799999999996</v>
      </c>
      <c r="EH4" s="33">
        <v>36.788599999999995</v>
      </c>
      <c r="EI4" s="50">
        <v>36.337479999999999</v>
      </c>
      <c r="EJ4" s="33">
        <v>36.757666666666672</v>
      </c>
      <c r="EK4" s="33">
        <v>36.292000000000002</v>
      </c>
      <c r="EL4" s="33">
        <v>36.864333333333335</v>
      </c>
      <c r="EM4" s="33">
        <v>36.818166666666663</v>
      </c>
      <c r="EN4" s="33">
        <v>36.533500000000004</v>
      </c>
      <c r="EO4" s="33">
        <v>36.862000000000002</v>
      </c>
      <c r="EP4" s="33">
        <v>36.944000000000003</v>
      </c>
      <c r="EQ4" s="50">
        <v>36.714683333333333</v>
      </c>
      <c r="ER4" s="33">
        <f>EJ4-DT4</f>
        <v>3.6026666666666785</v>
      </c>
      <c r="ES4" s="33">
        <f t="shared" ref="ES4" si="20">EK4-DU4</f>
        <v>1.0867999999999967</v>
      </c>
      <c r="ET4" s="33">
        <f t="shared" ref="ET4" si="21">EL4-DV4</f>
        <v>0.66533333333333644</v>
      </c>
      <c r="EU4" s="33">
        <f t="shared" ref="EU4" si="22">EM4-DW4</f>
        <v>1.3805666666666667</v>
      </c>
      <c r="EV4" s="33">
        <f t="shared" ref="EV4" si="23">EN4-DX4</f>
        <v>0.99170000000000158</v>
      </c>
      <c r="EW4" s="33">
        <f t="shared" ref="EW4" si="24">EO4-DY4</f>
        <v>0.59840000000000515</v>
      </c>
      <c r="EX4" s="33">
        <f t="shared" ref="EX4" si="25">EP4-DZ4</f>
        <v>1.5890000000000057</v>
      </c>
      <c r="EY4" s="50">
        <f t="shared" ref="EY4" si="26">EQ4-EA4</f>
        <v>1.5516633333333374</v>
      </c>
      <c r="EZ4" s="74">
        <v>36.28344565217391</v>
      </c>
      <c r="FA4" s="3">
        <v>37.200000000000003</v>
      </c>
      <c r="FB4">
        <v>37.299999999999997</v>
      </c>
      <c r="FC4">
        <v>37.4</v>
      </c>
      <c r="FD4">
        <v>37.5</v>
      </c>
      <c r="FE4">
        <v>37.6</v>
      </c>
      <c r="FF4">
        <v>37.6</v>
      </c>
      <c r="FG4">
        <v>37.5</v>
      </c>
      <c r="FH4">
        <v>37.700000000000003</v>
      </c>
      <c r="FI4" s="82">
        <f>FH4-FA4</f>
        <v>0.5</v>
      </c>
      <c r="FJ4" s="3">
        <v>1</v>
      </c>
      <c r="FK4">
        <v>2</v>
      </c>
      <c r="FL4">
        <v>2</v>
      </c>
      <c r="FM4" s="24">
        <v>2</v>
      </c>
      <c r="FO4">
        <v>4</v>
      </c>
      <c r="FP4">
        <v>4</v>
      </c>
      <c r="FQ4">
        <v>1</v>
      </c>
      <c r="FR4" s="3">
        <v>1</v>
      </c>
      <c r="FS4">
        <v>1</v>
      </c>
      <c r="FT4">
        <v>2</v>
      </c>
      <c r="FU4" s="24">
        <v>2</v>
      </c>
      <c r="FX4">
        <v>4</v>
      </c>
      <c r="FY4" s="1">
        <v>4</v>
      </c>
      <c r="FZ4" s="3">
        <v>0</v>
      </c>
      <c r="GA4">
        <v>0</v>
      </c>
      <c r="GB4">
        <v>1</v>
      </c>
      <c r="GC4" s="24">
        <v>2</v>
      </c>
      <c r="GG4" s="1">
        <v>4</v>
      </c>
    </row>
    <row r="5" spans="1:189" x14ac:dyDescent="0.35">
      <c r="A5" s="41">
        <v>3</v>
      </c>
      <c r="B5">
        <v>21</v>
      </c>
      <c r="C5" s="41">
        <v>5</v>
      </c>
      <c r="D5">
        <v>1.6759999999999999</v>
      </c>
      <c r="E5">
        <v>74.875</v>
      </c>
      <c r="F5">
        <f>((E5^0.425)*((D5*100)^0.725)*0.007184)</f>
        <v>1.8431392137745417</v>
      </c>
      <c r="G5">
        <f t="shared" ref="G5:G31" si="27">(F5)/E5</f>
        <v>2.4616216544568168E-2</v>
      </c>
      <c r="H5" s="1">
        <f t="shared" ref="H5:H31" si="28">(F5*10000)/E5</f>
        <v>246.16216544568169</v>
      </c>
      <c r="I5">
        <v>16</v>
      </c>
      <c r="J5">
        <v>13</v>
      </c>
      <c r="K5">
        <v>17</v>
      </c>
      <c r="L5">
        <v>20</v>
      </c>
      <c r="M5">
        <f t="shared" ref="M5:M31" si="29">(0.29669*(I5+J5+K5+L5))-(0.00043*((I5+J5+K5+L5)^2))+(0.02963*B5)+1.4072</f>
        <v>19.73789</v>
      </c>
      <c r="N5" s="9">
        <v>45600</v>
      </c>
      <c r="O5">
        <v>23.6</v>
      </c>
      <c r="P5">
        <v>66.5</v>
      </c>
      <c r="Q5" s="27">
        <v>52.920840064620357</v>
      </c>
      <c r="R5" s="83">
        <v>93.308562197092087</v>
      </c>
      <c r="S5" s="4">
        <v>45611</v>
      </c>
      <c r="T5" s="33">
        <v>36.294444444444444</v>
      </c>
      <c r="U5" s="33">
        <v>54.218888888888877</v>
      </c>
      <c r="V5" s="33">
        <v>1.0249999999999999</v>
      </c>
      <c r="W5" s="12">
        <v>0.155081</v>
      </c>
      <c r="X5" s="33">
        <v>0.17063999999999999</v>
      </c>
      <c r="Y5">
        <v>1.5558999999999998E-2</v>
      </c>
      <c r="Z5" s="33">
        <v>8.2808000000000007E-2</v>
      </c>
      <c r="AA5">
        <v>8.5813E-2</v>
      </c>
      <c r="AB5">
        <v>3.0049999999999955E-3</v>
      </c>
      <c r="AC5">
        <v>0.12954499999999999</v>
      </c>
      <c r="AD5">
        <v>0.14227099999999998</v>
      </c>
      <c r="AE5">
        <f t="shared" ref="AE5:AE31" si="30">(AD5-AC5)</f>
        <v>1.2725999999999987E-2</v>
      </c>
      <c r="AF5">
        <v>4.7316749999999998E-2</v>
      </c>
      <c r="AG5">
        <v>5.1062000000000003E-2</v>
      </c>
      <c r="AH5">
        <f t="shared" ref="AH5:AH31" si="31">(AG5-AF5)</f>
        <v>3.7452500000000055E-3</v>
      </c>
      <c r="AI5">
        <v>0.61799999999999999</v>
      </c>
      <c r="AJ5">
        <v>0.624</v>
      </c>
      <c r="AK5">
        <f t="shared" ref="AK5:AK31" si="32">(AJ5-AI5)</f>
        <v>6.0000000000000053E-3</v>
      </c>
      <c r="AL5" s="58">
        <f t="shared" ref="AL5:AL30" si="33">Y5+AB5+AE5+AH5+AK5</f>
        <v>4.1035249999999995E-2</v>
      </c>
      <c r="AM5" s="58">
        <f t="shared" si="5"/>
        <v>0.22999999999999707</v>
      </c>
      <c r="AN5" s="58">
        <f t="shared" si="6"/>
        <v>1.0327507499999999</v>
      </c>
      <c r="AO5">
        <f>(1-((AL5-Y5)/AL5))*100</f>
        <v>37.916181819289505</v>
      </c>
      <c r="AP5">
        <f t="shared" ref="AP5" si="34">(1-((AL5-AB5)/AL5))*100</f>
        <v>7.3229723225763044</v>
      </c>
      <c r="AQ5">
        <f t="shared" ref="AQ5" si="35">(1-((AL5-AE5)/AL5))*100</f>
        <v>31.01236132349624</v>
      </c>
      <c r="AR5">
        <f t="shared" ref="AR5" si="36">(1-((AL5-AH5)/AL5))*100</f>
        <v>9.1269091817401069</v>
      </c>
      <c r="AS5">
        <f t="shared" ref="AS5" si="37">(1-((AL5-AK5)/AL5))*100</f>
        <v>14.621575352897832</v>
      </c>
      <c r="AT5">
        <f t="shared" si="7"/>
        <v>10.03282155776658</v>
      </c>
      <c r="AU5">
        <f t="shared" si="8"/>
        <v>3.6288764370592141</v>
      </c>
      <c r="AV5">
        <f t="shared" si="9"/>
        <v>9.8236134161874151</v>
      </c>
      <c r="AW5">
        <f>(1-((AF5-AH5)/AF5))*100</f>
        <v>7.9152731326644465</v>
      </c>
      <c r="AX5">
        <f t="shared" si="10"/>
        <v>0.97087378640776656</v>
      </c>
      <c r="AY5">
        <v>74.7</v>
      </c>
      <c r="AZ5">
        <v>74.47</v>
      </c>
      <c r="BA5">
        <f t="shared" si="11"/>
        <v>73.667249249999998</v>
      </c>
      <c r="BB5">
        <f t="shared" si="12"/>
        <v>73.396214000000001</v>
      </c>
      <c r="BC5">
        <f t="shared" ref="BC5:BC31" si="38">BB5-BA5</f>
        <v>-0.27103524999999706</v>
      </c>
      <c r="BD5" s="79">
        <f t="shared" ref="BD5:BD31" si="39">BC5*-1</f>
        <v>0.27103524999999706</v>
      </c>
      <c r="BE5" s="79">
        <f t="shared" ref="BE5:BE31" si="40">(BC5*-1)/(50/60)</f>
        <v>0.32524229999999649</v>
      </c>
      <c r="BF5" s="52">
        <v>157.23989776835015</v>
      </c>
      <c r="BG5" s="33">
        <v>196.48466435637351</v>
      </c>
      <c r="BH5" s="53">
        <v>175.35286696282245</v>
      </c>
      <c r="BI5" s="52">
        <v>3.8706513729114684</v>
      </c>
      <c r="BJ5" s="33">
        <v>4.8367090454832855</v>
      </c>
      <c r="BK5" s="53">
        <v>4.3165241448676914</v>
      </c>
      <c r="BL5" s="52">
        <v>289.81502154674621</v>
      </c>
      <c r="BM5" s="33">
        <v>362.148589780561</v>
      </c>
      <c r="BN5" s="53">
        <v>323.19974534696837</v>
      </c>
      <c r="BO5" s="33">
        <v>153.33276012936332</v>
      </c>
      <c r="BP5" s="33">
        <v>191.14069303541453</v>
      </c>
      <c r="BQ5" s="53">
        <v>170.78257531677161</v>
      </c>
      <c r="BR5" s="5">
        <v>8</v>
      </c>
      <c r="BS5" s="33">
        <v>9</v>
      </c>
      <c r="BT5" s="23">
        <v>0.69299999999999995</v>
      </c>
      <c r="BU5">
        <v>0.69899999999999995</v>
      </c>
      <c r="BV5">
        <f t="shared" ref="BV5:BV31" si="41">(BU5-BT5)*1000</f>
        <v>6.0000000000000053</v>
      </c>
      <c r="BW5" s="43">
        <f>(BV5/4/BR5)</f>
        <v>0.18750000000000017</v>
      </c>
      <c r="BX5" s="46"/>
      <c r="BY5" s="46"/>
      <c r="BZ5" s="47"/>
      <c r="CA5">
        <v>0.80200000000000005</v>
      </c>
      <c r="CB5">
        <v>0.95599999999999996</v>
      </c>
      <c r="CC5">
        <f t="shared" ref="CC5:CC31" si="42">(CB5-CA5)*1000</f>
        <v>153.99999999999991</v>
      </c>
      <c r="CD5" s="43">
        <f>(CC5/$BS$4/$BR$4)</f>
        <v>2.1388888888888875</v>
      </c>
      <c r="CE5" s="43">
        <f t="shared" ref="CE5:CE31" si="43">((CB5-CA5)/(BS5/10000))*(BR5/60)</f>
        <v>22.814814814814802</v>
      </c>
      <c r="CF5">
        <v>478</v>
      </c>
      <c r="CG5">
        <f>CF5/$BS$4</f>
        <v>53.111111111111114</v>
      </c>
      <c r="CH5">
        <f>((CC5/$BR$4))/CF5</f>
        <v>4.0271966527196633E-2</v>
      </c>
      <c r="CI5" s="23">
        <v>0.79500000000000004</v>
      </c>
      <c r="CJ5">
        <v>0.84599999999999997</v>
      </c>
      <c r="CK5">
        <f t="shared" ref="CK5:CK31" si="44">(CJ5-CI5)*1000</f>
        <v>50.999999999999936</v>
      </c>
      <c r="CL5" s="43">
        <f>(CK5/$BS$4/$BR$4)</f>
        <v>0.70833333333333248</v>
      </c>
      <c r="CM5" s="67"/>
      <c r="CN5" s="67"/>
      <c r="CO5" s="67"/>
      <c r="CP5">
        <v>0.79600000000000004</v>
      </c>
      <c r="CQ5">
        <v>0.85299999999999998</v>
      </c>
      <c r="CR5">
        <f t="shared" ref="CR5:CR31" si="45">(CQ5-CP5)*1000</f>
        <v>56.999999999999943</v>
      </c>
      <c r="CS5" s="43">
        <f>(CR5/$BS$4/$BR$4)</f>
        <v>0.79166666666666585</v>
      </c>
      <c r="CT5" s="67"/>
      <c r="CU5" s="67"/>
      <c r="CV5" s="67"/>
      <c r="CW5" s="23">
        <v>0.80900000000000005</v>
      </c>
      <c r="CX5">
        <v>0.86</v>
      </c>
      <c r="CY5">
        <f t="shared" ref="CY5:CY31" si="46">(CX5-CW5)*1000</f>
        <v>50.999999999999936</v>
      </c>
      <c r="CZ5" s="43">
        <f>(CY5/$BS$4/$BR$4)</f>
        <v>0.70833333333333248</v>
      </c>
      <c r="DA5" s="67"/>
      <c r="DB5" s="67"/>
      <c r="DC5" s="67"/>
      <c r="DD5" s="23">
        <v>0.81</v>
      </c>
      <c r="DE5">
        <v>0.86199999999999999</v>
      </c>
      <c r="DF5">
        <f>(DE5-DD5)*1000</f>
        <v>51.999999999999936</v>
      </c>
      <c r="DG5" s="43">
        <f>(DF5/$BS$4/$BR$4)</f>
        <v>0.72222222222222132</v>
      </c>
      <c r="DH5" s="67"/>
      <c r="DI5" s="67"/>
      <c r="DJ5" s="67"/>
      <c r="DK5" s="23">
        <v>0.81799999999999995</v>
      </c>
      <c r="DL5">
        <v>0.86</v>
      </c>
      <c r="DM5">
        <f t="shared" si="17"/>
        <v>42.000000000000036</v>
      </c>
      <c r="DN5" s="43">
        <f>(DM5/$BS$4/$BR$4)</f>
        <v>0.58333333333333381</v>
      </c>
      <c r="DO5" s="67"/>
      <c r="DP5" s="67"/>
      <c r="DQ5" s="67"/>
      <c r="DR5" s="23">
        <f t="shared" si="18"/>
        <v>0.49768518518518512</v>
      </c>
      <c r="DS5" s="24">
        <f t="shared" si="19"/>
        <v>1.0868055555555545</v>
      </c>
      <c r="DT5" s="33">
        <v>32.498799999999996</v>
      </c>
      <c r="DU5" s="33">
        <v>33.321000000000005</v>
      </c>
      <c r="DV5" s="33">
        <v>35.753799999999998</v>
      </c>
      <c r="DW5" s="33">
        <v>36.260999999999996</v>
      </c>
      <c r="DX5" s="33">
        <v>34.964199999999998</v>
      </c>
      <c r="DY5" s="33">
        <v>35.517399999999995</v>
      </c>
      <c r="DZ5" s="33">
        <v>34.552999999999997</v>
      </c>
      <c r="EA5" s="50">
        <v>34.7684</v>
      </c>
      <c r="EB5" s="33">
        <v>35.305199999999999</v>
      </c>
      <c r="EC5" s="33">
        <v>33.845199999999998</v>
      </c>
      <c r="ED5" s="33">
        <v>36.489800000000002</v>
      </c>
      <c r="EE5" s="33">
        <v>36.560400000000001</v>
      </c>
      <c r="EF5" s="33">
        <v>36.249199999999995</v>
      </c>
      <c r="EG5" s="33">
        <v>36.204799999999992</v>
      </c>
      <c r="EH5" s="33">
        <v>36.275199999999998</v>
      </c>
      <c r="EI5" s="50">
        <v>35.745139999999999</v>
      </c>
      <c r="EJ5" s="33"/>
      <c r="EK5" s="33"/>
      <c r="EL5" s="33"/>
      <c r="EM5" s="33"/>
      <c r="EN5" s="33"/>
      <c r="EO5" s="33"/>
      <c r="EP5" s="33"/>
      <c r="EQ5" s="87"/>
      <c r="ER5" s="33"/>
      <c r="ES5" s="33"/>
      <c r="ET5" s="33"/>
      <c r="EU5" s="33"/>
      <c r="EV5" s="33"/>
      <c r="EW5" s="33"/>
      <c r="EX5" s="33"/>
      <c r="EY5" s="50"/>
      <c r="EZ5" s="74">
        <v>35.700872028985508</v>
      </c>
      <c r="FA5" s="3">
        <v>37</v>
      </c>
      <c r="FB5">
        <v>37.1</v>
      </c>
      <c r="FC5">
        <v>37.4</v>
      </c>
      <c r="FD5">
        <v>37.299999999999997</v>
      </c>
      <c r="FE5">
        <v>37.6</v>
      </c>
      <c r="FF5">
        <v>37.799999999999997</v>
      </c>
      <c r="FG5">
        <v>38.1</v>
      </c>
      <c r="FH5">
        <v>37.299999999999997</v>
      </c>
      <c r="FI5" s="82">
        <f t="shared" ref="FI5:FI31" si="47">FH5-FA5</f>
        <v>0.29999999999999716</v>
      </c>
      <c r="FJ5" s="3">
        <v>0</v>
      </c>
      <c r="FK5">
        <v>1</v>
      </c>
      <c r="FL5">
        <v>2</v>
      </c>
      <c r="FM5" s="24">
        <v>2</v>
      </c>
      <c r="FP5">
        <v>1</v>
      </c>
      <c r="FQ5">
        <v>1</v>
      </c>
      <c r="FR5" s="3">
        <v>0</v>
      </c>
      <c r="FS5">
        <v>1</v>
      </c>
      <c r="FT5">
        <v>1</v>
      </c>
      <c r="FU5" s="24">
        <v>2</v>
      </c>
      <c r="FY5" s="1">
        <v>6</v>
      </c>
      <c r="FZ5" s="3">
        <v>0</v>
      </c>
      <c r="GA5">
        <v>1</v>
      </c>
      <c r="GB5">
        <v>1</v>
      </c>
      <c r="GC5" s="24">
        <v>2</v>
      </c>
      <c r="GG5" s="1">
        <v>4</v>
      </c>
    </row>
    <row r="6" spans="1:189" x14ac:dyDescent="0.35">
      <c r="A6" s="41">
        <v>5</v>
      </c>
      <c r="B6">
        <v>24</v>
      </c>
      <c r="C6" s="41">
        <v>5</v>
      </c>
      <c r="D6">
        <v>1.7010000000000001</v>
      </c>
      <c r="E6">
        <v>72.965000000000003</v>
      </c>
      <c r="F6">
        <f>((E6^0.425)*((D6*100)^0.725)*0.007184)</f>
        <v>1.8426830900366482</v>
      </c>
      <c r="G6">
        <f t="shared" si="27"/>
        <v>2.5254342356426342E-2</v>
      </c>
      <c r="H6" s="1">
        <f t="shared" si="28"/>
        <v>252.54342356426346</v>
      </c>
      <c r="I6">
        <v>14</v>
      </c>
      <c r="J6">
        <v>12</v>
      </c>
      <c r="K6">
        <v>25</v>
      </c>
      <c r="L6">
        <v>26</v>
      </c>
      <c r="M6">
        <f t="shared" si="29"/>
        <v>22.413980000000002</v>
      </c>
      <c r="N6" s="9">
        <v>45612</v>
      </c>
      <c r="O6" s="33">
        <v>24.206249999999986</v>
      </c>
      <c r="P6" s="33">
        <v>52.81562499999999</v>
      </c>
      <c r="Q6" s="27">
        <v>33.835182250396201</v>
      </c>
      <c r="R6" s="83">
        <v>73.454833597464344</v>
      </c>
      <c r="S6" s="4">
        <v>45626</v>
      </c>
      <c r="T6" s="33">
        <v>36.798717948717972</v>
      </c>
      <c r="U6" s="33">
        <v>50.857692307692304</v>
      </c>
      <c r="V6">
        <v>1.008</v>
      </c>
      <c r="W6" s="12">
        <v>0.152389</v>
      </c>
      <c r="X6">
        <v>0.17250399999999999</v>
      </c>
      <c r="Y6">
        <v>2.011499999999998E-2</v>
      </c>
      <c r="Z6">
        <v>8.314400000000001E-2</v>
      </c>
      <c r="AA6">
        <v>9.2007999999999993E-2</v>
      </c>
      <c r="AB6">
        <v>8.8639999999999899E-3</v>
      </c>
      <c r="AC6">
        <v>0.13294700000000001</v>
      </c>
      <c r="AD6">
        <v>0.147146</v>
      </c>
      <c r="AE6">
        <v>1.4198999999999984E-2</v>
      </c>
      <c r="AF6">
        <v>2.7673E-2</v>
      </c>
      <c r="AG6">
        <v>2.938E-2</v>
      </c>
      <c r="AH6">
        <f t="shared" ref="AH6" si="48">(AG6-AF6)</f>
        <v>1.7070000000000002E-3</v>
      </c>
      <c r="AI6">
        <v>0.56200000000000006</v>
      </c>
      <c r="AJ6">
        <v>0.56299999999999994</v>
      </c>
      <c r="AK6">
        <f t="shared" ref="AK6" si="49">(AJ6-AI6)</f>
        <v>9.9999999999988987E-4</v>
      </c>
      <c r="AL6" s="58">
        <f t="shared" si="33"/>
        <v>4.5884999999999843E-2</v>
      </c>
      <c r="AM6" s="58">
        <f t="shared" si="5"/>
        <v>0.21999999999999742</v>
      </c>
      <c r="AN6" s="58">
        <f t="shared" si="6"/>
        <v>0.95815300000000003</v>
      </c>
      <c r="AO6">
        <f t="shared" ref="AO6" si="50">(1-((AL6-Y6)/AL6))*100</f>
        <v>43.837855508336162</v>
      </c>
      <c r="AP6">
        <f t="shared" ref="AP6" si="51">(1-((AL6-AB6)/AL6))*100</f>
        <v>19.317859867058996</v>
      </c>
      <c r="AQ6">
        <f t="shared" ref="AQ6" si="52">(1-((AL6-AE6)/AL6))*100</f>
        <v>30.944753187316188</v>
      </c>
      <c r="AR6">
        <f t="shared" ref="AR6" si="53">(1-((AL6-AH6)/AL6))*100</f>
        <v>3.7201699901928897</v>
      </c>
      <c r="AS6">
        <f t="shared" ref="AS6" si="54">(1-((AL6-AK6)/AL6))*100</f>
        <v>2.1793614470957734</v>
      </c>
      <c r="AT6">
        <f t="shared" si="7"/>
        <v>13.199771637060408</v>
      </c>
      <c r="AU6">
        <f t="shared" si="8"/>
        <v>10.661021841624162</v>
      </c>
      <c r="AV6">
        <f t="shared" si="9"/>
        <v>10.680195867526143</v>
      </c>
      <c r="AW6">
        <f>(1-((AF6-AH6)/AF6))*100</f>
        <v>6.1684674592563109</v>
      </c>
      <c r="AX6">
        <f t="shared" si="10"/>
        <v>0.17793594306048099</v>
      </c>
      <c r="AY6">
        <v>71.849999999999994</v>
      </c>
      <c r="AZ6">
        <v>71.63</v>
      </c>
      <c r="BA6">
        <f t="shared" si="11"/>
        <v>70.891846999999999</v>
      </c>
      <c r="BB6">
        <f t="shared" si="12"/>
        <v>70.625962000000001</v>
      </c>
      <c r="BC6">
        <f t="shared" si="38"/>
        <v>-0.26588499999999726</v>
      </c>
      <c r="BD6" s="79">
        <f t="shared" si="39"/>
        <v>0.26588499999999726</v>
      </c>
      <c r="BE6" s="79">
        <f t="shared" si="40"/>
        <v>0.31906199999999668</v>
      </c>
      <c r="BF6" s="52">
        <v>142.94562526032502</v>
      </c>
      <c r="BG6" s="33">
        <v>177.12856505905688</v>
      </c>
      <c r="BH6" s="53">
        <v>158.72236670589356</v>
      </c>
      <c r="BI6" s="52">
        <v>3.609997758677673</v>
      </c>
      <c r="BJ6" s="33">
        <v>4.4732654231039595</v>
      </c>
      <c r="BK6" s="53">
        <v>4.0084289884128825</v>
      </c>
      <c r="BL6" s="52">
        <v>263.40348646191643</v>
      </c>
      <c r="BM6" s="33">
        <v>326.39181159678043</v>
      </c>
      <c r="BN6" s="53">
        <v>292.47502113954596</v>
      </c>
      <c r="BO6" s="33">
        <v>139.9083423574518</v>
      </c>
      <c r="BP6" s="33">
        <v>171.65558681501417</v>
      </c>
      <c r="BQ6" s="53">
        <v>153.92260811637152</v>
      </c>
      <c r="BR6" s="5">
        <v>8</v>
      </c>
      <c r="BS6" s="33">
        <v>9</v>
      </c>
      <c r="BT6" s="23">
        <v>0.69699999999999995</v>
      </c>
      <c r="BU6">
        <v>0.71399999999999997</v>
      </c>
      <c r="BV6">
        <f t="shared" si="41"/>
        <v>17.000000000000014</v>
      </c>
      <c r="BW6" s="43">
        <f t="shared" ref="BW6:BW30" si="55">(BV6/4/BR6)</f>
        <v>0.53125000000000044</v>
      </c>
      <c r="BX6" s="46"/>
      <c r="BY6" s="46"/>
      <c r="BZ6" s="47"/>
      <c r="CA6">
        <v>0.80200000000000005</v>
      </c>
      <c r="CB6">
        <v>0.98399999999999999</v>
      </c>
      <c r="CC6">
        <f t="shared" si="42"/>
        <v>181.99999999999994</v>
      </c>
      <c r="CD6" s="43">
        <f>(CC6/$BS$4/$BR$4)</f>
        <v>2.5277777777777768</v>
      </c>
      <c r="CE6" s="43">
        <f t="shared" si="43"/>
        <v>26.962962962962955</v>
      </c>
      <c r="CF6">
        <v>368</v>
      </c>
      <c r="CG6">
        <f>CF6/$BS$4</f>
        <v>40.888888888888886</v>
      </c>
      <c r="CH6">
        <f>((CC6/CF6))/$BR$4</f>
        <v>6.1820652173913027E-2</v>
      </c>
      <c r="CI6" s="23">
        <v>0.81399999999999995</v>
      </c>
      <c r="CJ6">
        <v>0.874</v>
      </c>
      <c r="CK6">
        <f t="shared" si="44"/>
        <v>60.000000000000057</v>
      </c>
      <c r="CL6" s="43">
        <f>(CK6/$BS$4/$BR$4)</f>
        <v>0.83333333333333415</v>
      </c>
      <c r="CM6" s="67"/>
      <c r="CN6" s="67"/>
      <c r="CO6" s="67"/>
      <c r="CP6">
        <v>0.80800000000000005</v>
      </c>
      <c r="CQ6">
        <v>0.876</v>
      </c>
      <c r="CR6">
        <f t="shared" si="45"/>
        <v>67.999999999999943</v>
      </c>
      <c r="CS6" s="43">
        <f>(CR6/$BS$4/$BR$4)</f>
        <v>0.94444444444444364</v>
      </c>
      <c r="CT6" s="67"/>
      <c r="CU6" s="67"/>
      <c r="CV6" s="67"/>
      <c r="CW6" s="23">
        <v>0.79800000000000004</v>
      </c>
      <c r="CX6">
        <v>0.874</v>
      </c>
      <c r="CY6">
        <f t="shared" si="46"/>
        <v>75.999999999999957</v>
      </c>
      <c r="CZ6" s="43">
        <f>(CY6/$BS$4/$BR$4)</f>
        <v>1.0555555555555549</v>
      </c>
      <c r="DA6" s="67"/>
      <c r="DB6" s="67"/>
      <c r="DC6" s="67"/>
      <c r="DD6" s="23">
        <v>0.80500000000000005</v>
      </c>
      <c r="DE6">
        <v>0.82599999999999996</v>
      </c>
      <c r="DF6">
        <f>(DE6-DD6)*1000</f>
        <v>20.999999999999908</v>
      </c>
      <c r="DG6" s="43">
        <f>(DF6/$BS$4/$BR$4)</f>
        <v>0.29166666666666541</v>
      </c>
      <c r="DH6" s="67"/>
      <c r="DI6" s="67"/>
      <c r="DJ6" s="67"/>
      <c r="DK6" s="23">
        <v>0.80200000000000005</v>
      </c>
      <c r="DL6">
        <v>0.82299999999999995</v>
      </c>
      <c r="DM6">
        <f>(DL6-DK6)*1000</f>
        <v>20.999999999999908</v>
      </c>
      <c r="DN6" s="43">
        <f>(DM6/$BS$4/$BR$4)</f>
        <v>0.29166666666666541</v>
      </c>
      <c r="DO6" s="67"/>
      <c r="DP6" s="67"/>
      <c r="DQ6" s="67"/>
      <c r="DR6" s="23">
        <f t="shared" si="18"/>
        <v>0.37152777777777707</v>
      </c>
      <c r="DS6" s="24">
        <f t="shared" si="19"/>
        <v>1.3402777777777775</v>
      </c>
      <c r="DT6" s="33">
        <v>33.871200000000002</v>
      </c>
      <c r="DU6" s="33">
        <v>33.894800000000004</v>
      </c>
      <c r="DV6" s="33">
        <v>36.389800000000001</v>
      </c>
      <c r="DW6" s="33">
        <v>36.7226</v>
      </c>
      <c r="DX6" s="33">
        <v>36.2866</v>
      </c>
      <c r="DY6" s="33">
        <v>36.341999999999999</v>
      </c>
      <c r="DZ6" s="33">
        <v>36.437200000000004</v>
      </c>
      <c r="EA6" s="50">
        <v>35.486919999999998</v>
      </c>
      <c r="EB6" s="33">
        <v>36.29</v>
      </c>
      <c r="EC6" s="33">
        <v>35.528599999999997</v>
      </c>
      <c r="ED6" s="33">
        <v>36.739400000000003</v>
      </c>
      <c r="EE6" s="33">
        <v>36.796999999999997</v>
      </c>
      <c r="EF6" s="33">
        <v>36.810600000000001</v>
      </c>
      <c r="EG6" s="33">
        <v>36.554400000000001</v>
      </c>
      <c r="EH6" s="33">
        <v>37.048999999999999</v>
      </c>
      <c r="EI6" s="50">
        <v>36.424639999999997</v>
      </c>
      <c r="EJ6" s="33">
        <v>36.757333333333328</v>
      </c>
      <c r="EK6" s="33">
        <v>36.062166666666663</v>
      </c>
      <c r="EL6" s="33">
        <v>36.814</v>
      </c>
      <c r="EM6" s="33">
        <v>36.921999999999997</v>
      </c>
      <c r="EN6" s="33">
        <v>37.040999999999997</v>
      </c>
      <c r="EO6" s="33">
        <v>36.718666666666657</v>
      </c>
      <c r="EP6" s="33">
        <v>37.162666666666667</v>
      </c>
      <c r="EQ6" s="50">
        <v>36.684699999999999</v>
      </c>
      <c r="ER6" s="33">
        <f t="shared" ref="ER6:ER17" si="56">EJ6-DT6</f>
        <v>2.8861333333333263</v>
      </c>
      <c r="ES6" s="33">
        <f t="shared" ref="ES6:ES17" si="57">EK6-DU6</f>
        <v>2.1673666666666591</v>
      </c>
      <c r="ET6" s="33">
        <f t="shared" ref="ET6:ET17" si="58">EL6-DV6</f>
        <v>0.42419999999999902</v>
      </c>
      <c r="EU6" s="33">
        <f t="shared" ref="EU6:EU17" si="59">EM6-DW6</f>
        <v>0.19939999999999714</v>
      </c>
      <c r="EV6" s="33">
        <f t="shared" ref="EV6:EV17" si="60">EN6-DX6</f>
        <v>0.75439999999999685</v>
      </c>
      <c r="EW6" s="33">
        <f t="shared" ref="EW6:EW17" si="61">EO6-DY6</f>
        <v>0.37666666666665805</v>
      </c>
      <c r="EX6" s="33">
        <f t="shared" ref="EX6:EX17" si="62">EP6-DZ6</f>
        <v>0.72546666666666226</v>
      </c>
      <c r="EY6" s="50">
        <f t="shared" ref="EY6:EY17" si="63">EQ6-EA6</f>
        <v>1.1977800000000016</v>
      </c>
      <c r="EZ6" s="74">
        <v>36.395069565217391</v>
      </c>
      <c r="FA6" s="3">
        <v>36.799999999999997</v>
      </c>
      <c r="FB6">
        <v>37.1</v>
      </c>
      <c r="FC6">
        <v>37.1</v>
      </c>
      <c r="FD6">
        <v>37.200000000000003</v>
      </c>
      <c r="FE6">
        <v>37.299999999999997</v>
      </c>
      <c r="FF6">
        <v>37.299999999999997</v>
      </c>
      <c r="FG6">
        <v>37.4</v>
      </c>
      <c r="FH6">
        <v>37.299999999999997</v>
      </c>
      <c r="FI6" s="82">
        <f t="shared" si="47"/>
        <v>0.5</v>
      </c>
      <c r="FJ6" s="3">
        <v>1</v>
      </c>
      <c r="FK6">
        <v>2</v>
      </c>
      <c r="FL6">
        <v>2</v>
      </c>
      <c r="FM6" s="24">
        <v>3</v>
      </c>
      <c r="FO6">
        <v>4</v>
      </c>
      <c r="FP6">
        <v>4</v>
      </c>
      <c r="FQ6">
        <v>4</v>
      </c>
      <c r="FR6" s="3">
        <v>1</v>
      </c>
      <c r="FS6">
        <v>1</v>
      </c>
      <c r="FT6">
        <v>2</v>
      </c>
      <c r="FU6" s="24">
        <v>2</v>
      </c>
      <c r="FX6">
        <v>4</v>
      </c>
      <c r="FY6" s="1">
        <v>4</v>
      </c>
      <c r="FZ6" s="3">
        <v>0</v>
      </c>
      <c r="GA6">
        <v>1</v>
      </c>
      <c r="GB6">
        <v>1</v>
      </c>
      <c r="GC6" s="24">
        <v>2</v>
      </c>
      <c r="GG6" s="1">
        <v>1</v>
      </c>
    </row>
    <row r="7" spans="1:189" x14ac:dyDescent="0.35">
      <c r="A7" s="41">
        <v>6</v>
      </c>
      <c r="B7">
        <v>20</v>
      </c>
      <c r="C7" s="41">
        <v>5</v>
      </c>
      <c r="D7">
        <v>1.6659999999999999</v>
      </c>
      <c r="E7">
        <v>58.101999999999997</v>
      </c>
      <c r="F7">
        <f t="shared" ref="F7:F30" si="64">((E7^0.425)*((D7*100)^0.725)*0.007184)</f>
        <v>1.6476384049003097</v>
      </c>
      <c r="G7">
        <f t="shared" si="27"/>
        <v>2.8357688287843959E-2</v>
      </c>
      <c r="H7" s="1">
        <f t="shared" si="28"/>
        <v>283.57688287843956</v>
      </c>
      <c r="I7">
        <v>14</v>
      </c>
      <c r="J7">
        <v>11</v>
      </c>
      <c r="K7">
        <v>16</v>
      </c>
      <c r="L7">
        <v>19</v>
      </c>
      <c r="M7">
        <f t="shared" si="29"/>
        <v>18.2532</v>
      </c>
      <c r="N7" s="9">
        <v>45600</v>
      </c>
      <c r="O7">
        <v>23.5</v>
      </c>
      <c r="P7">
        <v>65.900000000000006</v>
      </c>
      <c r="Q7" s="27">
        <v>40.760644007155634</v>
      </c>
      <c r="R7" s="83">
        <v>65.805366726296953</v>
      </c>
      <c r="S7" s="4">
        <v>45680</v>
      </c>
      <c r="T7" s="33">
        <v>36.839759036144599</v>
      </c>
      <c r="U7" s="33">
        <v>46.75783132530119</v>
      </c>
      <c r="V7" s="33">
        <v>1.0069999999999999</v>
      </c>
      <c r="W7" s="12">
        <v>0.13785600000000001</v>
      </c>
      <c r="X7" s="33">
        <v>0.14844099999999999</v>
      </c>
      <c r="Y7" s="33">
        <f>X7-W7</f>
        <v>1.0584999999999983E-2</v>
      </c>
      <c r="Z7" s="33">
        <v>7.4631000000000003E-2</v>
      </c>
      <c r="AA7" s="33">
        <v>8.3222000000000004E-2</v>
      </c>
      <c r="AB7" s="33">
        <f>AA7-Z7</f>
        <v>8.5910000000000014E-3</v>
      </c>
      <c r="AC7" s="33">
        <v>0.123362</v>
      </c>
      <c r="AD7" s="33">
        <v>0.126581</v>
      </c>
      <c r="AE7" s="33">
        <f>AD7-AC7</f>
        <v>3.2189999999999996E-3</v>
      </c>
      <c r="AF7" s="33">
        <v>2.4292000000000001E-2</v>
      </c>
      <c r="AG7" s="33">
        <v>2.4938999999999999E-2</v>
      </c>
      <c r="AH7" s="33">
        <f>AG7-AF7</f>
        <v>6.4699999999999827E-4</v>
      </c>
      <c r="AI7" s="33">
        <v>0.53200000000000003</v>
      </c>
      <c r="AJ7" s="33">
        <v>0.53300000000000003</v>
      </c>
      <c r="AK7" s="33">
        <f>AJ7-AI7</f>
        <v>1.0000000000000009E-3</v>
      </c>
      <c r="AL7" s="58">
        <f t="shared" si="33"/>
        <v>2.4041999999999984E-2</v>
      </c>
      <c r="AM7" s="58">
        <f t="shared" si="5"/>
        <v>0.19599999999999232</v>
      </c>
      <c r="AN7" s="58">
        <f t="shared" si="6"/>
        <v>0.89214100000000007</v>
      </c>
      <c r="AO7">
        <f t="shared" ref="AO7" si="65">(1-((AL7-Y7)/AL7))*100</f>
        <v>44.027119208052532</v>
      </c>
      <c r="AP7">
        <f t="shared" ref="AP7" si="66">(1-((AL7-AB7)/AL7))*100</f>
        <v>35.733300058231457</v>
      </c>
      <c r="AQ7">
        <f t="shared" ref="AQ7" si="67">(1-((AL7-AE7)/AL7))*100</f>
        <v>13.389069129024211</v>
      </c>
      <c r="AR7">
        <f t="shared" ref="AR7" si="68">(1-((AL7-AH7)/AL7))*100</f>
        <v>2.6911238665668358</v>
      </c>
      <c r="AS7">
        <f t="shared" ref="AS7" si="69">(1-((AL7-AK7)/AL7))*100</f>
        <v>4.1593877381249538</v>
      </c>
      <c r="AT7">
        <f t="shared" si="7"/>
        <v>7.6783019962859633</v>
      </c>
      <c r="AU7">
        <f t="shared" si="8"/>
        <v>11.51130227385403</v>
      </c>
      <c r="AV7">
        <f t="shared" si="9"/>
        <v>2.6093934923234086</v>
      </c>
      <c r="AW7">
        <f>(1-((AF7-AH7)/AF7))*100</f>
        <v>2.6634282891486838</v>
      </c>
      <c r="AX7">
        <f t="shared" si="10"/>
        <v>0.1879699248120259</v>
      </c>
      <c r="AY7">
        <v>58.652000000000001</v>
      </c>
      <c r="AZ7">
        <v>58.456000000000003</v>
      </c>
      <c r="BA7">
        <f t="shared" si="11"/>
        <v>57.759858999999999</v>
      </c>
      <c r="BB7">
        <f t="shared" si="12"/>
        <v>57.539817000000006</v>
      </c>
      <c r="BC7">
        <f t="shared" ref="BC7" si="70">BB7-BA7</f>
        <v>-0.2200419999999923</v>
      </c>
      <c r="BD7" s="79">
        <f t="shared" si="39"/>
        <v>0.2200419999999923</v>
      </c>
      <c r="BE7" s="79">
        <f t="shared" si="40"/>
        <v>0.26405039999999075</v>
      </c>
      <c r="BF7" s="52">
        <v>160.28363680660232</v>
      </c>
      <c r="BG7" s="33">
        <v>195.08222326298699</v>
      </c>
      <c r="BH7" s="53">
        <v>176.34452286339521</v>
      </c>
      <c r="BI7" s="52">
        <v>4.5452734102036221</v>
      </c>
      <c r="BJ7" s="33">
        <v>5.5320808777913664</v>
      </c>
      <c r="BK7" s="53">
        <v>5.000723010628735</v>
      </c>
      <c r="BL7" s="52">
        <v>264.08947567965083</v>
      </c>
      <c r="BM7" s="33">
        <v>321.42496316143394</v>
      </c>
      <c r="BN7" s="53">
        <v>290.55200836355073</v>
      </c>
      <c r="BO7" s="33">
        <v>154.21477385343746</v>
      </c>
      <c r="BP7" s="33">
        <v>187.37230172004377</v>
      </c>
      <c r="BQ7" s="53">
        <v>169.51824825340961</v>
      </c>
      <c r="BR7" s="5">
        <v>8</v>
      </c>
      <c r="BS7" s="33">
        <v>9</v>
      </c>
      <c r="BT7" s="23">
        <v>0.7</v>
      </c>
      <c r="BU7" s="5">
        <v>0.71499999999999997</v>
      </c>
      <c r="BV7">
        <f t="shared" si="41"/>
        <v>15.000000000000014</v>
      </c>
      <c r="BW7" s="43">
        <f t="shared" si="55"/>
        <v>0.46875000000000044</v>
      </c>
      <c r="BX7" s="46"/>
      <c r="BY7" s="46"/>
      <c r="BZ7" s="47"/>
      <c r="CA7">
        <v>0.77900000000000003</v>
      </c>
      <c r="CB7">
        <v>0.88400000000000001</v>
      </c>
      <c r="CC7">
        <f t="shared" si="42"/>
        <v>104.99999999999999</v>
      </c>
      <c r="CD7" s="43">
        <f>(CC7/$BS$4/$BR$4)</f>
        <v>1.458333333333333</v>
      </c>
      <c r="CE7" s="43">
        <f t="shared" si="43"/>
        <v>15.555555555555554</v>
      </c>
      <c r="CF7" s="46"/>
      <c r="CG7" s="46"/>
      <c r="CH7" s="46"/>
      <c r="CI7" s="23">
        <v>0.80600000000000005</v>
      </c>
      <c r="CJ7">
        <v>0.85</v>
      </c>
      <c r="CK7">
        <f t="shared" si="44"/>
        <v>43.999999999999929</v>
      </c>
      <c r="CL7" s="43">
        <f t="shared" ref="CL7:CL31" si="71">(CK7/$BS$4/$BR$4)</f>
        <v>0.61111111111111016</v>
      </c>
      <c r="CM7" s="67"/>
      <c r="CN7" s="67"/>
      <c r="CO7" s="67"/>
      <c r="CP7" s="23">
        <v>0.79700000000000004</v>
      </c>
      <c r="CQ7">
        <v>0.85399999999999998</v>
      </c>
      <c r="CR7">
        <f t="shared" si="45"/>
        <v>56.999999999999943</v>
      </c>
      <c r="CS7" s="43">
        <f t="shared" ref="CS7:CS31" si="72">(CR7/$BS$4/$BR$4)</f>
        <v>0.79166666666666585</v>
      </c>
      <c r="CT7" s="67"/>
      <c r="CU7" s="67"/>
      <c r="CV7" s="67"/>
      <c r="CW7" s="23">
        <v>0.81</v>
      </c>
      <c r="CX7">
        <v>0.86499999999999999</v>
      </c>
      <c r="CY7">
        <f t="shared" si="46"/>
        <v>54.999999999999936</v>
      </c>
      <c r="CZ7" s="43">
        <f t="shared" ref="CZ7:CZ31" si="73">(CY7/$BS$4/$BR$4)</f>
        <v>0.76388888888888795</v>
      </c>
      <c r="DA7" s="67"/>
      <c r="DB7" s="67"/>
      <c r="DC7" s="67"/>
      <c r="DD7" s="23">
        <v>0.79100000000000004</v>
      </c>
      <c r="DE7">
        <v>0.82099999999999995</v>
      </c>
      <c r="DF7">
        <f t="shared" ref="DF7:DF31" si="74">(DE7-DD7)*1000</f>
        <v>29.999999999999915</v>
      </c>
      <c r="DG7" s="43">
        <f t="shared" ref="DG7:DG31" si="75">(DF7/$BS$4/$BR$4)</f>
        <v>0.41666666666666546</v>
      </c>
      <c r="DH7" s="67"/>
      <c r="DI7" s="67"/>
      <c r="DJ7" s="67"/>
      <c r="DK7" s="23">
        <v>0.79</v>
      </c>
      <c r="DL7">
        <v>0.81</v>
      </c>
      <c r="DM7">
        <f t="shared" si="17"/>
        <v>20.000000000000018</v>
      </c>
      <c r="DN7" s="43">
        <f t="shared" ref="DN7:DN31" si="76">(DM7/$BS$4/$BR$4)</f>
        <v>0.27777777777777801</v>
      </c>
      <c r="DO7" s="67"/>
      <c r="DP7" s="67"/>
      <c r="DQ7" s="67"/>
      <c r="DR7" s="23">
        <f>AVERAGE(DN7,DG7,BW7)</f>
        <v>0.38773148148148134</v>
      </c>
      <c r="DS7" s="24">
        <f t="shared" si="19"/>
        <v>0.90624999999999922</v>
      </c>
      <c r="DT7" s="33">
        <v>34.989799999999995</v>
      </c>
      <c r="DU7" s="33">
        <v>35.142600000000002</v>
      </c>
      <c r="DV7" s="33">
        <v>36.261600000000001</v>
      </c>
      <c r="DW7" s="33">
        <v>36.0488</v>
      </c>
      <c r="DX7" s="33">
        <v>36.564599999999999</v>
      </c>
      <c r="DY7" s="33">
        <v>36.226199999999999</v>
      </c>
      <c r="DZ7" s="33">
        <v>35.8538</v>
      </c>
      <c r="EA7" s="50">
        <v>35.7196</v>
      </c>
      <c r="EB7" s="33">
        <v>36.512200000000007</v>
      </c>
      <c r="EC7" s="33">
        <v>36.0672</v>
      </c>
      <c r="ED7" s="33">
        <v>36.636000000000003</v>
      </c>
      <c r="EE7" s="33">
        <v>36.610199999999999</v>
      </c>
      <c r="EF7" s="33">
        <v>36.863599999999998</v>
      </c>
      <c r="EG7" s="33">
        <v>36.313400000000001</v>
      </c>
      <c r="EH7" s="33">
        <v>36.9876</v>
      </c>
      <c r="EI7" s="50">
        <v>36.489739999999998</v>
      </c>
      <c r="EJ7" s="33">
        <v>36.487000000000002</v>
      </c>
      <c r="EK7" s="33">
        <v>36.281666666666666</v>
      </c>
      <c r="EL7" s="33">
        <v>36.636000000000003</v>
      </c>
      <c r="EM7" s="33">
        <v>36.75566666666667</v>
      </c>
      <c r="EN7" s="33">
        <v>36.814</v>
      </c>
      <c r="EO7" s="33">
        <v>35.978833333333334</v>
      </c>
      <c r="EP7" s="33">
        <v>37.038000000000004</v>
      </c>
      <c r="EQ7" s="50">
        <v>36.571233333333332</v>
      </c>
      <c r="ER7" s="33">
        <f t="shared" si="56"/>
        <v>1.4972000000000065</v>
      </c>
      <c r="ES7" s="33">
        <f t="shared" si="57"/>
        <v>1.1390666666666647</v>
      </c>
      <c r="ET7" s="33">
        <f t="shared" si="58"/>
        <v>0.3744000000000014</v>
      </c>
      <c r="EU7" s="33">
        <f t="shared" si="59"/>
        <v>0.70686666666667008</v>
      </c>
      <c r="EV7" s="33">
        <f t="shared" si="60"/>
        <v>0.2494000000000014</v>
      </c>
      <c r="EW7" s="33">
        <f t="shared" si="61"/>
        <v>-0.24736666666666451</v>
      </c>
      <c r="EX7" s="33">
        <f t="shared" si="62"/>
        <v>1.1842000000000041</v>
      </c>
      <c r="EY7" s="50">
        <f t="shared" si="63"/>
        <v>0.85163333333333213</v>
      </c>
      <c r="EZ7" s="74">
        <v>36.386804347826072</v>
      </c>
      <c r="FA7" s="3">
        <v>36.5</v>
      </c>
      <c r="FB7">
        <v>36.799999999999997</v>
      </c>
      <c r="FC7">
        <v>37</v>
      </c>
      <c r="FD7">
        <v>36.799999999999997</v>
      </c>
      <c r="FE7">
        <v>36.9</v>
      </c>
      <c r="FF7">
        <v>37</v>
      </c>
      <c r="FG7">
        <v>37.1</v>
      </c>
      <c r="FH7">
        <v>37.200000000000003</v>
      </c>
      <c r="FI7" s="82">
        <f t="shared" si="47"/>
        <v>0.70000000000000284</v>
      </c>
      <c r="FJ7" s="3">
        <v>1</v>
      </c>
      <c r="FK7">
        <v>2</v>
      </c>
      <c r="FL7">
        <v>2</v>
      </c>
      <c r="FM7" s="24">
        <v>3</v>
      </c>
      <c r="FO7">
        <v>1</v>
      </c>
      <c r="FP7">
        <v>4</v>
      </c>
      <c r="FQ7">
        <v>4</v>
      </c>
      <c r="FR7" s="3">
        <v>0</v>
      </c>
      <c r="FS7">
        <v>1</v>
      </c>
      <c r="FT7">
        <v>1</v>
      </c>
      <c r="FU7" s="24">
        <v>2</v>
      </c>
      <c r="FY7" s="1">
        <v>1</v>
      </c>
      <c r="FZ7" s="3">
        <v>0</v>
      </c>
      <c r="GA7">
        <v>1</v>
      </c>
      <c r="GB7">
        <v>1</v>
      </c>
      <c r="GC7" s="24">
        <v>2</v>
      </c>
      <c r="GG7" s="1">
        <v>1</v>
      </c>
    </row>
    <row r="8" spans="1:189" x14ac:dyDescent="0.35">
      <c r="A8" s="38">
        <v>7</v>
      </c>
      <c r="B8">
        <v>11</v>
      </c>
      <c r="C8" s="38">
        <v>2</v>
      </c>
      <c r="D8">
        <v>1.5549999999999999</v>
      </c>
      <c r="E8">
        <v>37.14</v>
      </c>
      <c r="F8">
        <f t="shared" si="64"/>
        <v>1.2958468163840153</v>
      </c>
      <c r="G8">
        <f t="shared" si="27"/>
        <v>3.489086743091048E-2</v>
      </c>
      <c r="H8" s="1">
        <f t="shared" si="28"/>
        <v>348.90867430910481</v>
      </c>
      <c r="I8">
        <v>8</v>
      </c>
      <c r="J8">
        <v>7</v>
      </c>
      <c r="K8">
        <v>9</v>
      </c>
      <c r="L8">
        <v>16</v>
      </c>
      <c r="M8">
        <f t="shared" si="29"/>
        <v>12.912729999999998</v>
      </c>
      <c r="N8" s="9">
        <v>45624</v>
      </c>
      <c r="O8" s="33">
        <v>24.143749999999994</v>
      </c>
      <c r="P8" s="33">
        <v>43.1</v>
      </c>
      <c r="Q8" s="27">
        <v>35.968713937684321</v>
      </c>
      <c r="R8" s="83">
        <v>57.338975082275503</v>
      </c>
      <c r="S8" s="4">
        <v>45631</v>
      </c>
      <c r="T8">
        <v>36.5</v>
      </c>
      <c r="U8" s="33">
        <v>47.578571428571401</v>
      </c>
      <c r="V8">
        <v>1.024</v>
      </c>
      <c r="W8" s="12">
        <v>0.100854</v>
      </c>
      <c r="X8">
        <v>0.10199599999999999</v>
      </c>
      <c r="Y8">
        <v>1.1419999999999959E-3</v>
      </c>
      <c r="Z8">
        <v>7.5980000000000006E-2</v>
      </c>
      <c r="AA8">
        <v>7.8783000000000006E-2</v>
      </c>
      <c r="AB8">
        <v>2.8029999999999973E-3</v>
      </c>
      <c r="AC8">
        <v>9.7456999999999988E-2</v>
      </c>
      <c r="AD8">
        <v>9.7950999999999996E-2</v>
      </c>
      <c r="AE8">
        <v>4.9399999999999976E-4</v>
      </c>
      <c r="AF8">
        <v>3.5999999999999997E-2</v>
      </c>
      <c r="AG8">
        <v>3.6999999999999998E-2</v>
      </c>
      <c r="AH8">
        <f>(AG8-AF8)</f>
        <v>1.0000000000000009E-3</v>
      </c>
      <c r="AI8">
        <v>0.34799999999999998</v>
      </c>
      <c r="AJ8">
        <v>0.34899999999999998</v>
      </c>
      <c r="AK8">
        <f t="shared" si="32"/>
        <v>1.0000000000000009E-3</v>
      </c>
      <c r="AL8" s="58">
        <f t="shared" si="33"/>
        <v>6.4389999999999951E-3</v>
      </c>
      <c r="AM8" s="58">
        <f t="shared" si="5"/>
        <v>0.10600000000000195</v>
      </c>
      <c r="AN8" s="58">
        <f t="shared" si="6"/>
        <v>0.65829099999999996</v>
      </c>
      <c r="AO8">
        <f t="shared" ref="AO8:AO9" si="77">(1-((AL8-Y8)/AL8))*100</f>
        <v>17.735673241186468</v>
      </c>
      <c r="AP8">
        <f t="shared" ref="AP8:AP9" si="78">(1-((AL8-AB8)/AL8))*100</f>
        <v>43.531604286379867</v>
      </c>
      <c r="AQ8">
        <f t="shared" ref="AQ8:AQ9" si="79">(1-((AL8-AE8)/AL8))*100</f>
        <v>7.6719987575710524</v>
      </c>
      <c r="AR8">
        <f t="shared" ref="AR8:AR9" si="80">(1-((AL8-AH8)/AL8))*100</f>
        <v>15.530361857431307</v>
      </c>
      <c r="AS8">
        <f t="shared" ref="AS8:AS9" si="81">(1-((AL8-AK8)/AL8))*100</f>
        <v>15.530361857431307</v>
      </c>
      <c r="AT8">
        <f t="shared" si="7"/>
        <v>1.1323299026315126</v>
      </c>
      <c r="AU8">
        <f t="shared" si="8"/>
        <v>3.6891287180837007</v>
      </c>
      <c r="AV8">
        <f t="shared" si="9"/>
        <v>0.50689021825008895</v>
      </c>
      <c r="AW8">
        <f>(1-((AF8-AH8)/AF8))*100</f>
        <v>2.777777777777779</v>
      </c>
      <c r="AX8">
        <f t="shared" si="10"/>
        <v>0.28735632183908288</v>
      </c>
      <c r="AY8">
        <v>37.314</v>
      </c>
      <c r="AZ8">
        <v>37.207999999999998</v>
      </c>
      <c r="BA8">
        <f t="shared" si="11"/>
        <v>36.655709000000002</v>
      </c>
      <c r="BB8">
        <f t="shared" si="12"/>
        <v>36.54327</v>
      </c>
      <c r="BC8">
        <f t="shared" si="38"/>
        <v>-0.11243900000000195</v>
      </c>
      <c r="BD8" s="79">
        <f t="shared" si="39"/>
        <v>0.11243900000000195</v>
      </c>
      <c r="BE8" s="79">
        <f t="shared" si="40"/>
        <v>0.13492680000000234</v>
      </c>
      <c r="BF8" s="52">
        <v>137.44412997160978</v>
      </c>
      <c r="BG8" s="33">
        <v>167.97779627568681</v>
      </c>
      <c r="BH8" s="53">
        <v>152.7109631236483</v>
      </c>
      <c r="BI8" s="52">
        <v>4.795544917996267</v>
      </c>
      <c r="BJ8" s="33">
        <v>5.8608910211914766</v>
      </c>
      <c r="BK8" s="53">
        <v>5.3282179695938714</v>
      </c>
      <c r="BL8" s="52">
        <v>178.10653825438135</v>
      </c>
      <c r="BM8" s="33">
        <v>217.67349252705145</v>
      </c>
      <c r="BN8" s="53">
        <v>197.8900153907164</v>
      </c>
      <c r="BO8" s="33">
        <v>131.0147339730386</v>
      </c>
      <c r="BP8" s="33">
        <v>160.24541829908785</v>
      </c>
      <c r="BQ8" s="53">
        <v>145.63007613606325</v>
      </c>
      <c r="BR8" s="5">
        <v>8</v>
      </c>
      <c r="BS8" s="33">
        <v>9</v>
      </c>
      <c r="BT8" s="23">
        <v>0.69499999999999995</v>
      </c>
      <c r="BU8">
        <v>0.71299999999999997</v>
      </c>
      <c r="BV8">
        <f t="shared" si="41"/>
        <v>18.000000000000014</v>
      </c>
      <c r="BW8" s="43">
        <f t="shared" si="55"/>
        <v>0.56250000000000044</v>
      </c>
      <c r="BX8" s="46"/>
      <c r="BY8" s="46"/>
      <c r="BZ8" s="47"/>
      <c r="CA8">
        <v>0.81399999999999995</v>
      </c>
      <c r="CB8">
        <v>0.83799999999999997</v>
      </c>
      <c r="CC8">
        <f t="shared" si="42"/>
        <v>24.000000000000021</v>
      </c>
      <c r="CD8" s="43">
        <f t="shared" ref="CD8:CD31" si="82">(CC8/$BS$4/$BR$4)</f>
        <v>0.33333333333333365</v>
      </c>
      <c r="CE8" s="43">
        <f t="shared" si="43"/>
        <v>3.5555555555555589</v>
      </c>
      <c r="CF8">
        <v>720</v>
      </c>
      <c r="CG8">
        <f>CF8/$BS$4</f>
        <v>80</v>
      </c>
      <c r="CH8">
        <f>((CC8/CF8))/$BR$4</f>
        <v>4.1666666666666701E-3</v>
      </c>
      <c r="CI8" s="23">
        <v>0.80200000000000005</v>
      </c>
      <c r="CJ8">
        <v>0.82</v>
      </c>
      <c r="CK8">
        <f t="shared" si="44"/>
        <v>17.999999999999904</v>
      </c>
      <c r="CL8" s="43">
        <f t="shared" si="71"/>
        <v>0.24999999999999867</v>
      </c>
      <c r="CM8" s="67"/>
      <c r="CN8" s="67"/>
      <c r="CO8" s="67"/>
      <c r="CP8" s="23">
        <v>0.82499999999999996</v>
      </c>
      <c r="CQ8">
        <v>0.85599999999999998</v>
      </c>
      <c r="CR8">
        <f t="shared" si="45"/>
        <v>31.000000000000028</v>
      </c>
      <c r="CS8" s="43">
        <f>(CR8/$BS$4/$BR$4)</f>
        <v>0.43055555555555597</v>
      </c>
      <c r="CT8" s="67"/>
      <c r="CU8" s="67"/>
      <c r="CV8" s="67"/>
      <c r="CW8" s="23">
        <v>0.79</v>
      </c>
      <c r="CX8">
        <v>0.82899999999999996</v>
      </c>
      <c r="CY8">
        <f t="shared" si="46"/>
        <v>38.999999999999922</v>
      </c>
      <c r="CZ8" s="43">
        <f t="shared" si="73"/>
        <v>0.54166666666666563</v>
      </c>
      <c r="DA8" s="67"/>
      <c r="DB8" s="67"/>
      <c r="DC8" s="67"/>
      <c r="DD8" s="23">
        <v>0.78200000000000003</v>
      </c>
      <c r="DE8">
        <v>0.79200000000000004</v>
      </c>
      <c r="DF8">
        <f t="shared" si="74"/>
        <v>10.000000000000009</v>
      </c>
      <c r="DG8" s="43">
        <f t="shared" si="75"/>
        <v>0.13888888888888901</v>
      </c>
      <c r="DH8" s="67"/>
      <c r="DI8" s="67"/>
      <c r="DJ8" s="67"/>
      <c r="DK8" s="23">
        <v>0.80700000000000005</v>
      </c>
      <c r="DL8">
        <v>0.82299999999999995</v>
      </c>
      <c r="DM8">
        <f t="shared" si="17"/>
        <v>15.999999999999904</v>
      </c>
      <c r="DN8" s="43">
        <f t="shared" si="76"/>
        <v>0.22222222222222088</v>
      </c>
      <c r="DO8" s="67"/>
      <c r="DP8" s="67"/>
      <c r="DQ8" s="67"/>
      <c r="DR8" s="23">
        <f>AVERAGE(DN8,DG8,BW8)</f>
        <v>0.30787037037037007</v>
      </c>
      <c r="DS8" s="24">
        <f t="shared" si="19"/>
        <v>0.38888888888888851</v>
      </c>
      <c r="DT8" s="33">
        <v>34.690399999999997</v>
      </c>
      <c r="DU8" s="33">
        <v>35.8172</v>
      </c>
      <c r="DV8" s="33">
        <v>36.498599999999996</v>
      </c>
      <c r="DW8" s="33">
        <v>36.5976</v>
      </c>
      <c r="DX8" s="33">
        <v>36.4024</v>
      </c>
      <c r="DY8" s="33">
        <v>36.774799999999999</v>
      </c>
      <c r="DZ8" s="33">
        <v>36.29</v>
      </c>
      <c r="EA8" s="50">
        <v>36.030379999999994</v>
      </c>
      <c r="EB8" s="33">
        <v>36.412400000000005</v>
      </c>
      <c r="EC8" s="33">
        <v>36.217399999999991</v>
      </c>
      <c r="ED8" s="33">
        <v>36.773399999999995</v>
      </c>
      <c r="EE8" s="33">
        <v>36.685400000000001</v>
      </c>
      <c r="EF8" s="33">
        <v>36.976199999999999</v>
      </c>
      <c r="EG8" s="33">
        <v>36.961599999999997</v>
      </c>
      <c r="EH8" s="33">
        <v>36.912999999999997</v>
      </c>
      <c r="EI8" s="50">
        <v>36.563599999999994</v>
      </c>
      <c r="EJ8" s="33">
        <v>36.850666666666662</v>
      </c>
      <c r="EK8" s="33">
        <v>36.323499999999996</v>
      </c>
      <c r="EL8" s="33">
        <v>36.989333333333327</v>
      </c>
      <c r="EM8" s="33">
        <v>36.869999999999997</v>
      </c>
      <c r="EN8" s="33">
        <v>37.094999999999992</v>
      </c>
      <c r="EO8" s="33">
        <v>36.923999999999999</v>
      </c>
      <c r="EP8" s="33">
        <v>37.017000000000003</v>
      </c>
      <c r="EQ8" s="50">
        <v>36.792633333333335</v>
      </c>
      <c r="ER8" s="33">
        <f t="shared" si="56"/>
        <v>2.160266666666665</v>
      </c>
      <c r="ES8" s="33">
        <f t="shared" si="57"/>
        <v>0.50629999999999598</v>
      </c>
      <c r="ET8" s="33">
        <f t="shared" si="58"/>
        <v>0.49073333333333125</v>
      </c>
      <c r="EU8" s="33">
        <f t="shared" si="59"/>
        <v>0.27239999999999753</v>
      </c>
      <c r="EV8" s="33">
        <f t="shared" si="60"/>
        <v>0.69259999999999167</v>
      </c>
      <c r="EW8" s="33">
        <f t="shared" si="61"/>
        <v>0.14920000000000044</v>
      </c>
      <c r="EX8" s="33">
        <f t="shared" si="62"/>
        <v>0.72700000000000387</v>
      </c>
      <c r="EY8" s="50">
        <f t="shared" si="63"/>
        <v>0.76225333333334078</v>
      </c>
      <c r="EZ8" s="74">
        <v>36.586184782608697</v>
      </c>
      <c r="FA8" s="3">
        <v>37</v>
      </c>
      <c r="FB8">
        <v>37.200000000000003</v>
      </c>
      <c r="FC8">
        <v>37.200000000000003</v>
      </c>
      <c r="FD8">
        <v>37.200000000000003</v>
      </c>
      <c r="FE8">
        <v>37.299999999999997</v>
      </c>
      <c r="FF8">
        <v>37.4</v>
      </c>
      <c r="FG8">
        <v>37.299999999999997</v>
      </c>
      <c r="FH8">
        <v>37.4</v>
      </c>
      <c r="FI8" s="82">
        <f t="shared" si="47"/>
        <v>0.39999999999999858</v>
      </c>
      <c r="FJ8" s="3">
        <v>1</v>
      </c>
      <c r="FK8">
        <v>1</v>
      </c>
      <c r="FL8">
        <v>2</v>
      </c>
      <c r="FM8" s="24">
        <v>2</v>
      </c>
      <c r="FR8" s="3">
        <v>0</v>
      </c>
      <c r="FS8">
        <v>0</v>
      </c>
      <c r="FT8">
        <v>1</v>
      </c>
      <c r="FU8" s="24">
        <v>2</v>
      </c>
      <c r="FY8" s="1"/>
      <c r="FZ8" s="3">
        <v>0</v>
      </c>
      <c r="GA8">
        <v>1</v>
      </c>
      <c r="GB8">
        <v>2</v>
      </c>
      <c r="GC8" s="24">
        <v>2</v>
      </c>
      <c r="GG8" s="1"/>
    </row>
    <row r="9" spans="1:189" x14ac:dyDescent="0.35">
      <c r="A9" s="37">
        <v>8</v>
      </c>
      <c r="B9">
        <v>9</v>
      </c>
      <c r="C9" s="37">
        <v>1</v>
      </c>
      <c r="D9">
        <v>1.42</v>
      </c>
      <c r="E9">
        <v>33.091999999999999</v>
      </c>
      <c r="F9">
        <f t="shared" si="64"/>
        <v>1.1552012628498785</v>
      </c>
      <c r="G9">
        <f t="shared" si="27"/>
        <v>3.4908777434119381E-2</v>
      </c>
      <c r="H9" s="1">
        <f t="shared" si="28"/>
        <v>349.08777434119378</v>
      </c>
      <c r="I9">
        <v>8</v>
      </c>
      <c r="J9">
        <v>10</v>
      </c>
      <c r="K9">
        <v>14</v>
      </c>
      <c r="L9">
        <v>18</v>
      </c>
      <c r="M9">
        <f t="shared" si="29"/>
        <v>15.43337</v>
      </c>
      <c r="N9" s="9">
        <v>45624</v>
      </c>
      <c r="O9" s="33">
        <v>24.143749999999994</v>
      </c>
      <c r="P9" s="33">
        <v>43.1</v>
      </c>
      <c r="Q9" s="27">
        <v>23.272392519138219</v>
      </c>
      <c r="R9" s="83">
        <v>39.422784973674865</v>
      </c>
      <c r="S9" s="4">
        <v>45631</v>
      </c>
      <c r="T9">
        <v>36.5</v>
      </c>
      <c r="U9" s="33">
        <v>50.452380949999998</v>
      </c>
      <c r="V9">
        <v>1.0249999999999999</v>
      </c>
      <c r="W9" s="12">
        <v>8.751600000000001E-2</v>
      </c>
      <c r="X9">
        <v>9.1396000000000005E-2</v>
      </c>
      <c r="Y9">
        <v>3.8799999999999954E-3</v>
      </c>
      <c r="Z9">
        <v>6.9290999999999991E-2</v>
      </c>
      <c r="AA9">
        <v>7.2915999999999995E-2</v>
      </c>
      <c r="AB9">
        <v>3.6250000000000002E-3</v>
      </c>
      <c r="AC9">
        <v>9.4014E-2</v>
      </c>
      <c r="AD9">
        <v>9.4381000000000007E-2</v>
      </c>
      <c r="AE9">
        <f t="shared" ref="AE9:AE10" si="83">(AD9-AC9)</f>
        <v>3.6700000000000621E-4</v>
      </c>
      <c r="AH9">
        <f t="shared" si="31"/>
        <v>0</v>
      </c>
      <c r="AI9">
        <v>0.33800000000000002</v>
      </c>
      <c r="AJ9">
        <v>0.34</v>
      </c>
      <c r="AK9">
        <f t="shared" si="32"/>
        <v>2.0000000000000018E-3</v>
      </c>
      <c r="AL9" s="58">
        <f t="shared" si="33"/>
        <v>9.872000000000004E-3</v>
      </c>
      <c r="AM9" s="58">
        <f t="shared" si="5"/>
        <v>9.1999999999993073E-2</v>
      </c>
      <c r="AN9" s="58">
        <f t="shared" si="6"/>
        <v>0.58882100000000004</v>
      </c>
      <c r="AO9">
        <f t="shared" si="77"/>
        <v>39.303079416531538</v>
      </c>
      <c r="AP9">
        <f t="shared" si="78"/>
        <v>36.720016207455409</v>
      </c>
      <c r="AQ9">
        <f t="shared" si="79"/>
        <v>3.7175850891410622</v>
      </c>
      <c r="AR9">
        <f t="shared" si="80"/>
        <v>0</v>
      </c>
      <c r="AS9">
        <f t="shared" si="81"/>
        <v>20.259319286871968</v>
      </c>
      <c r="AT9">
        <f t="shared" si="7"/>
        <v>4.4334750217103096</v>
      </c>
      <c r="AU9">
        <f t="shared" si="8"/>
        <v>5.2315596542119476</v>
      </c>
      <c r="AV9">
        <f t="shared" si="9"/>
        <v>0.39036739209055149</v>
      </c>
      <c r="AX9">
        <f t="shared" si="10"/>
        <v>0.59171597633136397</v>
      </c>
      <c r="AY9">
        <v>33.375999999999998</v>
      </c>
      <c r="AZ9">
        <v>33.283999999999999</v>
      </c>
      <c r="BA9">
        <f t="shared" si="11"/>
        <v>32.787178999999995</v>
      </c>
      <c r="BB9">
        <f t="shared" si="12"/>
        <v>32.685307000000002</v>
      </c>
      <c r="BC9">
        <f t="shared" si="38"/>
        <v>-0.10187199999999308</v>
      </c>
      <c r="BD9" s="79">
        <f t="shared" si="39"/>
        <v>0.10187199999999308</v>
      </c>
      <c r="BE9" s="79">
        <f t="shared" si="40"/>
        <v>0.12224639999999169</v>
      </c>
      <c r="BF9" s="52">
        <v>139.22904790635135</v>
      </c>
      <c r="BG9" s="33">
        <v>167.76906492096285</v>
      </c>
      <c r="BH9" s="53">
        <v>153.49905641365712</v>
      </c>
      <c r="BI9" s="52">
        <v>4.8603158457271647</v>
      </c>
      <c r="BJ9" s="33">
        <v>5.8566129476562168</v>
      </c>
      <c r="BK9" s="53">
        <v>5.3584643966916916</v>
      </c>
      <c r="BL9" s="52">
        <v>160.83757196680332</v>
      </c>
      <c r="BM9" s="33">
        <v>193.80703566383951</v>
      </c>
      <c r="BN9" s="53">
        <v>177.32230381532145</v>
      </c>
      <c r="BO9" s="33">
        <v>132.35317325940375</v>
      </c>
      <c r="BP9" s="33">
        <v>159.759258303541</v>
      </c>
      <c r="BQ9" s="53">
        <v>146.05621578147239</v>
      </c>
      <c r="BR9" s="5">
        <v>8</v>
      </c>
      <c r="BS9" s="33">
        <v>9</v>
      </c>
      <c r="BT9" s="23">
        <v>0.69</v>
      </c>
      <c r="BU9">
        <v>0.69699999999999995</v>
      </c>
      <c r="BV9">
        <f t="shared" si="41"/>
        <v>7.0000000000000062</v>
      </c>
      <c r="BW9" s="43">
        <f>(BV9/4/BR9)</f>
        <v>0.21875000000000019</v>
      </c>
      <c r="BX9" s="46"/>
      <c r="BY9" s="46"/>
      <c r="BZ9" s="47"/>
      <c r="CA9">
        <v>0.79300000000000004</v>
      </c>
      <c r="CB9">
        <v>0.83199999999999996</v>
      </c>
      <c r="CC9">
        <f t="shared" si="42"/>
        <v>38.999999999999922</v>
      </c>
      <c r="CD9" s="43">
        <f t="shared" si="82"/>
        <v>0.54166666666666563</v>
      </c>
      <c r="CE9" s="43">
        <f t="shared" si="43"/>
        <v>5.777777777777767</v>
      </c>
      <c r="CF9" s="46"/>
      <c r="CG9" s="46"/>
      <c r="CH9" s="46"/>
      <c r="CI9" s="23">
        <v>0.81100000000000005</v>
      </c>
      <c r="CJ9">
        <v>0.85399999999999998</v>
      </c>
      <c r="CK9">
        <f t="shared" si="44"/>
        <v>42.999999999999929</v>
      </c>
      <c r="CL9" s="43">
        <f t="shared" si="71"/>
        <v>0.59722222222222121</v>
      </c>
      <c r="CM9" s="67"/>
      <c r="CN9" s="67"/>
      <c r="CO9" s="67"/>
      <c r="CP9" s="23">
        <v>0.82099999999999995</v>
      </c>
      <c r="CQ9">
        <v>0.85199999999999998</v>
      </c>
      <c r="CR9">
        <f t="shared" si="45"/>
        <v>31.000000000000028</v>
      </c>
      <c r="CS9" s="43">
        <f t="shared" si="72"/>
        <v>0.43055555555555597</v>
      </c>
      <c r="CT9" s="67"/>
      <c r="CU9" s="67"/>
      <c r="CV9" s="67"/>
      <c r="CW9" s="23">
        <v>0.80800000000000005</v>
      </c>
      <c r="CX9">
        <v>0.83799999999999997</v>
      </c>
      <c r="CY9">
        <f t="shared" si="46"/>
        <v>29.999999999999915</v>
      </c>
      <c r="CZ9" s="43">
        <f t="shared" si="73"/>
        <v>0.41666666666666546</v>
      </c>
      <c r="DA9" s="67"/>
      <c r="DB9" s="67"/>
      <c r="DC9" s="67"/>
      <c r="DD9" s="23">
        <v>0.80700000000000005</v>
      </c>
      <c r="DE9">
        <v>0.82599999999999996</v>
      </c>
      <c r="DF9">
        <f t="shared" si="74"/>
        <v>18.999999999999908</v>
      </c>
      <c r="DG9" s="43">
        <f t="shared" si="75"/>
        <v>0.26388888888888762</v>
      </c>
      <c r="DH9" s="67"/>
      <c r="DI9" s="67"/>
      <c r="DJ9" s="67"/>
      <c r="DK9" s="23">
        <v>0.80500000000000005</v>
      </c>
      <c r="DL9">
        <v>0.82399999999999995</v>
      </c>
      <c r="DM9">
        <f t="shared" si="17"/>
        <v>18.999999999999908</v>
      </c>
      <c r="DN9" s="43">
        <f t="shared" si="76"/>
        <v>0.26388888888888762</v>
      </c>
      <c r="DO9" s="67"/>
      <c r="DP9" s="67"/>
      <c r="DQ9" s="67"/>
      <c r="DR9" s="23">
        <f t="shared" si="18"/>
        <v>0.24884259259259181</v>
      </c>
      <c r="DS9" s="24">
        <f t="shared" si="19"/>
        <v>0.49652777777777707</v>
      </c>
      <c r="DT9" s="33">
        <v>35.850800000000007</v>
      </c>
      <c r="DU9" s="33">
        <v>35.642399999999995</v>
      </c>
      <c r="DV9" s="33">
        <v>36.473599999999998</v>
      </c>
      <c r="DW9" s="33">
        <v>36.610199999999999</v>
      </c>
      <c r="DX9" s="33">
        <v>36.701800000000006</v>
      </c>
      <c r="DY9" s="33">
        <v>37.085999999999999</v>
      </c>
      <c r="DZ9" s="33">
        <v>36.551599999999993</v>
      </c>
      <c r="EA9" s="50">
        <v>36.223779999999998</v>
      </c>
      <c r="EB9" s="33">
        <v>36.599600000000002</v>
      </c>
      <c r="EC9" s="33">
        <v>36.342399999999991</v>
      </c>
      <c r="ED9" s="33">
        <v>37.184600000000003</v>
      </c>
      <c r="EE9" s="33">
        <v>37.021799999999999</v>
      </c>
      <c r="EF9" s="33">
        <v>37.350199999999994</v>
      </c>
      <c r="EG9" s="33">
        <v>37.173000000000002</v>
      </c>
      <c r="EH9" s="33">
        <v>37.286999999999999</v>
      </c>
      <c r="EI9" s="50">
        <v>36.850319999999996</v>
      </c>
      <c r="EJ9" s="33">
        <v>36.830333333333336</v>
      </c>
      <c r="EK9" s="33">
        <v>36.551999999999992</v>
      </c>
      <c r="EL9" s="33">
        <v>37.311500000000002</v>
      </c>
      <c r="EM9" s="33">
        <v>37.150500000000001</v>
      </c>
      <c r="EN9" s="33">
        <v>37.250833333333333</v>
      </c>
      <c r="EO9" s="33">
        <v>37.142333333333333</v>
      </c>
      <c r="EP9" s="33">
        <v>37.234999999999999</v>
      </c>
      <c r="EQ9" s="50">
        <v>37.015066666666662</v>
      </c>
      <c r="ER9" s="33">
        <f t="shared" si="56"/>
        <v>0.97953333333332893</v>
      </c>
      <c r="ES9" s="33">
        <f t="shared" si="57"/>
        <v>0.90959999999999752</v>
      </c>
      <c r="ET9" s="33">
        <f t="shared" si="58"/>
        <v>0.83790000000000475</v>
      </c>
      <c r="EU9" s="33">
        <f t="shared" si="59"/>
        <v>0.540300000000002</v>
      </c>
      <c r="EV9" s="33">
        <f t="shared" si="60"/>
        <v>0.54903333333332682</v>
      </c>
      <c r="EW9" s="33">
        <f t="shared" si="61"/>
        <v>5.6333333333334679E-2</v>
      </c>
      <c r="EX9" s="33">
        <f t="shared" si="62"/>
        <v>0.683400000000006</v>
      </c>
      <c r="EY9" s="50">
        <f t="shared" si="63"/>
        <v>0.79128666666666447</v>
      </c>
      <c r="EZ9" s="74">
        <v>36.80753043478262</v>
      </c>
      <c r="FA9" s="3">
        <v>37.200000000000003</v>
      </c>
      <c r="FB9">
        <v>37.200000000000003</v>
      </c>
      <c r="FC9">
        <v>37.4</v>
      </c>
      <c r="FD9">
        <v>37.5</v>
      </c>
      <c r="FE9">
        <v>37.6</v>
      </c>
      <c r="FF9">
        <v>37.6</v>
      </c>
      <c r="FG9">
        <v>37.700000000000003</v>
      </c>
      <c r="FH9">
        <v>37.799999999999997</v>
      </c>
      <c r="FI9" s="82">
        <f t="shared" si="47"/>
        <v>0.59999999999999432</v>
      </c>
      <c r="FJ9" s="3">
        <v>1</v>
      </c>
      <c r="FK9">
        <v>2</v>
      </c>
      <c r="FL9">
        <v>3</v>
      </c>
      <c r="FM9" s="24">
        <v>3</v>
      </c>
      <c r="FR9" s="3">
        <v>0</v>
      </c>
      <c r="FS9">
        <v>1</v>
      </c>
      <c r="FT9">
        <v>2</v>
      </c>
      <c r="FU9" s="24">
        <v>2</v>
      </c>
      <c r="FY9" s="1"/>
      <c r="FZ9" s="3">
        <v>0</v>
      </c>
      <c r="GA9">
        <v>1</v>
      </c>
      <c r="GB9">
        <v>1</v>
      </c>
      <c r="GC9" s="24">
        <v>1</v>
      </c>
      <c r="GG9" s="1"/>
    </row>
    <row r="10" spans="1:189" x14ac:dyDescent="0.35">
      <c r="A10" s="40">
        <v>9</v>
      </c>
      <c r="B10">
        <v>13</v>
      </c>
      <c r="C10" s="40">
        <v>4</v>
      </c>
      <c r="D10">
        <v>1.641</v>
      </c>
      <c r="E10">
        <v>54.43</v>
      </c>
      <c r="F10">
        <f t="shared" si="64"/>
        <v>1.5850805503166574</v>
      </c>
      <c r="G10">
        <f t="shared" si="27"/>
        <v>2.9121450492681562E-2</v>
      </c>
      <c r="H10" s="1">
        <f t="shared" si="28"/>
        <v>291.21450492681561</v>
      </c>
      <c r="I10">
        <v>15</v>
      </c>
      <c r="J10">
        <v>13</v>
      </c>
      <c r="K10">
        <v>18</v>
      </c>
      <c r="L10">
        <v>20</v>
      </c>
      <c r="M10">
        <f t="shared" si="29"/>
        <v>19.500850000000003</v>
      </c>
      <c r="N10" s="9">
        <v>45606</v>
      </c>
      <c r="O10">
        <v>24.1</v>
      </c>
      <c r="P10">
        <v>57.9</v>
      </c>
      <c r="Q10" s="27">
        <v>19.483251523814662</v>
      </c>
      <c r="R10" s="83">
        <v>46.453422514698744</v>
      </c>
      <c r="S10" s="4">
        <v>45683</v>
      </c>
      <c r="T10" s="33">
        <v>36.942253521126759</v>
      </c>
      <c r="U10" s="33">
        <v>45.892957746478871</v>
      </c>
      <c r="V10">
        <v>1.024</v>
      </c>
      <c r="W10" s="12">
        <v>0.13874600000000001</v>
      </c>
      <c r="X10">
        <v>0.14968699999999999</v>
      </c>
      <c r="Y10">
        <f t="shared" ref="Y10" si="84">(X10-W10)</f>
        <v>1.0940999999999979E-2</v>
      </c>
      <c r="Z10">
        <v>7.4930999999999998E-2</v>
      </c>
      <c r="AA10">
        <v>8.2409999999999997E-2</v>
      </c>
      <c r="AB10">
        <f t="shared" ref="AB10" si="85">(AA10-Z10)</f>
        <v>7.4789999999999995E-3</v>
      </c>
      <c r="AC10">
        <v>0.123126</v>
      </c>
      <c r="AD10">
        <v>0.12579499999999999</v>
      </c>
      <c r="AE10">
        <f t="shared" si="83"/>
        <v>2.6689999999999908E-3</v>
      </c>
      <c r="AF10">
        <v>2.4927999999999999E-2</v>
      </c>
      <c r="AG10">
        <v>2.5822999999999999E-2</v>
      </c>
      <c r="AH10">
        <f t="shared" si="31"/>
        <v>8.9499999999999996E-4</v>
      </c>
      <c r="AI10">
        <v>0.45810000000000001</v>
      </c>
      <c r="AJ10">
        <v>0.45839999999999997</v>
      </c>
      <c r="AK10">
        <f t="shared" si="32"/>
        <v>2.9999999999996696E-4</v>
      </c>
      <c r="AL10" s="58">
        <f t="shared" ref="AL10" si="86">Y10+AB10+AE10+AH10+AK10</f>
        <v>2.2283999999999936E-2</v>
      </c>
      <c r="AM10" s="58">
        <f t="shared" si="5"/>
        <v>0.18199999999999419</v>
      </c>
      <c r="AN10" s="58">
        <f t="shared" si="6"/>
        <v>0.81983099999999998</v>
      </c>
      <c r="AO10">
        <f t="shared" ref="AO10" si="87">(1-((AL10-Y10)/AL10))*100</f>
        <v>49.098007539041511</v>
      </c>
      <c r="AP10">
        <f t="shared" ref="AP10" si="88">(1-((AL10-AB10)/AL10))*100</f>
        <v>33.562197092084098</v>
      </c>
      <c r="AQ10">
        <f t="shared" ref="AQ10" si="89">(1-((AL10-AE10)/AL10))*100</f>
        <v>11.977203374618551</v>
      </c>
      <c r="AR10">
        <f t="shared" ref="AR10" si="90">(1-((AL10-AH10)/AL10))*100</f>
        <v>4.0163345898402536</v>
      </c>
      <c r="AS10">
        <f t="shared" ref="AS10" si="91">(1-((AL10-AK10)/AL10))*100</f>
        <v>1.3462574044155851</v>
      </c>
      <c r="AT10">
        <f t="shared" si="7"/>
        <v>7.8856327389618226</v>
      </c>
      <c r="AU10">
        <f t="shared" si="8"/>
        <v>9.9811826880730319</v>
      </c>
      <c r="AV10">
        <f t="shared" si="9"/>
        <v>2.1676981303705101</v>
      </c>
      <c r="AW10">
        <f t="shared" ref="AW10:AW31" si="92">(1-((AF10-AH10)/AF10))*100</f>
        <v>3.5903401797175882</v>
      </c>
      <c r="AX10">
        <f t="shared" si="10"/>
        <v>6.5487884741310953E-2</v>
      </c>
      <c r="AY10">
        <v>56.003999999999998</v>
      </c>
      <c r="AZ10">
        <v>55.822000000000003</v>
      </c>
      <c r="BA10">
        <f t="shared" si="11"/>
        <v>55.184168999999997</v>
      </c>
      <c r="BB10">
        <f t="shared" si="12"/>
        <v>54.979885000000003</v>
      </c>
      <c r="BC10">
        <f t="shared" si="38"/>
        <v>-0.20428399999999414</v>
      </c>
      <c r="BD10" s="79">
        <f t="shared" si="39"/>
        <v>0.20428399999999414</v>
      </c>
      <c r="BE10" s="79">
        <f t="shared" si="40"/>
        <v>0.24514079999999294</v>
      </c>
      <c r="BF10" s="52">
        <v>156.36085819887404</v>
      </c>
      <c r="BG10" s="33">
        <v>194.55474989600145</v>
      </c>
      <c r="BH10" s="53">
        <v>173.98880821293284</v>
      </c>
      <c r="BI10" s="52">
        <v>4.5534549910317121</v>
      </c>
      <c r="BJ10" s="33">
        <v>5.6657165172124495</v>
      </c>
      <c r="BK10" s="53">
        <v>5.06680646465359</v>
      </c>
      <c r="BL10" s="52">
        <v>247.84455516185611</v>
      </c>
      <c r="BM10" s="33">
        <v>308.38495003187364</v>
      </c>
      <c r="BN10" s="53">
        <v>275.78627587109492</v>
      </c>
      <c r="BO10" s="33">
        <v>151.75289323902439</v>
      </c>
      <c r="BP10" s="33">
        <v>188.30892039820978</v>
      </c>
      <c r="BQ10" s="53">
        <v>168.62490577403304</v>
      </c>
      <c r="BR10" s="5">
        <v>8</v>
      </c>
      <c r="BS10" s="33">
        <v>9</v>
      </c>
      <c r="BT10" s="23">
        <v>0.68799999999999994</v>
      </c>
      <c r="BU10">
        <v>0.69799999999999995</v>
      </c>
      <c r="BV10">
        <f t="shared" si="41"/>
        <v>10.000000000000009</v>
      </c>
      <c r="BW10" s="43">
        <f>(BV10/4/BR10)</f>
        <v>0.31250000000000028</v>
      </c>
      <c r="BX10" s="46"/>
      <c r="BY10" s="46"/>
      <c r="BZ10" s="47"/>
      <c r="CA10">
        <v>0.80600000000000005</v>
      </c>
      <c r="CB10">
        <v>0.86199999999999999</v>
      </c>
      <c r="CC10">
        <f t="shared" si="42"/>
        <v>55.999999999999936</v>
      </c>
      <c r="CD10" s="43">
        <f t="shared" si="82"/>
        <v>0.7777777777777769</v>
      </c>
      <c r="CE10" s="43">
        <f t="shared" si="43"/>
        <v>8.296296296296287</v>
      </c>
      <c r="CF10" s="46"/>
      <c r="CG10" s="46"/>
      <c r="CH10" s="46"/>
      <c r="CI10" s="23">
        <v>0.80800000000000005</v>
      </c>
      <c r="CJ10">
        <v>0.84199999999999997</v>
      </c>
      <c r="CK10">
        <f t="shared" si="44"/>
        <v>33.999999999999922</v>
      </c>
      <c r="CL10" s="43">
        <f t="shared" si="71"/>
        <v>0.47222222222222116</v>
      </c>
      <c r="CM10" s="67"/>
      <c r="CN10" s="67"/>
      <c r="CO10" s="67"/>
      <c r="CP10" s="23">
        <v>0.80500000000000005</v>
      </c>
      <c r="CQ10">
        <v>0.85</v>
      </c>
      <c r="CR10">
        <f t="shared" si="45"/>
        <v>44.999999999999929</v>
      </c>
      <c r="CS10" s="43">
        <f t="shared" si="72"/>
        <v>0.624999999999999</v>
      </c>
      <c r="CT10" s="67"/>
      <c r="CU10" s="67"/>
      <c r="CV10" s="67"/>
      <c r="CW10" s="23">
        <v>0.78800000000000003</v>
      </c>
      <c r="CX10">
        <v>0.82599999999999996</v>
      </c>
      <c r="CY10">
        <f t="shared" si="46"/>
        <v>37.999999999999922</v>
      </c>
      <c r="CZ10" s="43">
        <f t="shared" si="73"/>
        <v>0.52777777777777668</v>
      </c>
      <c r="DA10" s="67"/>
      <c r="DB10" s="67"/>
      <c r="DC10" s="67"/>
      <c r="DD10" s="23">
        <v>0.79500000000000004</v>
      </c>
      <c r="DE10">
        <v>0.81799999999999995</v>
      </c>
      <c r="DF10">
        <f t="shared" si="74"/>
        <v>22.999999999999908</v>
      </c>
      <c r="DG10" s="43">
        <f t="shared" si="75"/>
        <v>0.31944444444444314</v>
      </c>
      <c r="DH10" s="67"/>
      <c r="DI10" s="67"/>
      <c r="DJ10" s="67"/>
      <c r="DK10" s="23">
        <v>0.80600000000000005</v>
      </c>
      <c r="DL10">
        <v>0.82799999999999996</v>
      </c>
      <c r="DM10">
        <f t="shared" si="17"/>
        <v>21.999999999999908</v>
      </c>
      <c r="DN10" s="43">
        <f t="shared" si="76"/>
        <v>0.30555555555555425</v>
      </c>
      <c r="DO10" s="67"/>
      <c r="DP10" s="67"/>
      <c r="DQ10" s="67"/>
      <c r="DR10" s="23">
        <f t="shared" si="18"/>
        <v>0.31249999999999917</v>
      </c>
      <c r="DS10" s="24">
        <f t="shared" si="19"/>
        <v>0.60069444444444342</v>
      </c>
      <c r="DT10" s="33">
        <v>32.917800000000007</v>
      </c>
      <c r="DU10" s="33">
        <v>34.0182</v>
      </c>
      <c r="DV10" s="33">
        <v>36.610799999999998</v>
      </c>
      <c r="DW10" s="33">
        <v>37.034399999999998</v>
      </c>
      <c r="DX10" s="33">
        <v>36.502200000000002</v>
      </c>
      <c r="DY10" s="33">
        <v>36.138800000000003</v>
      </c>
      <c r="DZ10" s="33">
        <v>35.604399999999998</v>
      </c>
      <c r="EA10" s="50">
        <v>35.480760000000004</v>
      </c>
      <c r="EB10" s="33">
        <v>35.401600000000002</v>
      </c>
      <c r="EC10" s="33">
        <v>35.529799999999994</v>
      </c>
      <c r="ED10" s="33">
        <v>36.885199999999998</v>
      </c>
      <c r="EE10" s="33">
        <v>36.921999999999997</v>
      </c>
      <c r="EF10" s="33">
        <v>37.3506</v>
      </c>
      <c r="EG10" s="33">
        <v>36.213800000000006</v>
      </c>
      <c r="EH10" s="33">
        <v>36.663800000000002</v>
      </c>
      <c r="EI10" s="50">
        <v>36.328440000000001</v>
      </c>
      <c r="EJ10" s="33">
        <v>35.863499999999995</v>
      </c>
      <c r="EK10" s="33">
        <v>35.969499999999989</v>
      </c>
      <c r="EL10" s="33">
        <v>37.020333333333333</v>
      </c>
      <c r="EM10" s="33">
        <v>36.942666666666668</v>
      </c>
      <c r="EN10" s="33">
        <v>37.479333333333336</v>
      </c>
      <c r="EO10" s="33">
        <v>36.3735</v>
      </c>
      <c r="EP10" s="33">
        <v>36.788999999999994</v>
      </c>
      <c r="EQ10" s="50">
        <v>36.555500000000002</v>
      </c>
      <c r="ER10" s="33">
        <f t="shared" si="56"/>
        <v>2.945699999999988</v>
      </c>
      <c r="ES10" s="33">
        <f t="shared" si="57"/>
        <v>1.9512999999999892</v>
      </c>
      <c r="ET10" s="33">
        <f t="shared" si="58"/>
        <v>0.40953333333333575</v>
      </c>
      <c r="EU10" s="33">
        <f t="shared" si="59"/>
        <v>-9.1733333333330336E-2</v>
      </c>
      <c r="EV10" s="33">
        <f t="shared" si="60"/>
        <v>0.97713333333333452</v>
      </c>
      <c r="EW10" s="33">
        <f t="shared" si="61"/>
        <v>0.23469999999999658</v>
      </c>
      <c r="EX10" s="33">
        <f t="shared" si="62"/>
        <v>1.1845999999999961</v>
      </c>
      <c r="EY10" s="50">
        <f t="shared" si="63"/>
        <v>1.0747399999999985</v>
      </c>
      <c r="EZ10" s="74">
        <v>36.279434782608703</v>
      </c>
      <c r="FA10" s="3">
        <v>36.6</v>
      </c>
      <c r="FB10">
        <v>36.799999999999997</v>
      </c>
      <c r="FC10">
        <v>36.9</v>
      </c>
      <c r="FD10">
        <v>36.9</v>
      </c>
      <c r="FE10">
        <v>37</v>
      </c>
      <c r="FF10">
        <v>37</v>
      </c>
      <c r="FG10">
        <v>37.1</v>
      </c>
      <c r="FH10">
        <v>37.200000000000003</v>
      </c>
      <c r="FI10" s="82">
        <f t="shared" si="47"/>
        <v>0.60000000000000142</v>
      </c>
      <c r="FJ10" s="3">
        <v>1</v>
      </c>
      <c r="FK10">
        <v>2</v>
      </c>
      <c r="FL10">
        <v>2</v>
      </c>
      <c r="FM10" s="24">
        <v>2</v>
      </c>
      <c r="FO10">
        <v>1</v>
      </c>
      <c r="FP10">
        <v>1</v>
      </c>
      <c r="FQ10">
        <v>1</v>
      </c>
      <c r="FR10" s="3">
        <v>1</v>
      </c>
      <c r="FS10">
        <v>1</v>
      </c>
      <c r="FT10">
        <v>2</v>
      </c>
      <c r="FU10" s="24">
        <v>2</v>
      </c>
      <c r="FX10">
        <v>4</v>
      </c>
      <c r="FY10" s="1">
        <v>4</v>
      </c>
      <c r="FZ10" s="3">
        <v>1</v>
      </c>
      <c r="GA10">
        <v>1</v>
      </c>
      <c r="GB10">
        <v>2</v>
      </c>
      <c r="GC10" s="24">
        <v>2</v>
      </c>
      <c r="GF10">
        <v>4</v>
      </c>
      <c r="GG10" s="1">
        <v>4</v>
      </c>
    </row>
    <row r="11" spans="1:189" x14ac:dyDescent="0.35">
      <c r="A11" s="40">
        <v>10</v>
      </c>
      <c r="B11">
        <v>13</v>
      </c>
      <c r="C11" s="40">
        <v>4</v>
      </c>
      <c r="D11">
        <v>1.6279999999999999</v>
      </c>
      <c r="E11">
        <v>52.58</v>
      </c>
      <c r="F11">
        <f t="shared" si="64"/>
        <v>1.5529751675601411</v>
      </c>
      <c r="G11">
        <f t="shared" si="27"/>
        <v>2.953547294713087E-2</v>
      </c>
      <c r="H11" s="1">
        <f t="shared" si="28"/>
        <v>295.3547294713087</v>
      </c>
      <c r="I11">
        <v>15</v>
      </c>
      <c r="J11">
        <v>14</v>
      </c>
      <c r="K11">
        <v>16</v>
      </c>
      <c r="L11">
        <v>20</v>
      </c>
      <c r="M11">
        <f t="shared" si="29"/>
        <v>19.260490000000004</v>
      </c>
      <c r="N11" s="9">
        <v>45614</v>
      </c>
      <c r="O11" s="33">
        <v>24.232142857142865</v>
      </c>
      <c r="P11" s="33">
        <v>54.028571428571418</v>
      </c>
      <c r="Q11" s="27">
        <v>17.080745341614904</v>
      </c>
      <c r="R11" s="83">
        <v>50.837159060221438</v>
      </c>
      <c r="S11" s="4">
        <v>45621</v>
      </c>
      <c r="T11" s="33">
        <v>36.621276595744646</v>
      </c>
      <c r="U11" s="33">
        <v>47.185106382978717</v>
      </c>
      <c r="V11">
        <v>1.0249999999999999</v>
      </c>
      <c r="W11" s="12">
        <v>0.13489500000000001</v>
      </c>
      <c r="X11">
        <v>0.14239099999999999</v>
      </c>
      <c r="Y11">
        <v>7.495999999999981E-3</v>
      </c>
      <c r="Z11">
        <v>7.4927000000000007E-2</v>
      </c>
      <c r="AA11">
        <v>7.9660999999999996E-2</v>
      </c>
      <c r="AB11">
        <v>4.7339999999999943E-3</v>
      </c>
      <c r="AC11">
        <v>0.11897400000000001</v>
      </c>
      <c r="AD11">
        <v>0.122002</v>
      </c>
      <c r="AE11">
        <v>3.0279999999999916E-3</v>
      </c>
      <c r="AF11">
        <v>4.8365999999999999E-2</v>
      </c>
      <c r="AG11">
        <v>4.9612000000000003E-2</v>
      </c>
      <c r="AH11">
        <f t="shared" si="31"/>
        <v>1.246000000000004E-3</v>
      </c>
      <c r="AI11">
        <v>0.57799999999999996</v>
      </c>
      <c r="AJ11">
        <v>0.57899999999999996</v>
      </c>
      <c r="AK11">
        <f t="shared" si="32"/>
        <v>1.0000000000000009E-3</v>
      </c>
      <c r="AL11" s="58">
        <f t="shared" si="33"/>
        <v>1.7503999999999971E-2</v>
      </c>
      <c r="AM11" s="58">
        <f t="shared" si="5"/>
        <v>0.10999999999999477</v>
      </c>
      <c r="AN11" s="58">
        <f t="shared" si="6"/>
        <v>0.95516200000000007</v>
      </c>
      <c r="AO11">
        <f t="shared" ref="AO11" si="93">(1-((AL11-Y11)/AL11))*100</f>
        <v>42.824497257769622</v>
      </c>
      <c r="AP11">
        <f t="shared" ref="AP11" si="94">(1-((AL11-AB11)/AL11))*100</f>
        <v>27.045246800731281</v>
      </c>
      <c r="AQ11">
        <f t="shared" ref="AQ11" si="95">(1-((AL11-AE11)/AL11))*100</f>
        <v>17.29890310786104</v>
      </c>
      <c r="AR11">
        <f t="shared" ref="AR11" si="96">(1-((AL11-AH11)/AL11))*100</f>
        <v>7.1183729433272784</v>
      </c>
      <c r="AS11">
        <f t="shared" ref="AS11" si="97">(1-((AL11-AK11)/AL11))*100</f>
        <v>5.7129798903107982</v>
      </c>
      <c r="AT11">
        <f t="shared" si="7"/>
        <v>5.5569146373104843</v>
      </c>
      <c r="AU11">
        <f t="shared" si="8"/>
        <v>6.3181496656745768</v>
      </c>
      <c r="AV11">
        <f t="shared" si="9"/>
        <v>2.5450938860591243</v>
      </c>
      <c r="AW11">
        <f t="shared" si="92"/>
        <v>2.5761898854567367</v>
      </c>
      <c r="AX11">
        <f t="shared" si="10"/>
        <v>0.17301038062284002</v>
      </c>
      <c r="AY11">
        <v>53.271999999999998</v>
      </c>
      <c r="AZ11">
        <v>53.161999999999999</v>
      </c>
      <c r="BA11">
        <f t="shared" si="11"/>
        <v>52.316837999999997</v>
      </c>
      <c r="BB11">
        <f t="shared" si="12"/>
        <v>52.189334000000002</v>
      </c>
      <c r="BC11">
        <f t="shared" si="38"/>
        <v>-0.12750399999999473</v>
      </c>
      <c r="BD11" s="79">
        <f t="shared" si="39"/>
        <v>0.12750399999999473</v>
      </c>
      <c r="BE11" s="79">
        <f t="shared" si="40"/>
        <v>0.15300479999999367</v>
      </c>
      <c r="BF11" s="52">
        <v>140.55764659281513</v>
      </c>
      <c r="BG11" s="33">
        <v>177.55268618101618</v>
      </c>
      <c r="BH11" s="53">
        <v>157.63228024890788</v>
      </c>
      <c r="BI11" s="52">
        <v>4.1514365684544723</v>
      </c>
      <c r="BJ11" s="33">
        <v>5.2441025593898214</v>
      </c>
      <c r="BK11" s="53">
        <v>4.6557439488861707</v>
      </c>
      <c r="BL11" s="52">
        <v>218.28253476933617</v>
      </c>
      <c r="BM11" s="33">
        <v>275.73491257271678</v>
      </c>
      <c r="BN11" s="53">
        <v>244.79901683243483</v>
      </c>
      <c r="BO11" s="33">
        <v>143.73262669208114</v>
      </c>
      <c r="BP11" s="33">
        <v>180.36920729879375</v>
      </c>
      <c r="BQ11" s="53">
        <v>160.64181774133311</v>
      </c>
      <c r="BR11" s="5">
        <v>8</v>
      </c>
      <c r="BS11" s="33">
        <v>9</v>
      </c>
      <c r="BT11" s="23">
        <v>0.69899999999999995</v>
      </c>
      <c r="BU11">
        <v>0.72099999999999997</v>
      </c>
      <c r="BV11">
        <f t="shared" si="41"/>
        <v>22.000000000000021</v>
      </c>
      <c r="BW11" s="43">
        <f t="shared" si="55"/>
        <v>0.68750000000000067</v>
      </c>
      <c r="BX11" s="46"/>
      <c r="BY11" s="46"/>
      <c r="BZ11" s="47"/>
      <c r="CA11">
        <v>0.80300000000000005</v>
      </c>
      <c r="CB11">
        <v>0.86199999999999999</v>
      </c>
      <c r="CC11">
        <f t="shared" si="42"/>
        <v>58.999999999999943</v>
      </c>
      <c r="CD11" s="43">
        <f t="shared" si="82"/>
        <v>0.81944444444444364</v>
      </c>
      <c r="CE11" s="43">
        <f t="shared" si="43"/>
        <v>8.7407407407407316</v>
      </c>
      <c r="CF11" s="46"/>
      <c r="CG11" s="46"/>
      <c r="CH11" s="46"/>
      <c r="CI11" s="23">
        <v>0.79400000000000004</v>
      </c>
      <c r="CJ11">
        <v>0.82299999999999995</v>
      </c>
      <c r="CK11">
        <f t="shared" si="44"/>
        <v>28.999999999999915</v>
      </c>
      <c r="CL11" s="43">
        <f t="shared" si="71"/>
        <v>0.40277777777777657</v>
      </c>
      <c r="CM11" s="67"/>
      <c r="CN11" s="67"/>
      <c r="CO11" s="67"/>
      <c r="CP11" s="23">
        <v>0.80400000000000005</v>
      </c>
      <c r="CQ11">
        <v>0.85</v>
      </c>
      <c r="CR11">
        <f t="shared" si="45"/>
        <v>45.999999999999929</v>
      </c>
      <c r="CS11" s="43">
        <f t="shared" si="72"/>
        <v>0.63888888888888795</v>
      </c>
      <c r="CT11" s="67"/>
      <c r="CU11" s="67"/>
      <c r="CV11" s="67"/>
      <c r="CW11" s="23">
        <v>0.79700000000000004</v>
      </c>
      <c r="CX11">
        <v>0.84199999999999997</v>
      </c>
      <c r="CY11">
        <f t="shared" si="46"/>
        <v>44.999999999999929</v>
      </c>
      <c r="CZ11" s="43">
        <f t="shared" si="73"/>
        <v>0.624999999999999</v>
      </c>
      <c r="DA11" s="67"/>
      <c r="DB11" s="67"/>
      <c r="DC11" s="67"/>
      <c r="DD11" s="23">
        <v>0.80900000000000005</v>
      </c>
      <c r="DE11">
        <v>0.84099999999999997</v>
      </c>
      <c r="DF11">
        <f t="shared" si="74"/>
        <v>31.999999999999918</v>
      </c>
      <c r="DG11" s="43">
        <f t="shared" si="75"/>
        <v>0.44444444444444331</v>
      </c>
      <c r="DH11" s="67"/>
      <c r="DI11" s="67"/>
      <c r="DJ11" s="67"/>
      <c r="DK11" s="23">
        <v>0.8</v>
      </c>
      <c r="DL11">
        <v>0.82499999999999996</v>
      </c>
      <c r="DM11">
        <f t="shared" si="17"/>
        <v>24.999999999999911</v>
      </c>
      <c r="DN11" s="43">
        <f t="shared" si="76"/>
        <v>0.34722222222222099</v>
      </c>
      <c r="DO11" s="67"/>
      <c r="DP11" s="67"/>
      <c r="DQ11" s="67"/>
      <c r="DR11" s="23">
        <f t="shared" si="18"/>
        <v>0.49305555555555497</v>
      </c>
      <c r="DS11" s="24">
        <f t="shared" si="19"/>
        <v>0.62152777777777679</v>
      </c>
      <c r="DT11" s="33">
        <v>33.99580000000001</v>
      </c>
      <c r="DU11" s="33">
        <v>33.907400000000003</v>
      </c>
      <c r="DV11" s="33">
        <v>35.725000000000001</v>
      </c>
      <c r="DW11" s="33">
        <v>35.129800000000003</v>
      </c>
      <c r="DX11" s="33">
        <v>35.063400000000001</v>
      </c>
      <c r="DY11" s="33">
        <v>35.779800000000002</v>
      </c>
      <c r="DZ11" s="33">
        <v>35.351799999999997</v>
      </c>
      <c r="EA11" s="50">
        <v>34.83708</v>
      </c>
      <c r="EB11" s="33">
        <v>36.227800000000002</v>
      </c>
      <c r="EC11" s="33">
        <v>36.039399999999993</v>
      </c>
      <c r="ED11" s="33">
        <v>36.847799999999992</v>
      </c>
      <c r="EE11" s="33">
        <v>36.452399999999997</v>
      </c>
      <c r="EF11" s="33">
        <v>36.373399999999997</v>
      </c>
      <c r="EG11" s="33">
        <v>36.866599999999998</v>
      </c>
      <c r="EH11" s="33">
        <v>36.923599999999993</v>
      </c>
      <c r="EI11" s="50">
        <v>36.443499999999993</v>
      </c>
      <c r="EJ11" s="33">
        <v>36.487333333333332</v>
      </c>
      <c r="EK11" s="33">
        <v>36.228500000000004</v>
      </c>
      <c r="EL11" s="33">
        <v>36.750500000000002</v>
      </c>
      <c r="EM11" s="33">
        <v>36.595833333333339</v>
      </c>
      <c r="EN11" s="33">
        <v>36.30866666666666</v>
      </c>
      <c r="EO11" s="33">
        <v>36.708666666666666</v>
      </c>
      <c r="EP11" s="33">
        <v>36.871666666666663</v>
      </c>
      <c r="EQ11" s="50">
        <v>36.547066666666666</v>
      </c>
      <c r="ER11" s="33">
        <f t="shared" si="56"/>
        <v>2.4915333333333223</v>
      </c>
      <c r="ES11" s="33">
        <f t="shared" si="57"/>
        <v>2.3211000000000013</v>
      </c>
      <c r="ET11" s="33">
        <f t="shared" si="58"/>
        <v>1.025500000000001</v>
      </c>
      <c r="EU11" s="33">
        <f t="shared" si="59"/>
        <v>1.4660333333333355</v>
      </c>
      <c r="EV11" s="33">
        <f t="shared" si="60"/>
        <v>1.2452666666666588</v>
      </c>
      <c r="EW11" s="33">
        <f t="shared" si="61"/>
        <v>0.92886666666666429</v>
      </c>
      <c r="EX11" s="33">
        <f t="shared" si="62"/>
        <v>1.5198666666666654</v>
      </c>
      <c r="EY11" s="50">
        <f t="shared" si="63"/>
        <v>1.7099866666666657</v>
      </c>
      <c r="EZ11" s="74">
        <v>35.293871739130438</v>
      </c>
      <c r="FA11" s="3">
        <v>37</v>
      </c>
      <c r="FB11">
        <v>37</v>
      </c>
      <c r="FC11">
        <v>37.200000000000003</v>
      </c>
      <c r="FD11">
        <v>37.200000000000003</v>
      </c>
      <c r="FE11">
        <v>37.299999999999997</v>
      </c>
      <c r="FF11">
        <v>37.299999999999997</v>
      </c>
      <c r="FG11">
        <v>37.200000000000003</v>
      </c>
      <c r="FH11">
        <v>37.299999999999997</v>
      </c>
      <c r="FI11" s="82">
        <f t="shared" si="47"/>
        <v>0.29999999999999716</v>
      </c>
      <c r="FJ11" s="3">
        <v>1</v>
      </c>
      <c r="FK11">
        <v>2</v>
      </c>
      <c r="FL11">
        <v>2</v>
      </c>
      <c r="FM11" s="24">
        <v>2</v>
      </c>
      <c r="FO11">
        <v>1</v>
      </c>
      <c r="FP11">
        <v>1</v>
      </c>
      <c r="FQ11">
        <v>1</v>
      </c>
      <c r="FR11" s="3">
        <v>0</v>
      </c>
      <c r="FS11">
        <v>1</v>
      </c>
      <c r="FT11">
        <v>1</v>
      </c>
      <c r="FU11" s="24">
        <v>1</v>
      </c>
      <c r="FY11" s="1"/>
      <c r="FZ11" s="3">
        <v>0</v>
      </c>
      <c r="GA11">
        <v>0</v>
      </c>
      <c r="GB11">
        <v>0</v>
      </c>
      <c r="GC11" s="24">
        <v>1</v>
      </c>
      <c r="GG11" s="1"/>
    </row>
    <row r="12" spans="1:189" x14ac:dyDescent="0.35">
      <c r="A12" s="39">
        <v>11</v>
      </c>
      <c r="B12">
        <v>15</v>
      </c>
      <c r="C12" s="39">
        <v>3</v>
      </c>
      <c r="D12">
        <v>1.6859999999999999</v>
      </c>
      <c r="E12">
        <v>48.531999999999996</v>
      </c>
      <c r="F12">
        <f t="shared" si="64"/>
        <v>1.5395721360440655</v>
      </c>
      <c r="G12">
        <f t="shared" si="27"/>
        <v>3.1722824858733734E-2</v>
      </c>
      <c r="H12" s="1">
        <f t="shared" si="28"/>
        <v>317.22824858733736</v>
      </c>
      <c r="I12">
        <v>9</v>
      </c>
      <c r="J12">
        <v>8</v>
      </c>
      <c r="K12">
        <v>11</v>
      </c>
      <c r="L12">
        <v>16</v>
      </c>
      <c r="M12">
        <f t="shared" si="29"/>
        <v>14.07353</v>
      </c>
      <c r="N12" s="9">
        <v>45612</v>
      </c>
      <c r="O12" s="33">
        <v>24.08666666666667</v>
      </c>
      <c r="P12" s="33">
        <v>52.760000000000005</v>
      </c>
      <c r="Q12" s="27">
        <v>54.420767682376614</v>
      </c>
      <c r="R12" s="83">
        <v>89.126119247587965</v>
      </c>
      <c r="S12" s="4">
        <v>45626</v>
      </c>
      <c r="T12" s="33">
        <v>36.788461538461526</v>
      </c>
      <c r="U12" s="33">
        <v>52.034615384615378</v>
      </c>
      <c r="V12">
        <v>1.0249999999999999</v>
      </c>
      <c r="W12" s="12">
        <v>0.139379</v>
      </c>
      <c r="X12">
        <v>0.15543600000000002</v>
      </c>
      <c r="Y12">
        <v>1.6057000000000016E-2</v>
      </c>
      <c r="Z12">
        <v>7.5124999999999997E-2</v>
      </c>
      <c r="AA12">
        <v>8.6751999999999996E-2</v>
      </c>
      <c r="AB12">
        <v>1.1626999999999995E-2</v>
      </c>
      <c r="AC12">
        <v>0.123447</v>
      </c>
      <c r="AD12">
        <v>0.13544999999999999</v>
      </c>
      <c r="AE12">
        <v>1.2002999999999986E-2</v>
      </c>
      <c r="AF12">
        <v>4.2258999999999998E-2</v>
      </c>
      <c r="AG12">
        <v>5.1603999999999997E-2</v>
      </c>
      <c r="AH12">
        <f t="shared" ref="AH12" si="98">(AG12-AF12)</f>
        <v>9.3449999999999991E-3</v>
      </c>
      <c r="AI12">
        <v>0.502</v>
      </c>
      <c r="AJ12">
        <v>0.50600000000000001</v>
      </c>
      <c r="AK12">
        <f t="shared" ref="AK12" si="99">(AJ12-AI12)</f>
        <v>4.0000000000000036E-3</v>
      </c>
      <c r="AL12" s="58">
        <f t="shared" si="33"/>
        <v>5.3032000000000003E-2</v>
      </c>
      <c r="AM12" s="58">
        <f t="shared" si="5"/>
        <v>9.6000000000005387E-2</v>
      </c>
      <c r="AN12" s="58">
        <f t="shared" si="6"/>
        <v>0.88220999999999994</v>
      </c>
      <c r="AO12">
        <f t="shared" ref="AO12" si="100">(1-((AL12-Y12)/AL12))*100</f>
        <v>30.277945391461792</v>
      </c>
      <c r="AP12">
        <f t="shared" ref="AP12" si="101">(1-((AL12-AB12)/AL12))*100</f>
        <v>21.924498416050664</v>
      </c>
      <c r="AQ12">
        <f t="shared" ref="AQ12" si="102">(1-((AL12-AE12)/AL12))*100</f>
        <v>22.633504299290962</v>
      </c>
      <c r="AR12">
        <f t="shared" ref="AR12" si="103">(1-((AL12-AH12)/AL12))*100</f>
        <v>17.621436114044354</v>
      </c>
      <c r="AS12">
        <f t="shared" ref="AS12" si="104">(1-((AL12-AK12)/AL12))*100</f>
        <v>7.5426157791522179</v>
      </c>
      <c r="AT12">
        <f t="shared" si="7"/>
        <v>11.520386858852493</v>
      </c>
      <c r="AU12">
        <f t="shared" si="8"/>
        <v>15.47687188019966</v>
      </c>
      <c r="AV12">
        <f t="shared" si="9"/>
        <v>9.7232010498432437</v>
      </c>
      <c r="AW12">
        <f t="shared" si="92"/>
        <v>22.113632598972998</v>
      </c>
      <c r="AX12">
        <f t="shared" si="10"/>
        <v>0.79681274900398336</v>
      </c>
      <c r="AY12">
        <v>47.456000000000003</v>
      </c>
      <c r="AZ12">
        <v>47.36</v>
      </c>
      <c r="BA12">
        <f t="shared" si="11"/>
        <v>46.573790000000002</v>
      </c>
      <c r="BB12">
        <f t="shared" si="12"/>
        <v>46.424757999999997</v>
      </c>
      <c r="BC12">
        <f t="shared" si="38"/>
        <v>-0.14903200000000538</v>
      </c>
      <c r="BD12" s="79">
        <f t="shared" si="39"/>
        <v>0.14903200000000538</v>
      </c>
      <c r="BE12" s="79">
        <f t="shared" si="40"/>
        <v>0.17883840000000645</v>
      </c>
      <c r="BF12" s="52">
        <v>136.58742242947741</v>
      </c>
      <c r="BG12" s="33">
        <v>183.35477864276322</v>
      </c>
      <c r="BH12" s="53">
        <v>158.17235606637854</v>
      </c>
      <c r="BI12" s="52">
        <v>4.3329388796361918</v>
      </c>
      <c r="BJ12" s="33">
        <v>5.8165315298962703</v>
      </c>
      <c r="BK12" s="53">
        <v>5.0176739489869968</v>
      </c>
      <c r="BL12" s="52">
        <v>210.28618970650365</v>
      </c>
      <c r="BM12" s="33">
        <v>282.28790820892578</v>
      </c>
      <c r="BN12" s="53">
        <v>243.51775209223692</v>
      </c>
      <c r="BO12" s="33">
        <v>141.20994460676829</v>
      </c>
      <c r="BP12" s="33">
        <v>189.3463793556306</v>
      </c>
      <c r="BQ12" s="53">
        <v>163.49306508800646</v>
      </c>
      <c r="BR12" s="5">
        <v>8</v>
      </c>
      <c r="BS12" s="33">
        <v>9</v>
      </c>
      <c r="BT12" s="23">
        <v>0.7</v>
      </c>
      <c r="BU12">
        <v>0.71499999999999997</v>
      </c>
      <c r="BV12">
        <f t="shared" si="41"/>
        <v>15.000000000000014</v>
      </c>
      <c r="BW12" s="43">
        <f t="shared" si="55"/>
        <v>0.46875000000000044</v>
      </c>
      <c r="BX12" s="46"/>
      <c r="BY12" s="46"/>
      <c r="BZ12" s="47"/>
      <c r="CA12">
        <v>0.81200000000000006</v>
      </c>
      <c r="CB12">
        <v>0.89700000000000002</v>
      </c>
      <c r="CC12">
        <f t="shared" si="42"/>
        <v>84.999999999999972</v>
      </c>
      <c r="CD12" s="43">
        <f t="shared" si="82"/>
        <v>1.1805555555555551</v>
      </c>
      <c r="CE12" s="43">
        <f t="shared" si="43"/>
        <v>12.592592592592588</v>
      </c>
      <c r="CF12">
        <v>318</v>
      </c>
      <c r="CG12">
        <f>CF12/$BS$4</f>
        <v>35.333333333333336</v>
      </c>
      <c r="CH12">
        <f>((CC12/CF12))/$BR$4</f>
        <v>3.3411949685534577E-2</v>
      </c>
      <c r="CI12" s="23">
        <v>0.81599999999999995</v>
      </c>
      <c r="CJ12">
        <v>0.86699999999999999</v>
      </c>
      <c r="CK12">
        <f t="shared" si="44"/>
        <v>51.000000000000043</v>
      </c>
      <c r="CL12" s="43">
        <f t="shared" si="71"/>
        <v>0.70833333333333393</v>
      </c>
      <c r="CM12" s="67"/>
      <c r="CN12" s="67"/>
      <c r="CO12" s="67"/>
      <c r="CP12" s="23">
        <v>0.8</v>
      </c>
      <c r="CQ12">
        <v>0.88100000000000001</v>
      </c>
      <c r="CR12">
        <f t="shared" si="45"/>
        <v>80.999999999999957</v>
      </c>
      <c r="CS12" s="43">
        <f t="shared" si="72"/>
        <v>1.1249999999999993</v>
      </c>
      <c r="CT12" s="67"/>
      <c r="CU12" s="67"/>
      <c r="CV12" s="67"/>
      <c r="CW12" s="23">
        <v>0.81</v>
      </c>
      <c r="CX12">
        <v>0.88</v>
      </c>
      <c r="CY12">
        <f t="shared" si="46"/>
        <v>69.999999999999957</v>
      </c>
      <c r="CZ12" s="43">
        <f t="shared" si="73"/>
        <v>0.97222222222222165</v>
      </c>
      <c r="DA12" s="67"/>
      <c r="DB12" s="67"/>
      <c r="DC12" s="67"/>
      <c r="DD12" s="23">
        <v>0.79500000000000004</v>
      </c>
      <c r="DE12">
        <v>0.82499999999999996</v>
      </c>
      <c r="DF12">
        <f t="shared" si="74"/>
        <v>29.999999999999915</v>
      </c>
      <c r="DG12" s="43">
        <f t="shared" si="75"/>
        <v>0.41666666666666546</v>
      </c>
      <c r="DH12" s="67"/>
      <c r="DI12" s="67"/>
      <c r="DJ12" s="67"/>
      <c r="DK12" s="23">
        <v>0.80200000000000005</v>
      </c>
      <c r="DL12">
        <v>0.83</v>
      </c>
      <c r="DM12">
        <f t="shared" si="17"/>
        <v>27.999999999999915</v>
      </c>
      <c r="DN12" s="43">
        <f t="shared" si="76"/>
        <v>0.38888888888888773</v>
      </c>
      <c r="DO12" s="67"/>
      <c r="DP12" s="67"/>
      <c r="DQ12" s="67"/>
      <c r="DR12" s="23">
        <f t="shared" si="18"/>
        <v>0.42476851851851788</v>
      </c>
      <c r="DS12" s="24">
        <f t="shared" si="19"/>
        <v>0.99652777777777746</v>
      </c>
      <c r="DT12" s="33">
        <v>35.164599999999993</v>
      </c>
      <c r="DU12" s="33">
        <v>35.754599999999996</v>
      </c>
      <c r="DV12" s="33">
        <v>36.548400000000001</v>
      </c>
      <c r="DW12" s="33">
        <v>36.597799999999999</v>
      </c>
      <c r="DX12" s="33">
        <v>36.240200000000002</v>
      </c>
      <c r="DY12" s="33">
        <v>36.824600000000004</v>
      </c>
      <c r="DZ12" s="33">
        <v>36.4148</v>
      </c>
      <c r="EA12" s="50">
        <v>36.127699999999997</v>
      </c>
      <c r="EB12" s="33">
        <v>35.913200000000003</v>
      </c>
      <c r="EC12" s="33">
        <v>35.654600000000002</v>
      </c>
      <c r="ED12" s="33">
        <v>37.022399999999998</v>
      </c>
      <c r="EE12" s="33">
        <v>36.897199999999998</v>
      </c>
      <c r="EF12" s="33">
        <v>36.901200000000003</v>
      </c>
      <c r="EG12" s="33">
        <v>37.048999999999999</v>
      </c>
      <c r="EH12" s="33">
        <v>37.424399999999999</v>
      </c>
      <c r="EI12" s="50">
        <v>36.489440000000002</v>
      </c>
      <c r="EJ12" s="33">
        <v>36.102333333333327</v>
      </c>
      <c r="EK12" s="33">
        <v>35.896333333333331</v>
      </c>
      <c r="EL12" s="33">
        <v>37.134833333333326</v>
      </c>
      <c r="EM12" s="33">
        <v>37.160833333333336</v>
      </c>
      <c r="EN12" s="33">
        <v>37.3855</v>
      </c>
      <c r="EO12" s="33">
        <v>37.287666666666667</v>
      </c>
      <c r="EP12" s="33">
        <v>37.536000000000001</v>
      </c>
      <c r="EQ12" s="50">
        <v>36.688433333333336</v>
      </c>
      <c r="ER12" s="33">
        <f t="shared" si="56"/>
        <v>0.93773333333333397</v>
      </c>
      <c r="ES12" s="33">
        <f t="shared" si="57"/>
        <v>0.1417333333333346</v>
      </c>
      <c r="ET12" s="33">
        <f t="shared" si="58"/>
        <v>0.58643333333332492</v>
      </c>
      <c r="EU12" s="33">
        <f t="shared" si="59"/>
        <v>0.56303333333333683</v>
      </c>
      <c r="EV12" s="33">
        <f t="shared" si="60"/>
        <v>1.1452999999999989</v>
      </c>
      <c r="EW12" s="33">
        <f t="shared" si="61"/>
        <v>0.46306666666666274</v>
      </c>
      <c r="EX12" s="33">
        <f t="shared" si="62"/>
        <v>1.1212000000000018</v>
      </c>
      <c r="EY12" s="50">
        <f t="shared" si="63"/>
        <v>0.56073333333333863</v>
      </c>
      <c r="EZ12" s="74">
        <v>36.517997826086962</v>
      </c>
      <c r="FA12" s="3">
        <v>36.799999999999997</v>
      </c>
      <c r="FB12">
        <v>37</v>
      </c>
      <c r="FC12">
        <v>37.200000000000003</v>
      </c>
      <c r="FD12">
        <v>37.200000000000003</v>
      </c>
      <c r="FE12">
        <v>37.4</v>
      </c>
      <c r="FF12">
        <v>37.5</v>
      </c>
      <c r="FG12">
        <v>37.5</v>
      </c>
      <c r="FH12">
        <v>37.6</v>
      </c>
      <c r="FI12" s="82">
        <f t="shared" si="47"/>
        <v>0.80000000000000426</v>
      </c>
      <c r="FJ12" s="3">
        <v>1</v>
      </c>
      <c r="FK12">
        <v>2</v>
      </c>
      <c r="FL12">
        <v>3</v>
      </c>
      <c r="FM12" s="24">
        <v>3</v>
      </c>
      <c r="FO12">
        <v>4</v>
      </c>
      <c r="FP12">
        <v>4</v>
      </c>
      <c r="FQ12">
        <v>4</v>
      </c>
      <c r="FR12" s="3">
        <v>0</v>
      </c>
      <c r="FS12">
        <v>1</v>
      </c>
      <c r="FT12">
        <v>2</v>
      </c>
      <c r="FU12" s="24">
        <v>2</v>
      </c>
      <c r="FW12">
        <v>4</v>
      </c>
      <c r="FX12">
        <v>3</v>
      </c>
      <c r="FY12" s="1">
        <v>3</v>
      </c>
      <c r="FZ12" s="3">
        <v>1</v>
      </c>
      <c r="GA12">
        <v>2</v>
      </c>
      <c r="GB12">
        <v>2</v>
      </c>
      <c r="GC12" s="24">
        <v>2</v>
      </c>
      <c r="GE12">
        <v>4</v>
      </c>
      <c r="GF12">
        <v>3</v>
      </c>
      <c r="GG12" s="1">
        <v>4</v>
      </c>
    </row>
    <row r="13" spans="1:189" x14ac:dyDescent="0.35">
      <c r="A13" s="38">
        <v>12</v>
      </c>
      <c r="B13">
        <v>12</v>
      </c>
      <c r="C13" s="38">
        <v>2</v>
      </c>
      <c r="D13">
        <v>1.591</v>
      </c>
      <c r="E13">
        <v>86.13</v>
      </c>
      <c r="F13">
        <f t="shared" si="64"/>
        <v>1.8837264850579141</v>
      </c>
      <c r="G13">
        <f t="shared" si="27"/>
        <v>2.1870735923115222E-2</v>
      </c>
      <c r="H13" s="1">
        <f t="shared" si="28"/>
        <v>218.70735923115222</v>
      </c>
      <c r="I13">
        <v>22</v>
      </c>
      <c r="J13">
        <v>23</v>
      </c>
      <c r="K13">
        <v>29</v>
      </c>
      <c r="L13">
        <v>32</v>
      </c>
      <c r="M13">
        <f t="shared" si="29"/>
        <v>28.380420000000001</v>
      </c>
      <c r="N13" s="9">
        <v>45617</v>
      </c>
      <c r="O13" s="33">
        <v>23.592307692307688</v>
      </c>
      <c r="P13" s="33">
        <v>41.746153846153859</v>
      </c>
      <c r="Q13" s="27">
        <v>30.456683757069612</v>
      </c>
      <c r="R13" s="83">
        <v>56.885141920820338</v>
      </c>
      <c r="S13" s="4">
        <v>45694</v>
      </c>
      <c r="T13" s="33">
        <v>36.700000000000003</v>
      </c>
      <c r="U13" s="33">
        <v>46.64714285714286</v>
      </c>
      <c r="V13">
        <v>1.0089999999999999</v>
      </c>
      <c r="W13" s="12">
        <v>0.169071</v>
      </c>
      <c r="X13">
        <v>0.175485</v>
      </c>
      <c r="Y13">
        <f t="shared" ref="Y13" si="105">(X13-W13)</f>
        <v>6.414000000000003E-3</v>
      </c>
      <c r="Z13">
        <v>0.100471</v>
      </c>
      <c r="AA13">
        <v>0.10424</v>
      </c>
      <c r="AB13">
        <f t="shared" ref="AB13" si="106">(AA13-Z13)</f>
        <v>3.7689999999999946E-3</v>
      </c>
      <c r="AC13">
        <v>0.15897</v>
      </c>
      <c r="AD13">
        <v>0.167874</v>
      </c>
      <c r="AE13">
        <f t="shared" ref="AE13" si="107">(AD13-AC13)</f>
        <v>8.9039999999999953E-3</v>
      </c>
      <c r="AF13">
        <v>2.4517000000000001E-2</v>
      </c>
      <c r="AG13">
        <v>2.6238000000000001E-2</v>
      </c>
      <c r="AH13">
        <f t="shared" si="31"/>
        <v>1.7210000000000003E-3</v>
      </c>
      <c r="AI13">
        <v>0.61</v>
      </c>
      <c r="AJ13">
        <v>0.61099999999999999</v>
      </c>
      <c r="AK13">
        <f t="shared" si="32"/>
        <v>1.0000000000000009E-3</v>
      </c>
      <c r="AL13" s="58">
        <f>Y13+AB13+AE13+AH13+AK13</f>
        <v>2.1807999999999994E-2</v>
      </c>
      <c r="AM13" s="58">
        <f t="shared" si="5"/>
        <v>0.14999999999998442</v>
      </c>
      <c r="AN13" s="58">
        <f t="shared" si="6"/>
        <v>1.063029</v>
      </c>
      <c r="AO13">
        <f>(1-((AL13-Y13)/AL13))*100</f>
        <v>29.411225238444626</v>
      </c>
      <c r="AP13">
        <f>(1-((AL13-AB13)/AL13))*100</f>
        <v>17.282648569332338</v>
      </c>
      <c r="AQ13">
        <f>(1-((AL13-AE13)/AL13))*100</f>
        <v>40.82905355832721</v>
      </c>
      <c r="AR13">
        <f>(1-((AL13-AH13)/AL13))*100</f>
        <v>7.8915994130594358</v>
      </c>
      <c r="AS13">
        <f>(1-((AL13-AK13)/AL13))*100</f>
        <v>4.5854732208364002</v>
      </c>
      <c r="AT13">
        <f t="shared" si="7"/>
        <v>3.7936724807920985</v>
      </c>
      <c r="AU13">
        <f t="shared" si="8"/>
        <v>3.7513312299071289</v>
      </c>
      <c r="AV13">
        <f t="shared" si="9"/>
        <v>5.6010568031704011</v>
      </c>
      <c r="AW13">
        <f t="shared" si="92"/>
        <v>7.0196190398498999</v>
      </c>
      <c r="AX13">
        <f t="shared" si="10"/>
        <v>0.16393442622950616</v>
      </c>
      <c r="AY13">
        <v>93.174999999999997</v>
      </c>
      <c r="AZ13">
        <v>93.025000000000006</v>
      </c>
      <c r="BA13">
        <f t="shared" si="11"/>
        <v>92.111970999999997</v>
      </c>
      <c r="BB13">
        <f t="shared" si="12"/>
        <v>91.940163000000013</v>
      </c>
      <c r="BC13">
        <f t="shared" si="38"/>
        <v>-0.17180799999998442</v>
      </c>
      <c r="BD13" s="79">
        <f t="shared" si="39"/>
        <v>0.17180799999998442</v>
      </c>
      <c r="BE13" s="79">
        <f t="shared" si="40"/>
        <v>0.2061695999999813</v>
      </c>
      <c r="BF13" s="52">
        <v>149.49492240411638</v>
      </c>
      <c r="BG13" s="33">
        <v>168.78693828145308</v>
      </c>
      <c r="BH13" s="53">
        <v>158.39892973211792</v>
      </c>
      <c r="BI13" s="52">
        <v>3.2695639697470309</v>
      </c>
      <c r="BJ13" s="33">
        <v>3.6914945544248079</v>
      </c>
      <c r="BK13" s="53">
        <v>3.4643011626752358</v>
      </c>
      <c r="BL13" s="52">
        <v>281.60754471431176</v>
      </c>
      <c r="BM13" s="33">
        <v>317.94842597260867</v>
      </c>
      <c r="BN13" s="53">
        <v>298.38025914121806</v>
      </c>
      <c r="BO13" s="33">
        <v>129.0614726753121</v>
      </c>
      <c r="BP13" s="33">
        <v>145.43315239672373</v>
      </c>
      <c r="BQ13" s="53">
        <v>136.61763254673281</v>
      </c>
      <c r="BR13" s="5">
        <v>8</v>
      </c>
      <c r="BS13" s="33">
        <v>9</v>
      </c>
      <c r="BT13" s="23">
        <v>0.68799999999999994</v>
      </c>
      <c r="BU13" s="33">
        <v>0.70799999999999996</v>
      </c>
      <c r="BV13">
        <f t="shared" si="41"/>
        <v>20.000000000000018</v>
      </c>
      <c r="BW13" s="43">
        <f t="shared" ref="BW13:BW21" si="108">(BV13/4/BR13)</f>
        <v>0.62500000000000056</v>
      </c>
      <c r="BX13" s="46"/>
      <c r="BY13" s="46"/>
      <c r="BZ13" s="47"/>
      <c r="CA13">
        <v>0.81599999999999995</v>
      </c>
      <c r="CB13">
        <v>0.83899999999999997</v>
      </c>
      <c r="CC13">
        <f t="shared" si="42"/>
        <v>23.000000000000021</v>
      </c>
      <c r="CD13" s="43">
        <f t="shared" si="82"/>
        <v>0.31944444444444475</v>
      </c>
      <c r="CE13" s="43">
        <f t="shared" si="43"/>
        <v>3.4074074074074105</v>
      </c>
      <c r="CF13" s="46"/>
      <c r="CG13" s="46"/>
      <c r="CH13" s="46"/>
      <c r="CI13" s="23">
        <v>0.81499999999999995</v>
      </c>
      <c r="CJ13">
        <v>0.84299999999999997</v>
      </c>
      <c r="CK13">
        <f t="shared" si="44"/>
        <v>28.000000000000025</v>
      </c>
      <c r="CL13" s="43">
        <f t="shared" si="71"/>
        <v>0.38888888888888923</v>
      </c>
      <c r="CM13" s="67"/>
      <c r="CN13" s="67"/>
      <c r="CO13" s="68"/>
      <c r="CP13" s="23">
        <v>0.81299999999999994</v>
      </c>
      <c r="CQ13">
        <v>0.83</v>
      </c>
      <c r="CR13">
        <f t="shared" si="45"/>
        <v>17.000000000000014</v>
      </c>
      <c r="CS13" s="43">
        <f t="shared" si="72"/>
        <v>0.2361111111111113</v>
      </c>
      <c r="CT13" s="67"/>
      <c r="CU13" s="67"/>
      <c r="CV13" s="68"/>
      <c r="CW13" s="23">
        <v>0.80500000000000005</v>
      </c>
      <c r="CX13">
        <v>0.83399999999999996</v>
      </c>
      <c r="CY13">
        <f t="shared" si="46"/>
        <v>28.999999999999915</v>
      </c>
      <c r="CZ13" s="43">
        <f t="shared" si="73"/>
        <v>0.40277777777777657</v>
      </c>
      <c r="DA13" s="67"/>
      <c r="DB13" s="67"/>
      <c r="DC13" s="68"/>
      <c r="DD13" s="23">
        <v>0.81299999999999994</v>
      </c>
      <c r="DE13">
        <v>0.85599999999999998</v>
      </c>
      <c r="DF13">
        <f t="shared" si="74"/>
        <v>43.000000000000036</v>
      </c>
      <c r="DG13" s="43">
        <f t="shared" si="75"/>
        <v>0.59722222222222276</v>
      </c>
      <c r="DH13" s="67"/>
      <c r="DI13" s="67"/>
      <c r="DJ13" s="68"/>
      <c r="DK13" s="23">
        <v>0.79300000000000004</v>
      </c>
      <c r="DL13">
        <v>0.84199999999999997</v>
      </c>
      <c r="DM13">
        <f t="shared" si="17"/>
        <v>48.999999999999929</v>
      </c>
      <c r="DN13" s="43">
        <f t="shared" si="76"/>
        <v>0.68055555555555458</v>
      </c>
      <c r="DO13" s="67"/>
      <c r="DP13" s="67"/>
      <c r="DQ13" s="68"/>
      <c r="DR13" s="23">
        <f t="shared" si="18"/>
        <v>0.63425925925925919</v>
      </c>
      <c r="DS13" s="24">
        <f t="shared" si="19"/>
        <v>0.33680555555555547</v>
      </c>
      <c r="DT13" s="33">
        <v>31.956400000000002</v>
      </c>
      <c r="DU13" s="33">
        <v>33.193400000000004</v>
      </c>
      <c r="DV13" s="33">
        <v>36.186600000000006</v>
      </c>
      <c r="DW13" s="33">
        <v>33.665599999999998</v>
      </c>
      <c r="DX13" s="33">
        <v>35.029999999999994</v>
      </c>
      <c r="DY13" s="33">
        <v>34.543399999999998</v>
      </c>
      <c r="DZ13" s="33">
        <v>35.354999999999997</v>
      </c>
      <c r="EA13" s="50">
        <v>33.985619999999997</v>
      </c>
      <c r="EB13" s="33">
        <v>36.000399999999999</v>
      </c>
      <c r="EC13" s="33">
        <v>35.142800000000001</v>
      </c>
      <c r="ED13" s="33">
        <v>37.022399999999998</v>
      </c>
      <c r="EE13" s="33">
        <v>36.472999999999999</v>
      </c>
      <c r="EF13" s="33">
        <v>36.614400000000003</v>
      </c>
      <c r="EG13" s="33">
        <v>36.700000000000003</v>
      </c>
      <c r="EH13" s="33">
        <v>36.975199999999994</v>
      </c>
      <c r="EI13" s="50">
        <v>36.277259999999998</v>
      </c>
      <c r="EJ13" s="33">
        <v>36.487000000000002</v>
      </c>
      <c r="EK13" s="33">
        <v>35.385999999999996</v>
      </c>
      <c r="EL13" s="33">
        <v>37.020333333333333</v>
      </c>
      <c r="EM13" s="33">
        <v>36.921999999999997</v>
      </c>
      <c r="EN13" s="33">
        <v>36.679166666666667</v>
      </c>
      <c r="EO13" s="33">
        <v>36.810166666666667</v>
      </c>
      <c r="EP13" s="33">
        <v>37.141333333333336</v>
      </c>
      <c r="EQ13" s="50">
        <v>36.557300000000005</v>
      </c>
      <c r="ER13" s="33">
        <f t="shared" si="56"/>
        <v>4.5305999999999997</v>
      </c>
      <c r="ES13" s="33">
        <f t="shared" si="57"/>
        <v>2.1925999999999917</v>
      </c>
      <c r="ET13" s="33">
        <f t="shared" si="58"/>
        <v>0.83373333333332766</v>
      </c>
      <c r="EU13" s="33">
        <f t="shared" si="59"/>
        <v>3.2563999999999993</v>
      </c>
      <c r="EV13" s="33">
        <f t="shared" si="60"/>
        <v>1.6491666666666731</v>
      </c>
      <c r="EW13" s="33">
        <f t="shared" si="61"/>
        <v>2.266766666666669</v>
      </c>
      <c r="EX13" s="33">
        <f t="shared" si="62"/>
        <v>1.7863333333333387</v>
      </c>
      <c r="EY13" s="50">
        <f t="shared" si="63"/>
        <v>2.5716800000000077</v>
      </c>
      <c r="EZ13" s="74">
        <v>35.961169565217396</v>
      </c>
      <c r="FA13" s="3">
        <v>37</v>
      </c>
      <c r="FB13">
        <v>37.4</v>
      </c>
      <c r="FC13">
        <v>37.4</v>
      </c>
      <c r="FD13">
        <v>37.299999999999997</v>
      </c>
      <c r="FE13">
        <v>37.4</v>
      </c>
      <c r="FF13">
        <v>37.5</v>
      </c>
      <c r="FG13">
        <v>37.4</v>
      </c>
      <c r="FH13">
        <v>37.4</v>
      </c>
      <c r="FI13" s="82">
        <f t="shared" si="47"/>
        <v>0.39999999999999858</v>
      </c>
      <c r="FJ13" s="3">
        <v>1</v>
      </c>
      <c r="FK13">
        <v>2</v>
      </c>
      <c r="FL13">
        <v>2</v>
      </c>
      <c r="FM13" s="24">
        <v>2</v>
      </c>
      <c r="FO13">
        <v>1</v>
      </c>
      <c r="FP13">
        <v>1</v>
      </c>
      <c r="FQ13">
        <v>1</v>
      </c>
      <c r="FR13" s="3">
        <v>1</v>
      </c>
      <c r="FS13">
        <v>1</v>
      </c>
      <c r="FT13">
        <v>2</v>
      </c>
      <c r="FU13" s="24">
        <v>2</v>
      </c>
      <c r="FX13">
        <v>3</v>
      </c>
      <c r="FY13" s="1">
        <v>3</v>
      </c>
      <c r="FZ13" s="3">
        <v>0</v>
      </c>
      <c r="GA13">
        <v>0</v>
      </c>
      <c r="GB13">
        <v>0</v>
      </c>
      <c r="GC13" s="24">
        <v>0</v>
      </c>
      <c r="GG13" s="1"/>
    </row>
    <row r="14" spans="1:189" x14ac:dyDescent="0.35">
      <c r="A14" s="40">
        <v>13</v>
      </c>
      <c r="B14">
        <v>14</v>
      </c>
      <c r="C14" s="40">
        <v>4</v>
      </c>
      <c r="D14">
        <v>1.6950000000000001</v>
      </c>
      <c r="E14">
        <v>66.38</v>
      </c>
      <c r="F14">
        <f t="shared" si="64"/>
        <v>1.7655506798468787</v>
      </c>
      <c r="G14">
        <f t="shared" si="27"/>
        <v>2.6597630006732133E-2</v>
      </c>
      <c r="H14" s="1">
        <f t="shared" si="28"/>
        <v>265.97630006732135</v>
      </c>
      <c r="I14">
        <v>13</v>
      </c>
      <c r="J14">
        <v>14</v>
      </c>
      <c r="K14">
        <v>19</v>
      </c>
      <c r="L14">
        <v>21</v>
      </c>
      <c r="M14">
        <f t="shared" si="29"/>
        <v>19.76998</v>
      </c>
      <c r="N14" s="9">
        <v>45617</v>
      </c>
      <c r="O14" s="33">
        <v>23.815384615384609</v>
      </c>
      <c r="P14" s="33">
        <v>48.153846153846153</v>
      </c>
      <c r="Q14" s="27">
        <v>38.477588871715618</v>
      </c>
      <c r="R14" s="83">
        <v>68.200570681250753</v>
      </c>
      <c r="S14" s="4">
        <v>45694</v>
      </c>
      <c r="T14" s="33">
        <v>36.6</v>
      </c>
      <c r="U14" s="33">
        <v>48.524285710000001</v>
      </c>
      <c r="V14">
        <v>1.01</v>
      </c>
      <c r="W14" s="12">
        <v>0.13811799999999999</v>
      </c>
      <c r="X14">
        <v>0.14663899999999999</v>
      </c>
      <c r="Y14">
        <f t="shared" ref="Y14:Y31" si="109">(X14-W14)</f>
        <v>8.5210000000000008E-3</v>
      </c>
      <c r="Z14">
        <v>8.1904000000000005E-2</v>
      </c>
      <c r="AA14">
        <v>8.4558999999999995E-2</v>
      </c>
      <c r="AB14">
        <f t="shared" ref="AB14:AB31" si="110">(AA14-Z14)</f>
        <v>2.6549999999999907E-3</v>
      </c>
      <c r="AC14">
        <v>0.12330099999999999</v>
      </c>
      <c r="AD14">
        <v>0.13455</v>
      </c>
      <c r="AE14">
        <f t="shared" si="30"/>
        <v>1.1249000000000009E-2</v>
      </c>
      <c r="AF14">
        <v>7.5977000000000003E-2</v>
      </c>
      <c r="AG14">
        <v>7.8229999999999994E-2</v>
      </c>
      <c r="AH14">
        <f t="shared" si="31"/>
        <v>2.2529999999999911E-3</v>
      </c>
      <c r="AI14">
        <v>0.624</v>
      </c>
      <c r="AJ14">
        <v>0.626</v>
      </c>
      <c r="AK14">
        <f t="shared" si="32"/>
        <v>2.0000000000000018E-3</v>
      </c>
      <c r="AL14" s="58">
        <f>Y14+AB14+AE14+AH14+AK14</f>
        <v>2.6677999999999993E-2</v>
      </c>
      <c r="AM14" s="58">
        <f t="shared" si="5"/>
        <v>0.18499999999999206</v>
      </c>
      <c r="AN14" s="58">
        <f t="shared" si="6"/>
        <v>1.0432999999999999</v>
      </c>
      <c r="AO14">
        <f>(1-((AL14-Y14)/AL14))*100</f>
        <v>31.940175425444195</v>
      </c>
      <c r="AP14">
        <f>(1-((AL14-AB14)/AL14))*100</f>
        <v>9.9520203913336491</v>
      </c>
      <c r="AQ14">
        <f>(1-((AL14-AE14)/AL14))*100</f>
        <v>42.165829522453002</v>
      </c>
      <c r="AR14">
        <f>(1-((AL14-AH14)/AL14))*100</f>
        <v>8.4451608066571371</v>
      </c>
      <c r="AS14">
        <f>(1-((AL14-AK14)/AL14))*100</f>
        <v>7.4968138541120055</v>
      </c>
      <c r="AT14">
        <f t="shared" si="7"/>
        <v>6.1693624292271876</v>
      </c>
      <c r="AU14">
        <f t="shared" si="8"/>
        <v>3.241599921859728</v>
      </c>
      <c r="AV14">
        <f t="shared" si="9"/>
        <v>9.1232025693222312</v>
      </c>
      <c r="AW14">
        <f t="shared" si="92"/>
        <v>2.9653710991484172</v>
      </c>
      <c r="AX14">
        <f t="shared" si="10"/>
        <v>0.32051282051281937</v>
      </c>
      <c r="AY14">
        <v>66.194999999999993</v>
      </c>
      <c r="AZ14">
        <v>66.010000000000005</v>
      </c>
      <c r="BA14">
        <f t="shared" si="11"/>
        <v>65.151699999999991</v>
      </c>
      <c r="BB14">
        <f t="shared" si="12"/>
        <v>64.940021999999999</v>
      </c>
      <c r="BC14">
        <f t="shared" si="38"/>
        <v>-0.21167799999999204</v>
      </c>
      <c r="BD14" s="79">
        <f t="shared" si="39"/>
        <v>0.21167799999999204</v>
      </c>
      <c r="BE14" s="79">
        <f t="shared" si="40"/>
        <v>0.25401359999999046</v>
      </c>
      <c r="BF14" s="52">
        <v>153.65945258074211</v>
      </c>
      <c r="BG14" s="33">
        <v>191.3733137274543</v>
      </c>
      <c r="BH14" s="53">
        <v>171.06585003307083</v>
      </c>
      <c r="BI14" s="52">
        <v>4.0869772667795798</v>
      </c>
      <c r="BJ14" s="33">
        <v>5.0900765916851016</v>
      </c>
      <c r="BK14" s="53">
        <v>4.5499461859667427</v>
      </c>
      <c r="BL14" s="52">
        <v>271.29355096882847</v>
      </c>
      <c r="BM14" s="33">
        <v>337.879284156057</v>
      </c>
      <c r="BN14" s="53">
        <v>302.02542782447239</v>
      </c>
      <c r="BO14" s="33">
        <v>145.12458533840072</v>
      </c>
      <c r="BP14" s="33">
        <v>180.21119371249691</v>
      </c>
      <c r="BQ14" s="53">
        <v>161.31840458798359</v>
      </c>
      <c r="BR14" s="5">
        <v>8</v>
      </c>
      <c r="BS14" s="33">
        <v>9</v>
      </c>
      <c r="BT14" s="23">
        <v>0.70099999999999996</v>
      </c>
      <c r="BU14" s="33">
        <v>0.71799999999999997</v>
      </c>
      <c r="BV14">
        <f t="shared" si="41"/>
        <v>17.000000000000014</v>
      </c>
      <c r="BW14" s="43">
        <f t="shared" si="108"/>
        <v>0.53125000000000044</v>
      </c>
      <c r="BX14" s="46"/>
      <c r="BY14" s="46"/>
      <c r="BZ14" s="47"/>
      <c r="CA14">
        <v>0.80100000000000005</v>
      </c>
      <c r="CB14">
        <v>0.83</v>
      </c>
      <c r="CC14">
        <f t="shared" si="42"/>
        <v>28.999999999999915</v>
      </c>
      <c r="CD14" s="43">
        <f t="shared" si="82"/>
        <v>0.40277777777777657</v>
      </c>
      <c r="CE14" s="43">
        <f t="shared" si="43"/>
        <v>4.2962962962962834</v>
      </c>
      <c r="CF14" s="46"/>
      <c r="CG14" s="46"/>
      <c r="CH14" s="46"/>
      <c r="CI14" s="23">
        <v>0.79400000000000004</v>
      </c>
      <c r="CJ14">
        <v>0.81499999999999995</v>
      </c>
      <c r="CK14">
        <f t="shared" si="44"/>
        <v>20.999999999999908</v>
      </c>
      <c r="CL14" s="43">
        <f t="shared" si="71"/>
        <v>0.29166666666666541</v>
      </c>
      <c r="CM14" s="67"/>
      <c r="CN14" s="67"/>
      <c r="CO14" s="68"/>
      <c r="CP14" s="23">
        <v>0.78400000000000003</v>
      </c>
      <c r="CQ14">
        <v>0.80800000000000005</v>
      </c>
      <c r="CR14">
        <f t="shared" si="45"/>
        <v>24.000000000000021</v>
      </c>
      <c r="CS14" s="43">
        <f t="shared" si="72"/>
        <v>0.33333333333333365</v>
      </c>
      <c r="CT14" s="67"/>
      <c r="CU14" s="67"/>
      <c r="CV14" s="68"/>
      <c r="CW14" s="23">
        <v>0.78800000000000003</v>
      </c>
      <c r="CX14">
        <v>0.82199999999999995</v>
      </c>
      <c r="CY14">
        <f t="shared" si="46"/>
        <v>33.999999999999922</v>
      </c>
      <c r="CZ14" s="43">
        <f t="shared" si="73"/>
        <v>0.47222222222222116</v>
      </c>
      <c r="DA14" s="67"/>
      <c r="DB14" s="67"/>
      <c r="DC14" s="68"/>
      <c r="DD14" s="23">
        <v>0.78600000000000003</v>
      </c>
      <c r="DE14">
        <v>0.82</v>
      </c>
      <c r="DF14">
        <f t="shared" si="74"/>
        <v>33.999999999999922</v>
      </c>
      <c r="DG14" s="43">
        <f t="shared" si="75"/>
        <v>0.47222222222222116</v>
      </c>
      <c r="DH14" s="67"/>
      <c r="DI14" s="67"/>
      <c r="DJ14" s="68"/>
      <c r="DK14" s="23">
        <v>0.81799999999999995</v>
      </c>
      <c r="DL14">
        <v>0.84899999999999998</v>
      </c>
      <c r="DM14">
        <f t="shared" si="17"/>
        <v>31.000000000000028</v>
      </c>
      <c r="DN14" s="43">
        <f t="shared" si="76"/>
        <v>0.43055555555555597</v>
      </c>
      <c r="DO14" s="67"/>
      <c r="DP14" s="67"/>
      <c r="DQ14" s="68"/>
      <c r="DR14" s="23">
        <f t="shared" si="18"/>
        <v>0.47800925925925924</v>
      </c>
      <c r="DS14" s="24">
        <f t="shared" si="19"/>
        <v>0.37499999999999917</v>
      </c>
      <c r="DT14" s="33">
        <v>34.140999999999998</v>
      </c>
      <c r="DU14" s="33">
        <v>34.992599999999996</v>
      </c>
      <c r="DV14" s="33">
        <v>36.660600000000002</v>
      </c>
      <c r="DW14" s="33">
        <v>36.1736</v>
      </c>
      <c r="DX14" s="33">
        <v>36.190399999999997</v>
      </c>
      <c r="DY14" s="33">
        <v>36.637599999999999</v>
      </c>
      <c r="DZ14" s="33">
        <v>35.728999999999999</v>
      </c>
      <c r="EA14" s="50">
        <v>35.67698</v>
      </c>
      <c r="EB14" s="33">
        <v>35.563800000000001</v>
      </c>
      <c r="EC14" s="33">
        <v>35.529799999999994</v>
      </c>
      <c r="ED14" s="33">
        <v>36.460999999999999</v>
      </c>
      <c r="EE14" s="33">
        <v>36.248599999999996</v>
      </c>
      <c r="EF14" s="33">
        <v>36.614400000000003</v>
      </c>
      <c r="EG14" s="33">
        <v>36.650199999999998</v>
      </c>
      <c r="EH14" s="33">
        <v>36.651400000000002</v>
      </c>
      <c r="EI14" s="50">
        <v>36.031600000000005</v>
      </c>
      <c r="EJ14" s="33">
        <v>35.988</v>
      </c>
      <c r="EK14" s="33">
        <v>35.31366666666667</v>
      </c>
      <c r="EL14" s="33">
        <v>36.064500000000002</v>
      </c>
      <c r="EM14" s="33">
        <v>36.017500000000005</v>
      </c>
      <c r="EN14" s="33">
        <v>36.273666666666664</v>
      </c>
      <c r="EO14" s="33">
        <v>36.175999999999995</v>
      </c>
      <c r="EP14" s="33">
        <v>36.518333333333338</v>
      </c>
      <c r="EQ14" s="50">
        <v>35.884933333333329</v>
      </c>
      <c r="ER14" s="33">
        <f t="shared" si="56"/>
        <v>1.8470000000000013</v>
      </c>
      <c r="ES14" s="33">
        <f t="shared" si="57"/>
        <v>0.32106666666667394</v>
      </c>
      <c r="ET14" s="33">
        <f t="shared" si="58"/>
        <v>-0.59609999999999985</v>
      </c>
      <c r="EU14" s="33">
        <f t="shared" si="59"/>
        <v>-0.15609999999999502</v>
      </c>
      <c r="EV14" s="33">
        <f t="shared" si="60"/>
        <v>8.3266666666666822E-2</v>
      </c>
      <c r="EW14" s="33">
        <f t="shared" si="61"/>
        <v>-0.46160000000000423</v>
      </c>
      <c r="EX14" s="33">
        <f t="shared" si="62"/>
        <v>0.78933333333333877</v>
      </c>
      <c r="EY14" s="50">
        <f t="shared" si="63"/>
        <v>0.20795333333332877</v>
      </c>
      <c r="EZ14" s="74">
        <v>35.932880434782611</v>
      </c>
      <c r="FA14" s="3">
        <v>36.299999999999997</v>
      </c>
      <c r="FB14">
        <v>36.799999999999997</v>
      </c>
      <c r="FC14">
        <v>36.9</v>
      </c>
      <c r="FD14">
        <v>36.9</v>
      </c>
      <c r="FE14">
        <v>36.9</v>
      </c>
      <c r="FF14">
        <v>37</v>
      </c>
      <c r="FG14">
        <v>36.9</v>
      </c>
      <c r="FH14">
        <v>37</v>
      </c>
      <c r="FI14" s="82">
        <f t="shared" si="47"/>
        <v>0.70000000000000284</v>
      </c>
      <c r="FJ14" s="3">
        <v>1</v>
      </c>
      <c r="FK14">
        <v>2</v>
      </c>
      <c r="FL14">
        <v>2</v>
      </c>
      <c r="FM14" s="24">
        <v>3</v>
      </c>
      <c r="FO14">
        <v>1</v>
      </c>
      <c r="FP14">
        <v>1</v>
      </c>
      <c r="FQ14">
        <v>4</v>
      </c>
      <c r="FR14" s="3">
        <v>1</v>
      </c>
      <c r="FS14">
        <v>1</v>
      </c>
      <c r="FT14">
        <v>2</v>
      </c>
      <c r="FU14" s="24">
        <v>3</v>
      </c>
      <c r="FX14">
        <v>4</v>
      </c>
      <c r="FY14" s="1">
        <v>4</v>
      </c>
      <c r="FZ14" s="3">
        <v>1</v>
      </c>
      <c r="GA14">
        <v>1</v>
      </c>
      <c r="GB14">
        <v>1</v>
      </c>
      <c r="GC14" s="24">
        <v>2</v>
      </c>
      <c r="GG14" s="1">
        <v>4</v>
      </c>
    </row>
    <row r="15" spans="1:189" x14ac:dyDescent="0.35">
      <c r="A15" s="37">
        <v>14</v>
      </c>
      <c r="B15">
        <v>10</v>
      </c>
      <c r="C15" s="37">
        <v>1</v>
      </c>
      <c r="D15">
        <v>1.425</v>
      </c>
      <c r="E15">
        <v>37.216000000000001</v>
      </c>
      <c r="F15">
        <f t="shared" si="64"/>
        <v>1.217425011340366</v>
      </c>
      <c r="G15">
        <f t="shared" si="27"/>
        <v>3.2712408946162022E-2</v>
      </c>
      <c r="H15" s="1">
        <f t="shared" si="28"/>
        <v>327.12408946162026</v>
      </c>
      <c r="I15">
        <v>10</v>
      </c>
      <c r="J15">
        <v>9</v>
      </c>
      <c r="K15">
        <v>14</v>
      </c>
      <c r="L15">
        <v>21</v>
      </c>
      <c r="M15">
        <f t="shared" si="29"/>
        <v>16.470880000000001</v>
      </c>
      <c r="N15" s="9">
        <v>45609</v>
      </c>
      <c r="O15">
        <v>23.8</v>
      </c>
      <c r="P15">
        <v>55.4</v>
      </c>
      <c r="Q15" s="27">
        <v>10.276573879630043</v>
      </c>
      <c r="R15" s="83">
        <v>32.616951878825788</v>
      </c>
      <c r="S15" s="4">
        <v>45623</v>
      </c>
      <c r="T15" s="33">
        <v>36.404597701149413</v>
      </c>
      <c r="U15" s="33">
        <v>48.842528735632179</v>
      </c>
      <c r="V15">
        <v>1.008</v>
      </c>
      <c r="W15" s="12">
        <v>9.901900000000001E-2</v>
      </c>
      <c r="X15">
        <v>0.103452</v>
      </c>
      <c r="Y15">
        <v>4.4329999999999925E-3</v>
      </c>
      <c r="Z15">
        <v>7.5818999999999998E-2</v>
      </c>
      <c r="AA15">
        <v>7.9925999999999997E-2</v>
      </c>
      <c r="AB15">
        <v>4.1069999999999995E-3</v>
      </c>
      <c r="AC15">
        <v>9.3819E-2</v>
      </c>
      <c r="AD15">
        <v>9.487000000000001E-2</v>
      </c>
      <c r="AE15">
        <v>1.051000000000002E-3</v>
      </c>
      <c r="AF15">
        <v>5.1603000000000003E-2</v>
      </c>
      <c r="AG15">
        <v>5.2542999999999999E-2</v>
      </c>
      <c r="AH15">
        <v>9.399999999999977E-4</v>
      </c>
      <c r="AI15">
        <v>0.40600000000000003</v>
      </c>
      <c r="AJ15">
        <v>0.40699999999999997</v>
      </c>
      <c r="AK15">
        <f t="shared" si="32"/>
        <v>9.9999999999994538E-4</v>
      </c>
      <c r="AL15" s="58">
        <f t="shared" si="33"/>
        <v>1.1530999999999937E-2</v>
      </c>
      <c r="AM15" s="58">
        <f t="shared" si="5"/>
        <v>0.24999999999999803</v>
      </c>
      <c r="AN15" s="58">
        <f t="shared" si="6"/>
        <v>0.72626000000000002</v>
      </c>
      <c r="AO15">
        <f t="shared" ref="AO15" si="111">(1-((AL15-Y15)/AL15))*100</f>
        <v>38.444193912063277</v>
      </c>
      <c r="AP15">
        <f t="shared" ref="AP15" si="112">(1-((AL15-AB15)/AL15))*100</f>
        <v>35.617032347584967</v>
      </c>
      <c r="AQ15">
        <f t="shared" ref="AQ15" si="113">(1-((AL15-AE15)/AL15))*100</f>
        <v>9.1145607492846068</v>
      </c>
      <c r="AR15">
        <f t="shared" ref="AR15" si="114">(1-((AL15-AH15)/AL15))*100</f>
        <v>8.1519382534039018</v>
      </c>
      <c r="AS15">
        <f t="shared" ref="AS15" si="115">(1-((AL15-AK15)/AL15))*100</f>
        <v>8.6722747376632654</v>
      </c>
      <c r="AT15">
        <f t="shared" si="7"/>
        <v>4.4769185711832975</v>
      </c>
      <c r="AU15">
        <f t="shared" si="8"/>
        <v>5.4168480196256859</v>
      </c>
      <c r="AV15">
        <f t="shared" si="9"/>
        <v>1.1202421684306962</v>
      </c>
      <c r="AW15">
        <f t="shared" si="92"/>
        <v>1.8215995194077794</v>
      </c>
      <c r="AX15">
        <f t="shared" si="10"/>
        <v>0.24630541871919487</v>
      </c>
      <c r="AY15">
        <v>37.274000000000001</v>
      </c>
      <c r="AZ15">
        <v>37.024000000000001</v>
      </c>
      <c r="BA15">
        <f t="shared" si="11"/>
        <v>36.547739999999997</v>
      </c>
      <c r="BB15">
        <f t="shared" si="12"/>
        <v>36.286208999999999</v>
      </c>
      <c r="BC15">
        <f t="shared" si="38"/>
        <v>-0.26153099999999796</v>
      </c>
      <c r="BD15" s="79">
        <f t="shared" si="39"/>
        <v>0.26153099999999796</v>
      </c>
      <c r="BE15" s="79">
        <f t="shared" si="40"/>
        <v>0.31383719999999754</v>
      </c>
      <c r="BF15" s="52">
        <v>136.23013727146534</v>
      </c>
      <c r="BG15" s="33">
        <v>185.94978687012235</v>
      </c>
      <c r="BH15" s="53">
        <v>159.17766785546084</v>
      </c>
      <c r="BI15" s="52">
        <v>4.4564159612159635</v>
      </c>
      <c r="BJ15" s="33">
        <v>6.0828654715471124</v>
      </c>
      <c r="BK15" s="53">
        <v>5.2070849659841851</v>
      </c>
      <c r="BL15" s="52">
        <v>165.8499764126133</v>
      </c>
      <c r="BM15" s="33">
        <v>226.37992138909735</v>
      </c>
      <c r="BN15" s="53">
        <v>193.78687409406743</v>
      </c>
      <c r="BO15" s="33">
        <v>130.95032945735511</v>
      </c>
      <c r="BP15" s="33">
        <v>178.56566765745069</v>
      </c>
      <c r="BQ15" s="53">
        <v>152.92663939586078</v>
      </c>
      <c r="BR15" s="5">
        <v>8</v>
      </c>
      <c r="BS15" s="33">
        <v>9</v>
      </c>
      <c r="BT15" s="23">
        <v>0.70099999999999996</v>
      </c>
      <c r="BU15">
        <v>0.73699999999999999</v>
      </c>
      <c r="BV15">
        <f t="shared" si="41"/>
        <v>36.000000000000028</v>
      </c>
      <c r="BW15" s="43">
        <f t="shared" si="108"/>
        <v>1.1250000000000009</v>
      </c>
      <c r="BX15" s="46"/>
      <c r="BY15" s="46"/>
      <c r="BZ15" s="47"/>
      <c r="CA15">
        <v>0.80300000000000005</v>
      </c>
      <c r="CB15">
        <v>0.83699999999999997</v>
      </c>
      <c r="CC15">
        <f t="shared" si="42"/>
        <v>33.999999999999922</v>
      </c>
      <c r="CD15" s="43">
        <f t="shared" si="82"/>
        <v>0.47222222222222116</v>
      </c>
      <c r="CE15" s="43">
        <f t="shared" si="43"/>
        <v>5.0370370370370248</v>
      </c>
      <c r="CF15" s="46"/>
      <c r="CG15" s="46"/>
      <c r="CH15" s="46"/>
      <c r="CI15" s="23">
        <v>0.80200000000000005</v>
      </c>
      <c r="CJ15">
        <v>0.83099999999999996</v>
      </c>
      <c r="CK15">
        <f t="shared" si="44"/>
        <v>28.999999999999915</v>
      </c>
      <c r="CL15" s="43">
        <f t="shared" si="71"/>
        <v>0.40277777777777657</v>
      </c>
      <c r="CM15" s="67"/>
      <c r="CN15" s="67"/>
      <c r="CO15" s="68"/>
      <c r="CP15" s="23">
        <v>0.81399999999999995</v>
      </c>
      <c r="CQ15">
        <v>0.84699999999999998</v>
      </c>
      <c r="CR15">
        <f t="shared" si="45"/>
        <v>33.000000000000028</v>
      </c>
      <c r="CS15" s="43">
        <f t="shared" si="72"/>
        <v>0.4583333333333337</v>
      </c>
      <c r="CT15" s="67"/>
      <c r="CU15" s="67"/>
      <c r="CV15" s="68"/>
      <c r="CW15" s="23">
        <v>0.81799999999999995</v>
      </c>
      <c r="CX15">
        <v>0.85799999999999998</v>
      </c>
      <c r="CY15">
        <f t="shared" si="46"/>
        <v>40.000000000000036</v>
      </c>
      <c r="CZ15" s="43">
        <f t="shared" si="73"/>
        <v>0.55555555555555602</v>
      </c>
      <c r="DA15" s="67"/>
      <c r="DB15" s="67"/>
      <c r="DC15" s="68"/>
      <c r="DD15" s="23">
        <v>0.83199999999999996</v>
      </c>
      <c r="DE15">
        <v>0.86399999999999999</v>
      </c>
      <c r="DF15">
        <f t="shared" si="74"/>
        <v>32.000000000000028</v>
      </c>
      <c r="DG15" s="43">
        <f t="shared" si="75"/>
        <v>0.44444444444444486</v>
      </c>
      <c r="DH15" s="67"/>
      <c r="DI15" s="67"/>
      <c r="DJ15" s="68"/>
      <c r="DK15" s="23">
        <v>0.82099999999999995</v>
      </c>
      <c r="DL15">
        <v>0.84099999999999997</v>
      </c>
      <c r="DM15">
        <f t="shared" si="17"/>
        <v>20.000000000000018</v>
      </c>
      <c r="DN15" s="43">
        <f t="shared" si="76"/>
        <v>0.27777777777777801</v>
      </c>
      <c r="DO15" s="67"/>
      <c r="DP15" s="67"/>
      <c r="DQ15" s="68"/>
      <c r="DR15" s="23">
        <f t="shared" si="18"/>
        <v>0.61574074074074125</v>
      </c>
      <c r="DS15" s="24">
        <f t="shared" si="19"/>
        <v>0.47222222222222188</v>
      </c>
      <c r="DT15" s="33">
        <v>34.557000000000002</v>
      </c>
      <c r="DU15" s="33">
        <v>35.141999999999996</v>
      </c>
      <c r="DV15" s="33">
        <v>36.448599999999999</v>
      </c>
      <c r="DW15" s="33">
        <v>35.841000000000001</v>
      </c>
      <c r="DX15" s="33">
        <v>36.285999999999994</v>
      </c>
      <c r="DY15" s="33">
        <v>36.966799999999999</v>
      </c>
      <c r="DZ15" s="33">
        <v>35.738599999999998</v>
      </c>
      <c r="EA15" s="50">
        <v>35.62668</v>
      </c>
      <c r="EB15" s="33">
        <v>35.7164</v>
      </c>
      <c r="EC15" s="33">
        <v>35.752800000000001</v>
      </c>
      <c r="ED15" s="33">
        <v>36.636000000000003</v>
      </c>
      <c r="EE15" s="33">
        <v>36.439599999999999</v>
      </c>
      <c r="EF15" s="33">
        <v>36.497599999999998</v>
      </c>
      <c r="EG15" s="33">
        <v>36.591799999999999</v>
      </c>
      <c r="EH15" s="33">
        <v>36.537400000000005</v>
      </c>
      <c r="EI15" s="50">
        <v>36.216520000000003</v>
      </c>
      <c r="EJ15" s="33">
        <v>36.206833333333329</v>
      </c>
      <c r="EK15" s="33">
        <v>36.052</v>
      </c>
      <c r="EL15" s="33">
        <v>36.636000000000003</v>
      </c>
      <c r="EM15" s="33">
        <v>36.658000000000001</v>
      </c>
      <c r="EN15" s="33">
        <v>36.568666666666672</v>
      </c>
      <c r="EO15" s="33">
        <v>36.260999999999996</v>
      </c>
      <c r="EP15" s="33">
        <v>36.632666666666665</v>
      </c>
      <c r="EQ15" s="50">
        <v>36.43996666666667</v>
      </c>
      <c r="ER15" s="33">
        <f t="shared" si="56"/>
        <v>1.6498333333333264</v>
      </c>
      <c r="ES15" s="33">
        <f t="shared" si="57"/>
        <v>0.91000000000000369</v>
      </c>
      <c r="ET15" s="33">
        <f t="shared" si="58"/>
        <v>0.18740000000000379</v>
      </c>
      <c r="EU15" s="33">
        <f t="shared" si="59"/>
        <v>0.81700000000000017</v>
      </c>
      <c r="EV15" s="33">
        <f t="shared" si="60"/>
        <v>0.28266666666667817</v>
      </c>
      <c r="EW15" s="33">
        <f t="shared" si="61"/>
        <v>-0.70580000000000354</v>
      </c>
      <c r="EX15" s="33">
        <f t="shared" si="62"/>
        <v>0.89406666666666723</v>
      </c>
      <c r="EY15" s="50">
        <f t="shared" si="63"/>
        <v>0.81328666666667004</v>
      </c>
      <c r="EZ15" s="74">
        <v>36.206778260869555</v>
      </c>
      <c r="FA15" s="3">
        <v>36.9</v>
      </c>
      <c r="FB15">
        <v>37.1</v>
      </c>
      <c r="FC15">
        <v>37</v>
      </c>
      <c r="FD15">
        <v>37.1</v>
      </c>
      <c r="FE15">
        <v>37.200000000000003</v>
      </c>
      <c r="FF15">
        <v>37.1</v>
      </c>
      <c r="FG15">
        <v>37.1</v>
      </c>
      <c r="FH15">
        <v>37.200000000000003</v>
      </c>
      <c r="FI15" s="82">
        <f t="shared" si="47"/>
        <v>0.30000000000000426</v>
      </c>
      <c r="FJ15" s="3">
        <v>0</v>
      </c>
      <c r="FK15">
        <v>1</v>
      </c>
      <c r="FL15">
        <v>2</v>
      </c>
      <c r="FM15" s="24">
        <v>2</v>
      </c>
      <c r="FR15" s="3">
        <v>0</v>
      </c>
      <c r="FS15">
        <v>0</v>
      </c>
      <c r="FT15">
        <v>1</v>
      </c>
      <c r="FU15" s="24">
        <v>2</v>
      </c>
      <c r="FY15" s="1"/>
      <c r="FZ15" s="3">
        <v>0</v>
      </c>
      <c r="GA15">
        <v>0</v>
      </c>
      <c r="GB15">
        <v>1</v>
      </c>
      <c r="GC15" s="24">
        <v>1</v>
      </c>
      <c r="GG15" s="1"/>
    </row>
    <row r="16" spans="1:189" x14ac:dyDescent="0.35">
      <c r="A16" s="40">
        <v>15</v>
      </c>
      <c r="B16">
        <v>15</v>
      </c>
      <c r="C16" s="40">
        <v>4</v>
      </c>
      <c r="D16">
        <v>1.73</v>
      </c>
      <c r="E16">
        <v>73.569999999999993</v>
      </c>
      <c r="F16">
        <f t="shared" si="64"/>
        <v>1.8719643329356952</v>
      </c>
      <c r="G16">
        <f t="shared" si="27"/>
        <v>2.5444669470377809E-2</v>
      </c>
      <c r="H16" s="1">
        <f t="shared" si="28"/>
        <v>254.44669470377809</v>
      </c>
      <c r="I16">
        <v>13</v>
      </c>
      <c r="J16">
        <v>12</v>
      </c>
      <c r="K16">
        <v>18</v>
      </c>
      <c r="L16">
        <v>20</v>
      </c>
      <c r="M16">
        <f t="shared" si="29"/>
        <v>18.836449999999999</v>
      </c>
      <c r="N16" s="9">
        <v>45622</v>
      </c>
      <c r="O16" s="33">
        <v>23.871428571428559</v>
      </c>
      <c r="P16" s="33">
        <v>56.442857142857143</v>
      </c>
      <c r="Q16" s="27">
        <v>33.913190339469686</v>
      </c>
      <c r="R16" s="83">
        <v>76.135787873669997</v>
      </c>
      <c r="S16" s="4">
        <v>45696</v>
      </c>
      <c r="T16" s="33">
        <v>36.743749999999999</v>
      </c>
      <c r="U16" s="33">
        <v>46.668749999999996</v>
      </c>
      <c r="V16">
        <v>1.0089999999999999</v>
      </c>
      <c r="W16" s="12">
        <v>0.15291399999999999</v>
      </c>
      <c r="X16">
        <v>0.16622999999999999</v>
      </c>
      <c r="Y16">
        <f t="shared" ref="Y16" si="116">(X16-W16)</f>
        <v>1.3315999999999995E-2</v>
      </c>
      <c r="Z16">
        <v>8.1434999999999994E-2</v>
      </c>
      <c r="AA16">
        <v>8.4233000000000002E-2</v>
      </c>
      <c r="AB16">
        <f t="shared" ref="AB16" si="117">(AA16-Z16)</f>
        <v>2.7980000000000088E-3</v>
      </c>
      <c r="AC16">
        <v>0.12798100000000001</v>
      </c>
      <c r="AD16">
        <v>0.13134699999999999</v>
      </c>
      <c r="AE16">
        <f t="shared" ref="AE16" si="118">(AD16-AC16)</f>
        <v>3.3659999999999801E-3</v>
      </c>
      <c r="AF16">
        <v>5.0435000000000001E-2</v>
      </c>
      <c r="AG16">
        <v>5.1757999999999998E-2</v>
      </c>
      <c r="AH16">
        <f t="shared" ref="AH16" si="119">(AG16-AF16)</f>
        <v>1.3229999999999978E-3</v>
      </c>
      <c r="AI16">
        <v>0.59199999999999997</v>
      </c>
      <c r="AJ16">
        <v>0.59299999999999997</v>
      </c>
      <c r="AK16">
        <f t="shared" ref="AK16" si="120">(AJ16-AI16)</f>
        <v>1.0000000000000009E-3</v>
      </c>
      <c r="AL16" s="58">
        <f>Y16+AB16+AE16+AH16+AK16</f>
        <v>2.1802999999999982E-2</v>
      </c>
      <c r="AM16" s="58">
        <f t="shared" si="5"/>
        <v>0.27499999999999708</v>
      </c>
      <c r="AN16" s="58">
        <f t="shared" si="6"/>
        <v>1.0047649999999999</v>
      </c>
      <c r="AO16">
        <f>(1-((AL16-Y16)/AL16))*100</f>
        <v>61.074164105857022</v>
      </c>
      <c r="AP16">
        <f>(1-((AL16-AB16)/AL16))*100</f>
        <v>12.833096362885888</v>
      </c>
      <c r="AQ16">
        <f>(1-((AL16-AE16)/AL16))*100</f>
        <v>15.438242443700334</v>
      </c>
      <c r="AR16">
        <f>(1-((AL16-AH16)/AL16))*100</f>
        <v>6.0679722973902672</v>
      </c>
      <c r="AS16">
        <f>(1-((AL16-AK16)/AL16))*100</f>
        <v>4.5865247901665018</v>
      </c>
      <c r="AT16">
        <f t="shared" si="7"/>
        <v>8.708162758151639</v>
      </c>
      <c r="AU16">
        <f t="shared" si="8"/>
        <v>3.4358690980536788</v>
      </c>
      <c r="AV16">
        <f t="shared" si="9"/>
        <v>2.6300779021885878</v>
      </c>
      <c r="AW16">
        <f t="shared" si="92"/>
        <v>2.6231783483691817</v>
      </c>
      <c r="AX16">
        <f t="shared" si="10"/>
        <v>0.16891891891891442</v>
      </c>
      <c r="AY16">
        <v>76.59</v>
      </c>
      <c r="AZ16">
        <v>76.314999999999998</v>
      </c>
      <c r="BA16">
        <f t="shared" si="11"/>
        <v>75.585234999999997</v>
      </c>
      <c r="BB16">
        <f t="shared" si="12"/>
        <v>75.288432</v>
      </c>
      <c r="BC16">
        <f t="shared" si="38"/>
        <v>-0.29680299999999704</v>
      </c>
      <c r="BD16" s="79">
        <f t="shared" si="39"/>
        <v>0.29680299999999704</v>
      </c>
      <c r="BE16" s="79">
        <f t="shared" si="40"/>
        <v>0.35616359999999642</v>
      </c>
      <c r="BF16" s="52">
        <v>145.86386334435386</v>
      </c>
      <c r="BG16" s="33">
        <v>172.1255009379812</v>
      </c>
      <c r="BH16" s="53">
        <v>157.98461915679724</v>
      </c>
      <c r="BI16" s="52">
        <v>3.7114577904694412</v>
      </c>
      <c r="BJ16" s="33">
        <v>4.3796764787901363</v>
      </c>
      <c r="BK16" s="53">
        <v>4.0198664158482238</v>
      </c>
      <c r="BL16" s="52">
        <v>273.05194964483678</v>
      </c>
      <c r="BM16" s="33">
        <v>322.21279854459033</v>
      </c>
      <c r="BN16" s="53">
        <v>295.74157221395382</v>
      </c>
      <c r="BO16" s="33">
        <v>140.74461760609907</v>
      </c>
      <c r="BP16" s="33">
        <v>165.8777109485973</v>
      </c>
      <c r="BQ16" s="53">
        <v>152.34450684109828</v>
      </c>
      <c r="BR16" s="5">
        <v>8</v>
      </c>
      <c r="BS16" s="33">
        <v>9</v>
      </c>
      <c r="BT16" s="23">
        <v>0.70399999999999996</v>
      </c>
      <c r="BU16" s="33">
        <v>0.71860000000000002</v>
      </c>
      <c r="BV16">
        <f t="shared" si="41"/>
        <v>14.600000000000058</v>
      </c>
      <c r="BW16" s="43">
        <f t="shared" si="108"/>
        <v>0.45625000000000182</v>
      </c>
      <c r="BX16" s="46"/>
      <c r="BY16" s="46"/>
      <c r="BZ16" s="47"/>
      <c r="CA16">
        <v>0.81699999999999995</v>
      </c>
      <c r="CB16">
        <v>0.871</v>
      </c>
      <c r="CC16">
        <f t="shared" si="42"/>
        <v>54.00000000000005</v>
      </c>
      <c r="CD16" s="43">
        <f t="shared" si="82"/>
        <v>0.75000000000000067</v>
      </c>
      <c r="CE16" s="43">
        <f t="shared" si="43"/>
        <v>8.0000000000000071</v>
      </c>
      <c r="CF16">
        <v>123</v>
      </c>
      <c r="CG16">
        <f>CF16/$BS$4</f>
        <v>13.666666666666666</v>
      </c>
      <c r="CH16">
        <f>((CC16/CF16))/$BR$4</f>
        <v>5.4878048780487854E-2</v>
      </c>
      <c r="CI16" s="23">
        <v>0.79300000000000004</v>
      </c>
      <c r="CJ16">
        <v>0.82</v>
      </c>
      <c r="CK16">
        <f t="shared" si="44"/>
        <v>26.999999999999915</v>
      </c>
      <c r="CL16" s="43">
        <f t="shared" si="71"/>
        <v>0.37499999999999883</v>
      </c>
      <c r="CM16" s="67"/>
      <c r="CN16" s="67"/>
      <c r="CO16" s="67"/>
      <c r="CP16" s="23">
        <v>0.82</v>
      </c>
      <c r="CQ16">
        <v>0.86199999999999999</v>
      </c>
      <c r="CR16">
        <f t="shared" si="45"/>
        <v>42.000000000000036</v>
      </c>
      <c r="CS16" s="43">
        <f t="shared" si="72"/>
        <v>0.58333333333333381</v>
      </c>
      <c r="CT16" s="67"/>
      <c r="CU16" s="67"/>
      <c r="CV16" s="67"/>
      <c r="CW16" s="23">
        <v>0.82299999999999995</v>
      </c>
      <c r="CX16">
        <v>0.877</v>
      </c>
      <c r="CY16">
        <f t="shared" si="46"/>
        <v>54.00000000000005</v>
      </c>
      <c r="CZ16" s="43">
        <f t="shared" si="73"/>
        <v>0.75000000000000067</v>
      </c>
      <c r="DA16" s="67"/>
      <c r="DB16" s="67"/>
      <c r="DC16" s="67"/>
      <c r="DD16" s="23">
        <v>0.80800000000000005</v>
      </c>
      <c r="DE16">
        <v>0.83699999999999997</v>
      </c>
      <c r="DF16">
        <f t="shared" si="74"/>
        <v>28.999999999999915</v>
      </c>
      <c r="DG16" s="43">
        <f t="shared" si="75"/>
        <v>0.40277777777777657</v>
      </c>
      <c r="DH16" s="67"/>
      <c r="DI16" s="67"/>
      <c r="DJ16" s="67"/>
      <c r="DK16" s="23">
        <v>0.78700000000000003</v>
      </c>
      <c r="DL16">
        <v>0.81299999999999994</v>
      </c>
      <c r="DM16">
        <f t="shared" si="17"/>
        <v>25.999999999999911</v>
      </c>
      <c r="DN16" s="43">
        <f t="shared" si="76"/>
        <v>0.36111111111110988</v>
      </c>
      <c r="DO16" s="67"/>
      <c r="DP16" s="67"/>
      <c r="DQ16" s="67"/>
      <c r="DR16" s="23">
        <f t="shared" si="18"/>
        <v>0.40671296296296272</v>
      </c>
      <c r="DS16" s="24">
        <f t="shared" si="19"/>
        <v>0.61458333333333348</v>
      </c>
      <c r="DT16" s="33">
        <v>34.5154</v>
      </c>
      <c r="DU16" s="33">
        <v>34.979999999999997</v>
      </c>
      <c r="DV16" s="33">
        <v>36.161999999999999</v>
      </c>
      <c r="DW16" s="33">
        <v>36.560199999999995</v>
      </c>
      <c r="DX16" s="33">
        <v>34.680599999999998</v>
      </c>
      <c r="DY16" s="33">
        <v>36.275999999999996</v>
      </c>
      <c r="DZ16" s="33">
        <v>35.554600000000008</v>
      </c>
      <c r="EA16" s="50">
        <v>35.715739999999997</v>
      </c>
      <c r="EB16" s="33">
        <v>36.137599999999999</v>
      </c>
      <c r="EC16" s="33">
        <v>36.092399999999991</v>
      </c>
      <c r="ED16" s="33">
        <v>36.398600000000002</v>
      </c>
      <c r="EE16" s="33">
        <v>37.009200000000007</v>
      </c>
      <c r="EF16" s="33">
        <v>35.479199999999999</v>
      </c>
      <c r="EG16" s="33">
        <v>36.824399999999997</v>
      </c>
      <c r="EH16" s="33">
        <v>36.925399999999996</v>
      </c>
      <c r="EI16" s="50">
        <v>36.468339999999998</v>
      </c>
      <c r="EJ16" s="33">
        <v>36.39350000000001</v>
      </c>
      <c r="EK16" s="33">
        <v>36.198499999999996</v>
      </c>
      <c r="EL16" s="33">
        <v>36.448666666666668</v>
      </c>
      <c r="EM16" s="33">
        <v>37.026000000000003</v>
      </c>
      <c r="EN16" s="33">
        <v>35.618666666666662</v>
      </c>
      <c r="EO16" s="33">
        <v>36.737000000000002</v>
      </c>
      <c r="EP16" s="33">
        <v>36.975000000000001</v>
      </c>
      <c r="EQ16" s="50">
        <v>36.5608</v>
      </c>
      <c r="ER16" s="33">
        <f t="shared" si="56"/>
        <v>1.8781000000000105</v>
      </c>
      <c r="ES16" s="33">
        <f t="shared" si="57"/>
        <v>1.2184999999999988</v>
      </c>
      <c r="ET16" s="33">
        <f t="shared" si="58"/>
        <v>0.28666666666666885</v>
      </c>
      <c r="EU16" s="33">
        <f t="shared" si="59"/>
        <v>0.46580000000000865</v>
      </c>
      <c r="EV16" s="33">
        <f t="shared" si="60"/>
        <v>0.93806666666666416</v>
      </c>
      <c r="EW16" s="33">
        <f t="shared" si="61"/>
        <v>0.46100000000000563</v>
      </c>
      <c r="EX16" s="33">
        <f t="shared" si="62"/>
        <v>1.4203999999999937</v>
      </c>
      <c r="EY16" s="50">
        <f t="shared" si="63"/>
        <v>0.8450600000000037</v>
      </c>
      <c r="EZ16" s="74">
        <v>36.386532608695646</v>
      </c>
      <c r="FA16" s="3">
        <v>37.200000000000003</v>
      </c>
      <c r="FB16">
        <v>37.4</v>
      </c>
      <c r="FC16">
        <v>37.4</v>
      </c>
      <c r="FD16">
        <v>37.4</v>
      </c>
      <c r="FE16">
        <v>37.4</v>
      </c>
      <c r="FF16">
        <v>37.5</v>
      </c>
      <c r="FG16">
        <v>37.4</v>
      </c>
      <c r="FH16">
        <v>37.4</v>
      </c>
      <c r="FI16" s="82">
        <f t="shared" si="47"/>
        <v>0.19999999999999574</v>
      </c>
      <c r="FJ16" s="3">
        <v>1</v>
      </c>
      <c r="FK16">
        <v>1</v>
      </c>
      <c r="FL16">
        <v>2</v>
      </c>
      <c r="FM16" s="24">
        <v>2</v>
      </c>
      <c r="FP16">
        <v>1</v>
      </c>
      <c r="FQ16">
        <v>1</v>
      </c>
      <c r="FR16" s="3">
        <v>0</v>
      </c>
      <c r="FS16">
        <v>1</v>
      </c>
      <c r="FT16">
        <v>1</v>
      </c>
      <c r="FU16" s="24">
        <v>2</v>
      </c>
      <c r="FY16" s="1">
        <v>4</v>
      </c>
      <c r="FZ16" s="3">
        <v>0</v>
      </c>
      <c r="GA16">
        <v>0</v>
      </c>
      <c r="GB16">
        <v>0</v>
      </c>
      <c r="GC16" s="24">
        <v>1</v>
      </c>
      <c r="GG16" s="1"/>
    </row>
    <row r="17" spans="1:189" x14ac:dyDescent="0.35">
      <c r="A17" s="39">
        <v>16</v>
      </c>
      <c r="B17">
        <v>13</v>
      </c>
      <c r="C17" s="39">
        <v>3</v>
      </c>
      <c r="D17">
        <v>1.712</v>
      </c>
      <c r="E17">
        <v>55.86</v>
      </c>
      <c r="F17">
        <f t="shared" si="64"/>
        <v>1.6526254851734481</v>
      </c>
      <c r="G17">
        <f t="shared" si="27"/>
        <v>2.9585132208618834E-2</v>
      </c>
      <c r="H17" s="1">
        <f t="shared" si="28"/>
        <v>295.85132208618836</v>
      </c>
      <c r="I17">
        <v>8</v>
      </c>
      <c r="J17">
        <v>7</v>
      </c>
      <c r="K17">
        <v>12</v>
      </c>
      <c r="L17">
        <v>16</v>
      </c>
      <c r="M17">
        <f t="shared" si="29"/>
        <v>13.754990000000001</v>
      </c>
      <c r="N17" s="9">
        <v>45686</v>
      </c>
      <c r="O17" s="33">
        <v>23.93928571428571</v>
      </c>
      <c r="P17" s="33">
        <v>49.367857142857147</v>
      </c>
      <c r="Q17">
        <v>35</v>
      </c>
      <c r="R17" s="83">
        <v>65</v>
      </c>
      <c r="S17" s="4">
        <v>45693</v>
      </c>
      <c r="T17" s="33">
        <v>36.784615384615378</v>
      </c>
      <c r="U17" s="33">
        <v>47.26794871794872</v>
      </c>
      <c r="V17">
        <v>1.018</v>
      </c>
      <c r="W17" s="12">
        <v>0.13152700000000001</v>
      </c>
      <c r="X17">
        <v>0.15152299999999999</v>
      </c>
      <c r="Y17">
        <f t="shared" si="109"/>
        <v>1.9995999999999986E-2</v>
      </c>
      <c r="Z17">
        <v>7.3867000000000002E-2</v>
      </c>
      <c r="AA17">
        <v>8.3999000000000004E-2</v>
      </c>
      <c r="AB17">
        <f t="shared" si="110"/>
        <v>1.0132000000000002E-2</v>
      </c>
      <c r="AC17">
        <v>0.12304</v>
      </c>
      <c r="AD17">
        <v>0.129334</v>
      </c>
      <c r="AE17">
        <f t="shared" si="30"/>
        <v>6.2940000000000079E-3</v>
      </c>
      <c r="AF17">
        <v>2.3158999999999999E-2</v>
      </c>
      <c r="AG17">
        <v>2.8559999999999999E-2</v>
      </c>
      <c r="AH17">
        <f t="shared" si="31"/>
        <v>5.4009999999999996E-3</v>
      </c>
      <c r="AI17">
        <v>0.52800000000000002</v>
      </c>
      <c r="AJ17">
        <v>0.52900000000000003</v>
      </c>
      <c r="AK17">
        <f t="shared" si="32"/>
        <v>1.0000000000000009E-3</v>
      </c>
      <c r="AL17" s="58">
        <f t="shared" ref="AL17" si="121">Y17+AB17+AE17+AH17+AK17</f>
        <v>4.2823E-2</v>
      </c>
      <c r="AM17" s="58">
        <f t="shared" si="5"/>
        <v>0.20799999999999691</v>
      </c>
      <c r="AN17" s="58">
        <f t="shared" si="6"/>
        <v>0.87959300000000007</v>
      </c>
      <c r="AO17">
        <f t="shared" ref="AO17" si="122">(1-((AL17-Y17)/AL17))*100</f>
        <v>46.694533311538159</v>
      </c>
      <c r="AP17">
        <f t="shared" ref="AP17" si="123">(1-((AL17-AB17)/AL17))*100</f>
        <v>23.660182612147686</v>
      </c>
      <c r="AQ17">
        <f t="shared" ref="AQ17" si="124">(1-((AL17-AE17)/AL17))*100</f>
        <v>14.697709174976081</v>
      </c>
      <c r="AR17">
        <f t="shared" ref="AR17" si="125">(1-((AL17-AH17)/AL17))*100</f>
        <v>12.612381197020294</v>
      </c>
      <c r="AS17">
        <f t="shared" ref="AS17" si="126">(1-((AL17-AK17)/AL17))*100</f>
        <v>2.3351937043177728</v>
      </c>
      <c r="AT17">
        <f t="shared" si="7"/>
        <v>15.202962129448693</v>
      </c>
      <c r="AU17">
        <f t="shared" si="8"/>
        <v>13.716544600430502</v>
      </c>
      <c r="AV17">
        <f t="shared" si="9"/>
        <v>5.1154096228868688</v>
      </c>
      <c r="AW17">
        <f t="shared" si="92"/>
        <v>23.321386933805432</v>
      </c>
      <c r="AX17">
        <f t="shared" si="10"/>
        <v>0.18939393939394478</v>
      </c>
      <c r="AY17">
        <v>56.384</v>
      </c>
      <c r="AZ17">
        <v>56.176000000000002</v>
      </c>
      <c r="BA17">
        <f t="shared" si="11"/>
        <v>55.504407</v>
      </c>
      <c r="BB17">
        <f t="shared" si="12"/>
        <v>55.253584000000004</v>
      </c>
      <c r="BC17">
        <f t="shared" si="38"/>
        <v>-0.25082299999999691</v>
      </c>
      <c r="BD17" s="79">
        <f t="shared" si="39"/>
        <v>0.25082299999999691</v>
      </c>
      <c r="BE17" s="79">
        <f t="shared" si="40"/>
        <v>0.3009875999999963</v>
      </c>
      <c r="BF17" s="52">
        <v>161.06973187718378</v>
      </c>
      <c r="BG17" s="33">
        <v>190.18945388170832</v>
      </c>
      <c r="BH17" s="53">
        <v>174.5096035715797</v>
      </c>
      <c r="BI17" s="52">
        <v>4.7652693123932703</v>
      </c>
      <c r="BJ17" s="33">
        <v>5.6267801377753539</v>
      </c>
      <c r="BK17" s="53">
        <v>5.1628896933388475</v>
      </c>
      <c r="BL17" s="52">
        <v>266.1879437902881</v>
      </c>
      <c r="BM17" s="33">
        <v>314.31193849613129</v>
      </c>
      <c r="BN17" s="53">
        <v>288.39901826990803</v>
      </c>
      <c r="BO17" s="33">
        <v>155.32685877872808</v>
      </c>
      <c r="BP17" s="33">
        <v>183.2088812323484</v>
      </c>
      <c r="BQ17" s="53">
        <v>168.19548452655283</v>
      </c>
      <c r="BR17" s="5">
        <v>8</v>
      </c>
      <c r="BS17" s="33">
        <v>9</v>
      </c>
      <c r="BT17" s="23">
        <v>0.7</v>
      </c>
      <c r="BU17">
        <v>0.71099999999999997</v>
      </c>
      <c r="BV17">
        <f t="shared" si="41"/>
        <v>11.000000000000011</v>
      </c>
      <c r="BW17" s="43">
        <f t="shared" si="108"/>
        <v>0.34375000000000033</v>
      </c>
      <c r="BX17" s="46"/>
      <c r="BY17" s="46"/>
      <c r="BZ17" s="47"/>
      <c r="CA17">
        <v>0.78800000000000003</v>
      </c>
      <c r="CB17">
        <v>0.86899999999999999</v>
      </c>
      <c r="CC17">
        <f t="shared" si="42"/>
        <v>80.999999999999957</v>
      </c>
      <c r="CD17" s="43">
        <f t="shared" si="82"/>
        <v>1.1249999999999993</v>
      </c>
      <c r="CE17" s="43">
        <f t="shared" si="43"/>
        <v>11.999999999999995</v>
      </c>
      <c r="CF17" s="46"/>
      <c r="CG17" s="46"/>
      <c r="CH17" s="46"/>
      <c r="CI17" s="23">
        <v>0.80200000000000005</v>
      </c>
      <c r="CJ17">
        <v>0.83799999999999997</v>
      </c>
      <c r="CK17">
        <f t="shared" si="44"/>
        <v>35.999999999999922</v>
      </c>
      <c r="CL17" s="43">
        <f t="shared" si="71"/>
        <v>0.49999999999999889</v>
      </c>
      <c r="CM17" s="67"/>
      <c r="CN17" s="67"/>
      <c r="CO17" s="67"/>
      <c r="CP17" s="23">
        <v>0.81699999999999995</v>
      </c>
      <c r="CQ17">
        <v>0.89400000000000002</v>
      </c>
      <c r="CR17">
        <f t="shared" si="45"/>
        <v>77.000000000000071</v>
      </c>
      <c r="CS17" s="43">
        <f t="shared" si="72"/>
        <v>1.0694444444444455</v>
      </c>
      <c r="CT17" s="67"/>
      <c r="CU17" s="67"/>
      <c r="CV17" s="67"/>
      <c r="CW17" s="23">
        <v>0.81</v>
      </c>
      <c r="CX17">
        <v>0.878</v>
      </c>
      <c r="CY17">
        <f t="shared" si="46"/>
        <v>67.999999999999943</v>
      </c>
      <c r="CZ17" s="43">
        <f t="shared" si="73"/>
        <v>0.94444444444444364</v>
      </c>
      <c r="DA17" s="67"/>
      <c r="DB17" s="67"/>
      <c r="DC17" s="67"/>
      <c r="DD17" s="23">
        <v>0.79200000000000004</v>
      </c>
      <c r="DE17">
        <v>0.81799999999999995</v>
      </c>
      <c r="DF17">
        <f t="shared" si="74"/>
        <v>25.999999999999911</v>
      </c>
      <c r="DG17" s="43">
        <f t="shared" si="75"/>
        <v>0.36111111111110988</v>
      </c>
      <c r="DH17" s="67"/>
      <c r="DI17" s="67"/>
      <c r="DJ17" s="67"/>
      <c r="DK17" s="23">
        <v>0.79200000000000004</v>
      </c>
      <c r="DL17">
        <v>0.82699999999999996</v>
      </c>
      <c r="DM17">
        <f t="shared" si="17"/>
        <v>34.999999999999922</v>
      </c>
      <c r="DN17" s="43">
        <f t="shared" si="76"/>
        <v>0.48611111111111005</v>
      </c>
      <c r="DO17" s="67"/>
      <c r="DP17" s="67"/>
      <c r="DQ17" s="67"/>
      <c r="DR17" s="23">
        <f t="shared" si="18"/>
        <v>0.39699074074074003</v>
      </c>
      <c r="DS17" s="24">
        <f t="shared" si="19"/>
        <v>0.90972222222222188</v>
      </c>
      <c r="DT17" s="33">
        <v>34.677800000000005</v>
      </c>
      <c r="DU17" s="33">
        <v>34.942799999999998</v>
      </c>
      <c r="DV17" s="33">
        <v>36.561</v>
      </c>
      <c r="DW17" s="33">
        <v>36.273400000000002</v>
      </c>
      <c r="DX17" s="33">
        <v>35.816000000000003</v>
      </c>
      <c r="DY17" s="33">
        <v>36.550400000000003</v>
      </c>
      <c r="DZ17" s="33">
        <v>35.591799999999999</v>
      </c>
      <c r="EA17" s="50">
        <v>35.774439999999998</v>
      </c>
      <c r="EB17" s="33">
        <v>36.599599999999995</v>
      </c>
      <c r="EC17" s="33">
        <v>35.642199999999995</v>
      </c>
      <c r="ED17" s="33">
        <v>36.498599999999996</v>
      </c>
      <c r="EE17" s="33">
        <v>36.672800000000009</v>
      </c>
      <c r="EF17" s="33">
        <v>36.314999999999998</v>
      </c>
      <c r="EG17" s="33">
        <v>37.023799999999994</v>
      </c>
      <c r="EH17" s="33">
        <v>36.526599999999995</v>
      </c>
      <c r="EI17" s="50">
        <v>36.39978</v>
      </c>
      <c r="EJ17" s="33">
        <v>36.819666666666663</v>
      </c>
      <c r="EK17" s="33">
        <v>35.886000000000003</v>
      </c>
      <c r="EL17" s="33">
        <v>36.521333333333338</v>
      </c>
      <c r="EM17" s="33">
        <v>36.942666666666668</v>
      </c>
      <c r="EN17" s="33">
        <v>36.554499999999997</v>
      </c>
      <c r="EO17" s="33">
        <v>36.851666666666667</v>
      </c>
      <c r="EP17" s="33">
        <v>36.768000000000001</v>
      </c>
      <c r="EQ17" s="50">
        <v>36.580333333333328</v>
      </c>
      <c r="ER17" s="33">
        <f t="shared" si="56"/>
        <v>2.1418666666666581</v>
      </c>
      <c r="ES17" s="33">
        <f t="shared" si="57"/>
        <v>0.94320000000000448</v>
      </c>
      <c r="ET17" s="33">
        <f t="shared" si="58"/>
        <v>-3.9666666666661854E-2</v>
      </c>
      <c r="EU17" s="33">
        <f t="shared" si="59"/>
        <v>0.66926666666666534</v>
      </c>
      <c r="EV17" s="33">
        <f t="shared" si="60"/>
        <v>0.73849999999999483</v>
      </c>
      <c r="EW17" s="33">
        <f t="shared" si="61"/>
        <v>0.30126666666666324</v>
      </c>
      <c r="EX17" s="33">
        <f t="shared" si="62"/>
        <v>1.1762000000000015</v>
      </c>
      <c r="EY17" s="50">
        <f t="shared" si="63"/>
        <v>0.80589333333333002</v>
      </c>
      <c r="EZ17" s="74">
        <v>36.406989130434781</v>
      </c>
      <c r="FA17" s="3">
        <v>36.700000000000003</v>
      </c>
      <c r="FB17">
        <v>36.9</v>
      </c>
      <c r="FC17">
        <v>37.1</v>
      </c>
      <c r="FD17">
        <v>37.1</v>
      </c>
      <c r="FE17">
        <v>37.200000000000003</v>
      </c>
      <c r="FF17">
        <v>37.200000000000003</v>
      </c>
      <c r="FG17">
        <v>37.299999999999997</v>
      </c>
      <c r="FH17">
        <v>37.4</v>
      </c>
      <c r="FI17" s="82">
        <f t="shared" si="47"/>
        <v>0.69999999999999574</v>
      </c>
      <c r="FJ17" s="3">
        <v>1</v>
      </c>
      <c r="FK17">
        <v>2</v>
      </c>
      <c r="FL17">
        <v>2</v>
      </c>
      <c r="FM17" s="24">
        <v>2</v>
      </c>
      <c r="FO17">
        <v>5</v>
      </c>
      <c r="FP17">
        <v>2</v>
      </c>
      <c r="FQ17">
        <v>3</v>
      </c>
      <c r="FR17" s="3">
        <v>0</v>
      </c>
      <c r="FS17">
        <v>1</v>
      </c>
      <c r="FT17">
        <v>1</v>
      </c>
      <c r="FU17" s="24">
        <v>2</v>
      </c>
      <c r="FY17" s="1">
        <v>1</v>
      </c>
      <c r="FZ17" s="3">
        <v>0</v>
      </c>
      <c r="GA17">
        <v>1</v>
      </c>
      <c r="GB17">
        <v>1</v>
      </c>
      <c r="GC17" s="24">
        <v>1</v>
      </c>
      <c r="GG17" s="1"/>
    </row>
    <row r="18" spans="1:189" x14ac:dyDescent="0.35">
      <c r="A18" s="40">
        <v>17</v>
      </c>
      <c r="B18">
        <v>14</v>
      </c>
      <c r="C18" s="40">
        <v>4</v>
      </c>
      <c r="D18">
        <v>1.694</v>
      </c>
      <c r="E18">
        <v>59.02</v>
      </c>
      <c r="F18">
        <f t="shared" si="64"/>
        <v>1.6788164081547614</v>
      </c>
      <c r="G18">
        <f t="shared" si="27"/>
        <v>2.8444873062601853E-2</v>
      </c>
      <c r="H18" s="1">
        <f t="shared" si="28"/>
        <v>284.44873062601852</v>
      </c>
      <c r="I18">
        <v>9</v>
      </c>
      <c r="J18">
        <v>10</v>
      </c>
      <c r="K18">
        <v>14</v>
      </c>
      <c r="L18">
        <v>17</v>
      </c>
      <c r="M18">
        <f t="shared" si="29"/>
        <v>15.581520000000001</v>
      </c>
      <c r="N18" s="9">
        <v>45668</v>
      </c>
      <c r="O18" s="33">
        <v>23.919354838709673</v>
      </c>
      <c r="P18" s="33">
        <v>44.832258064516118</v>
      </c>
      <c r="Q18" s="27">
        <v>15.410654827968921</v>
      </c>
      <c r="R18" s="83">
        <v>43.157602663706989</v>
      </c>
      <c r="S18" s="4">
        <v>45703</v>
      </c>
      <c r="T18" s="33">
        <v>36.637837837837857</v>
      </c>
      <c r="U18" s="33">
        <v>50.522972972972973</v>
      </c>
      <c r="V18">
        <v>1.0189999999999999</v>
      </c>
      <c r="W18" s="12">
        <v>0.132547</v>
      </c>
      <c r="X18">
        <v>0.134908</v>
      </c>
      <c r="Y18">
        <f t="shared" si="109"/>
        <v>2.361000000000002E-3</v>
      </c>
      <c r="Z18">
        <v>7.4952000000000005E-2</v>
      </c>
      <c r="AA18">
        <v>7.6454999999999995E-2</v>
      </c>
      <c r="AB18">
        <f t="shared" si="110"/>
        <v>1.5029999999999905E-3</v>
      </c>
      <c r="AC18">
        <v>0.11766500000000001</v>
      </c>
      <c r="AD18">
        <v>0.118376</v>
      </c>
      <c r="AE18">
        <f>(AD18-AC18)</f>
        <v>7.1099999999998942E-4</v>
      </c>
      <c r="AF18">
        <v>3.2107999999999998E-2</v>
      </c>
      <c r="AG18">
        <v>3.2208000000000001E-2</v>
      </c>
      <c r="AH18">
        <f t="shared" si="31"/>
        <v>1.0000000000000286E-4</v>
      </c>
      <c r="AI18">
        <v>0.66400000000000003</v>
      </c>
      <c r="AJ18">
        <v>0.66400000000000003</v>
      </c>
      <c r="AK18">
        <f t="shared" si="32"/>
        <v>0</v>
      </c>
      <c r="AL18" s="58">
        <f t="shared" ref="AL18:AL19" si="127">Y18+AB18+AE18+AH18+AK18</f>
        <v>4.6749999999999847E-3</v>
      </c>
      <c r="AM18" s="58">
        <f t="shared" si="5"/>
        <v>0.10999999999999832</v>
      </c>
      <c r="AN18" s="58">
        <f t="shared" si="6"/>
        <v>1.0212720000000002</v>
      </c>
      <c r="AO18">
        <f t="shared" ref="AO18:AO19" si="128">(1-((AL18-Y18)/AL18))*100</f>
        <v>50.502673796791655</v>
      </c>
      <c r="AP18">
        <f t="shared" ref="AP18:AP19" si="129">(1-((AL18-AB18)/AL18))*100</f>
        <v>32.149732620320762</v>
      </c>
      <c r="AQ18">
        <f t="shared" ref="AQ18:AQ19" si="130">(1-((AL18-AE18)/AL18))*100</f>
        <v>15.208556149732445</v>
      </c>
      <c r="AR18">
        <f t="shared" ref="AR18:AR19" si="131">(1-((AL18-AH18)/AL18))*100</f>
        <v>2.1390374331551443</v>
      </c>
      <c r="AS18">
        <f t="shared" ref="AS18:AS19" si="132">(1-((AL18-AK18)/AL18))*100</f>
        <v>0</v>
      </c>
      <c r="AT18">
        <f t="shared" si="7"/>
        <v>1.7812549510739628</v>
      </c>
      <c r="AU18">
        <f t="shared" si="8"/>
        <v>2.0052833813640647</v>
      </c>
      <c r="AV18">
        <f t="shared" si="9"/>
        <v>0.6042578506777585</v>
      </c>
      <c r="AW18">
        <f t="shared" si="92"/>
        <v>0.31144886009718542</v>
      </c>
      <c r="AX18">
        <f t="shared" si="10"/>
        <v>0</v>
      </c>
      <c r="AY18">
        <v>60.204999999999998</v>
      </c>
      <c r="AZ18">
        <v>60.094999999999999</v>
      </c>
      <c r="BA18">
        <f t="shared" si="11"/>
        <v>59.183727999999995</v>
      </c>
      <c r="BB18">
        <f t="shared" si="12"/>
        <v>59.069052999999997</v>
      </c>
      <c r="BC18">
        <f t="shared" si="38"/>
        <v>-0.11467499999999831</v>
      </c>
      <c r="BD18" s="79">
        <f t="shared" si="39"/>
        <v>0.11467499999999831</v>
      </c>
      <c r="BE18" s="79">
        <f t="shared" si="40"/>
        <v>0.13760999999999796</v>
      </c>
      <c r="BF18" s="52">
        <v>133.48879580618873</v>
      </c>
      <c r="BG18" s="33">
        <v>160.94661969381261</v>
      </c>
      <c r="BH18" s="53">
        <v>146.16163760047664</v>
      </c>
      <c r="BI18" s="52">
        <v>3.7970718519866176</v>
      </c>
      <c r="BJ18" s="33">
        <v>4.5781061670453536</v>
      </c>
      <c r="BK18" s="53">
        <v>4.1575492281675723</v>
      </c>
      <c r="BL18" s="52">
        <v>224.10318070425018</v>
      </c>
      <c r="BM18" s="33">
        <v>270.19982597901679</v>
      </c>
      <c r="BN18" s="53">
        <v>245.37855544645015</v>
      </c>
      <c r="BO18" s="5">
        <v>129.31007139899904</v>
      </c>
      <c r="BP18" s="5">
        <v>155.68428597273643</v>
      </c>
      <c r="BQ18" s="53">
        <v>141.48278581764708</v>
      </c>
      <c r="BR18" s="5">
        <v>8</v>
      </c>
      <c r="BS18" s="33">
        <v>9</v>
      </c>
      <c r="BT18" s="23">
        <v>0.69199999999999995</v>
      </c>
      <c r="BU18" s="33">
        <v>0.70199999999999996</v>
      </c>
      <c r="BV18">
        <f t="shared" si="41"/>
        <v>10.000000000000009</v>
      </c>
      <c r="BW18" s="43">
        <f t="shared" si="108"/>
        <v>0.31250000000000028</v>
      </c>
      <c r="BX18" s="46"/>
      <c r="BY18" s="46"/>
      <c r="BZ18" s="47"/>
      <c r="CA18">
        <v>0.78800000000000003</v>
      </c>
      <c r="CB18">
        <v>0.83299999999999996</v>
      </c>
      <c r="CC18">
        <f t="shared" ref="CC18" si="133">(CB18-CA18)*1000</f>
        <v>44.999999999999929</v>
      </c>
      <c r="CD18" s="43">
        <f t="shared" si="82"/>
        <v>0.624999999999999</v>
      </c>
      <c r="CE18" s="43">
        <f t="shared" si="43"/>
        <v>6.6666666666666563</v>
      </c>
      <c r="CF18" s="46"/>
      <c r="CG18" s="46"/>
      <c r="CH18" s="46"/>
      <c r="CI18" s="23">
        <v>0.80900000000000005</v>
      </c>
      <c r="CJ18">
        <v>0.83199999999999996</v>
      </c>
      <c r="CK18">
        <f t="shared" si="44"/>
        <v>22.999999999999908</v>
      </c>
      <c r="CL18" s="43">
        <f t="shared" si="71"/>
        <v>0.31944444444444314</v>
      </c>
      <c r="CM18" s="67"/>
      <c r="CN18" s="67"/>
      <c r="CO18" s="67"/>
      <c r="CP18" s="23">
        <v>0.81</v>
      </c>
      <c r="CQ18">
        <v>0.877</v>
      </c>
      <c r="CR18">
        <f t="shared" si="45"/>
        <v>66.999999999999943</v>
      </c>
      <c r="CS18" s="43">
        <f t="shared" si="72"/>
        <v>0.9305555555555548</v>
      </c>
      <c r="CT18" s="67"/>
      <c r="CU18" s="67"/>
      <c r="CV18" s="67"/>
      <c r="CW18" s="23">
        <v>0.80700000000000005</v>
      </c>
      <c r="CX18">
        <v>0.84</v>
      </c>
      <c r="CY18">
        <f t="shared" si="46"/>
        <v>32.999999999999915</v>
      </c>
      <c r="CZ18" s="43">
        <f t="shared" si="73"/>
        <v>0.45833333333333215</v>
      </c>
      <c r="DA18" s="67"/>
      <c r="DB18" s="67"/>
      <c r="DC18" s="67"/>
      <c r="DD18" s="23">
        <v>0.79700000000000004</v>
      </c>
      <c r="DE18">
        <v>0.81699999999999995</v>
      </c>
      <c r="DF18">
        <f t="shared" si="74"/>
        <v>19.999999999999908</v>
      </c>
      <c r="DG18" s="43">
        <f t="shared" si="75"/>
        <v>0.27777777777777651</v>
      </c>
      <c r="DH18" s="67"/>
      <c r="DI18" s="67"/>
      <c r="DJ18" s="67"/>
      <c r="DK18" s="23">
        <v>0.79700000000000004</v>
      </c>
      <c r="DL18">
        <v>0.81100000000000005</v>
      </c>
      <c r="DM18">
        <f t="shared" si="17"/>
        <v>14.000000000000012</v>
      </c>
      <c r="DN18" s="43">
        <f t="shared" si="76"/>
        <v>0.19444444444444461</v>
      </c>
      <c r="DO18" s="67"/>
      <c r="DP18" s="67"/>
      <c r="DQ18" s="67"/>
      <c r="DR18" s="23">
        <f t="shared" si="18"/>
        <v>0.26157407407407379</v>
      </c>
      <c r="DS18" s="24">
        <f t="shared" si="19"/>
        <v>0.58333333333333226</v>
      </c>
      <c r="DT18" s="33">
        <v>34.677800000000005</v>
      </c>
      <c r="DU18" s="33">
        <v>34.942799999999998</v>
      </c>
      <c r="DV18" s="33">
        <v>36.561</v>
      </c>
      <c r="DW18" s="33">
        <v>36.273400000000002</v>
      </c>
      <c r="DX18" s="33">
        <v>35.816000000000003</v>
      </c>
      <c r="DY18" s="33">
        <v>36.550400000000003</v>
      </c>
      <c r="DZ18" s="33">
        <v>35.591799999999999</v>
      </c>
      <c r="EA18" s="50">
        <v>35.774439999999998</v>
      </c>
      <c r="EB18" s="33">
        <v>36.599599999999995</v>
      </c>
      <c r="EC18" s="33">
        <v>35.642199999999995</v>
      </c>
      <c r="ED18" s="33">
        <v>36.498599999999996</v>
      </c>
      <c r="EE18" s="33">
        <v>36.672800000000009</v>
      </c>
      <c r="EF18" s="33">
        <v>36.314999999999998</v>
      </c>
      <c r="EG18" s="33">
        <v>37.023799999999994</v>
      </c>
      <c r="EH18" s="33">
        <v>36.526599999999995</v>
      </c>
      <c r="EI18" s="50">
        <v>36.39978</v>
      </c>
      <c r="EJ18" s="33">
        <v>36.819666666666663</v>
      </c>
      <c r="EK18" s="33">
        <v>35.886000000000003</v>
      </c>
      <c r="EL18" s="33">
        <v>36.521333333333338</v>
      </c>
      <c r="EM18" s="33">
        <v>36.942666666666668</v>
      </c>
      <c r="EN18" s="33">
        <v>36.554499999999997</v>
      </c>
      <c r="EO18" s="33">
        <v>36.851666666666667</v>
      </c>
      <c r="EP18" s="33">
        <v>36.768000000000001</v>
      </c>
      <c r="EQ18" s="50">
        <v>36.580333333333328</v>
      </c>
      <c r="ER18" s="33">
        <f t="shared" ref="ER18:ER19" si="134">EJ18-DT18</f>
        <v>2.1418666666666581</v>
      </c>
      <c r="ES18" s="33">
        <f t="shared" ref="ES18:ES19" si="135">EK18-DU18</f>
        <v>0.94320000000000448</v>
      </c>
      <c r="ET18" s="33">
        <f t="shared" ref="ET18:ET19" si="136">EL18-DV18</f>
        <v>-3.9666666666661854E-2</v>
      </c>
      <c r="EU18" s="33">
        <f t="shared" ref="EU18:EU19" si="137">EM18-DW18</f>
        <v>0.66926666666666534</v>
      </c>
      <c r="EV18" s="33">
        <f t="shared" ref="EV18:EV19" si="138">EN18-DX18</f>
        <v>0.73849999999999483</v>
      </c>
      <c r="EW18" s="33">
        <f t="shared" ref="EW18:EW19" si="139">EO18-DY18</f>
        <v>0.30126666666666324</v>
      </c>
      <c r="EX18" s="33">
        <f t="shared" ref="EX18:EX19" si="140">EP18-DZ18</f>
        <v>1.1762000000000015</v>
      </c>
      <c r="EY18" s="50">
        <f t="shared" ref="EY18:EY19" si="141">EQ18-EA18</f>
        <v>0.80589333333333002</v>
      </c>
      <c r="EZ18" s="74">
        <v>36.251647826086952</v>
      </c>
      <c r="FA18" s="3">
        <v>36.4</v>
      </c>
      <c r="FB18">
        <v>36.6</v>
      </c>
      <c r="FC18">
        <v>36.700000000000003</v>
      </c>
      <c r="FD18">
        <v>36.9</v>
      </c>
      <c r="FE18">
        <v>37</v>
      </c>
      <c r="FF18">
        <v>37.1</v>
      </c>
      <c r="FG18">
        <v>37.1</v>
      </c>
      <c r="FH18">
        <v>37.200000000000003</v>
      </c>
      <c r="FI18" s="82">
        <f t="shared" si="47"/>
        <v>0.80000000000000426</v>
      </c>
      <c r="FJ18" s="3">
        <v>2</v>
      </c>
      <c r="FK18">
        <v>2</v>
      </c>
      <c r="FL18">
        <v>3</v>
      </c>
      <c r="FM18" s="24">
        <v>3</v>
      </c>
      <c r="FN18">
        <v>1</v>
      </c>
      <c r="FO18">
        <v>3</v>
      </c>
      <c r="FP18">
        <v>3</v>
      </c>
      <c r="FQ18">
        <v>3</v>
      </c>
      <c r="FR18" s="3">
        <v>1</v>
      </c>
      <c r="FS18">
        <v>1</v>
      </c>
      <c r="FT18">
        <v>2</v>
      </c>
      <c r="FU18" s="24">
        <v>2</v>
      </c>
      <c r="FX18">
        <v>1</v>
      </c>
      <c r="FY18" s="1">
        <v>1</v>
      </c>
      <c r="FZ18" s="3">
        <v>0</v>
      </c>
      <c r="GA18">
        <v>1</v>
      </c>
      <c r="GB18">
        <v>1</v>
      </c>
      <c r="GC18" s="24">
        <v>2</v>
      </c>
      <c r="GG18" s="1"/>
    </row>
    <row r="19" spans="1:189" x14ac:dyDescent="0.35">
      <c r="A19" s="38">
        <v>18</v>
      </c>
      <c r="B19">
        <v>12</v>
      </c>
      <c r="C19" s="38">
        <v>2</v>
      </c>
      <c r="D19">
        <v>1.542</v>
      </c>
      <c r="E19">
        <v>38.052</v>
      </c>
      <c r="F19">
        <f t="shared" si="64"/>
        <v>1.3013314538514982</v>
      </c>
      <c r="G19">
        <f t="shared" si="27"/>
        <v>3.4198766263310684E-2</v>
      </c>
      <c r="H19" s="1">
        <f t="shared" si="28"/>
        <v>341.98766263310688</v>
      </c>
      <c r="I19">
        <v>8</v>
      </c>
      <c r="J19">
        <v>9</v>
      </c>
      <c r="K19">
        <v>12</v>
      </c>
      <c r="L19">
        <v>15</v>
      </c>
      <c r="M19">
        <f>(0.29669*(I19+J19+K19+L19))-(0.00043*((I19+J19+K19+L19)^2))+(0.02963*B19)+1.4072</f>
        <v>13.984640000000001</v>
      </c>
      <c r="N19" s="9">
        <v>45668</v>
      </c>
      <c r="O19" s="33">
        <v>23.914705882352937</v>
      </c>
      <c r="P19" s="33">
        <v>47.167647058823519</v>
      </c>
      <c r="Q19" s="27">
        <v>37.206836669408645</v>
      </c>
      <c r="R19" s="83">
        <v>60.056667580659898</v>
      </c>
      <c r="S19" s="4">
        <v>45703</v>
      </c>
      <c r="T19" s="33">
        <v>36.637837837837857</v>
      </c>
      <c r="U19" s="33">
        <v>45.802702702702717</v>
      </c>
      <c r="V19">
        <v>1.0069999999999999</v>
      </c>
      <c r="W19" s="12">
        <v>0.106782</v>
      </c>
      <c r="X19">
        <v>0.10767599999999999</v>
      </c>
      <c r="Y19">
        <f t="shared" si="109"/>
        <v>8.9399999999999202E-4</v>
      </c>
      <c r="Z19">
        <v>8.1165000000000001E-2</v>
      </c>
      <c r="AA19">
        <v>8.2857E-2</v>
      </c>
      <c r="AB19">
        <f t="shared" si="110"/>
        <v>1.6919999999999991E-3</v>
      </c>
      <c r="AC19">
        <v>0.11872000000000001</v>
      </c>
      <c r="AD19">
        <v>0.119369</v>
      </c>
      <c r="AE19">
        <f t="shared" si="30"/>
        <v>6.489999999999968E-4</v>
      </c>
      <c r="AF19">
        <v>2.9361999999999999E-2</v>
      </c>
      <c r="AG19">
        <v>3.0099999999999998E-2</v>
      </c>
      <c r="AH19">
        <f t="shared" si="31"/>
        <v>7.3799999999999907E-4</v>
      </c>
      <c r="AI19">
        <v>0.56799999999999995</v>
      </c>
      <c r="AJ19">
        <v>0.56999999999999995</v>
      </c>
      <c r="AK19">
        <f t="shared" si="32"/>
        <v>2.0000000000000018E-3</v>
      </c>
      <c r="AL19" s="58">
        <f t="shared" si="127"/>
        <v>5.9729999999999887E-3</v>
      </c>
      <c r="AM19" s="58">
        <f t="shared" si="5"/>
        <v>0.10200000000000121</v>
      </c>
      <c r="AN19" s="58">
        <f t="shared" si="6"/>
        <v>0.90402899999999997</v>
      </c>
      <c r="AO19">
        <f t="shared" si="128"/>
        <v>14.967353088899948</v>
      </c>
      <c r="AP19">
        <f t="shared" si="129"/>
        <v>28.327473631341071</v>
      </c>
      <c r="AQ19">
        <f t="shared" si="130"/>
        <v>10.865561694290948</v>
      </c>
      <c r="AR19">
        <f t="shared" si="131"/>
        <v>12.355600200904071</v>
      </c>
      <c r="AS19">
        <f t="shared" si="132"/>
        <v>33.484011384563964</v>
      </c>
      <c r="AT19">
        <f t="shared" si="7"/>
        <v>0.83721975613866295</v>
      </c>
      <c r="AU19">
        <f t="shared" si="8"/>
        <v>2.0846423951210502</v>
      </c>
      <c r="AV19">
        <f t="shared" si="9"/>
        <v>0.54666442048517672</v>
      </c>
      <c r="AW19">
        <f t="shared" si="92"/>
        <v>2.5134527620734204</v>
      </c>
      <c r="AX19">
        <f t="shared" si="10"/>
        <v>0.35211267605633756</v>
      </c>
      <c r="AY19">
        <v>37.316000000000003</v>
      </c>
      <c r="AZ19">
        <v>37.213999999999999</v>
      </c>
      <c r="BA19">
        <f t="shared" si="11"/>
        <v>36.411971000000001</v>
      </c>
      <c r="BB19">
        <f t="shared" si="12"/>
        <v>36.303998</v>
      </c>
      <c r="BC19">
        <f t="shared" si="38"/>
        <v>-0.10797300000000121</v>
      </c>
      <c r="BD19" s="79">
        <f t="shared" si="39"/>
        <v>0.10797300000000121</v>
      </c>
      <c r="BE19" s="79">
        <f t="shared" si="40"/>
        <v>0.12956760000000145</v>
      </c>
      <c r="BF19" s="52">
        <v>136.72460648252337</v>
      </c>
      <c r="BG19" s="33">
        <v>158.57973751598669</v>
      </c>
      <c r="BH19" s="53">
        <v>146.81159003642955</v>
      </c>
      <c r="BI19" s="52">
        <v>4.6758128595389499</v>
      </c>
      <c r="BJ19" s="33">
        <v>5.4232313774063901</v>
      </c>
      <c r="BK19" s="53">
        <v>5.0207752524008447</v>
      </c>
      <c r="BL19" s="52">
        <v>177.92403093117613</v>
      </c>
      <c r="BM19" s="33">
        <v>206.36480037306796</v>
      </c>
      <c r="BN19" s="53">
        <v>191.05053990435695</v>
      </c>
      <c r="BO19" s="5">
        <v>130.50960139392126</v>
      </c>
      <c r="BP19" s="5">
        <v>151.38361407011908</v>
      </c>
      <c r="BQ19" s="53">
        <v>140.14376109062795</v>
      </c>
      <c r="BR19" s="5">
        <v>8</v>
      </c>
      <c r="BS19" s="33">
        <v>9</v>
      </c>
      <c r="BT19" s="23">
        <v>0.68700000000000006</v>
      </c>
      <c r="BU19" s="33">
        <v>0.70399999999999996</v>
      </c>
      <c r="BV19">
        <f t="shared" si="41"/>
        <v>16.999999999999904</v>
      </c>
      <c r="BW19" s="43">
        <f t="shared" si="108"/>
        <v>0.531249999999997</v>
      </c>
      <c r="BX19" s="46"/>
      <c r="BY19" s="46"/>
      <c r="BZ19" s="47"/>
      <c r="CA19">
        <v>0.80200000000000005</v>
      </c>
      <c r="CB19">
        <v>0.81899999999999995</v>
      </c>
      <c r="CC19">
        <f t="shared" si="42"/>
        <v>16.999999999999904</v>
      </c>
      <c r="CD19" s="43">
        <f t="shared" si="82"/>
        <v>0.23611111111110977</v>
      </c>
      <c r="CE19" s="43">
        <f t="shared" si="43"/>
        <v>2.5185185185185044</v>
      </c>
      <c r="CF19" s="46"/>
      <c r="CG19" s="46"/>
      <c r="CH19" s="46"/>
      <c r="CI19" s="23">
        <v>0.80800000000000005</v>
      </c>
      <c r="CJ19">
        <v>0.81899999999999995</v>
      </c>
      <c r="CK19">
        <f t="shared" si="44"/>
        <v>10.999999999999899</v>
      </c>
      <c r="CL19" s="43">
        <f t="shared" si="71"/>
        <v>0.15277777777777637</v>
      </c>
      <c r="CM19" s="67"/>
      <c r="CN19" s="67"/>
      <c r="CO19" s="67"/>
      <c r="CP19" s="23">
        <v>0.79300000000000004</v>
      </c>
      <c r="CQ19">
        <v>0.83099999999999996</v>
      </c>
      <c r="CR19">
        <f t="shared" si="45"/>
        <v>37.999999999999922</v>
      </c>
      <c r="CS19" s="43">
        <f t="shared" si="72"/>
        <v>0.52777777777777668</v>
      </c>
      <c r="CT19" s="67"/>
      <c r="CU19" s="67"/>
      <c r="CV19" s="67"/>
      <c r="CW19" s="23">
        <v>0.77900000000000003</v>
      </c>
      <c r="CX19">
        <v>0.82299999999999995</v>
      </c>
      <c r="CY19">
        <f t="shared" si="46"/>
        <v>43.999999999999929</v>
      </c>
      <c r="CZ19" s="43">
        <f t="shared" si="73"/>
        <v>0.61111111111111016</v>
      </c>
      <c r="DA19" s="67"/>
      <c r="DB19" s="67"/>
      <c r="DC19" s="67"/>
      <c r="DD19" s="23">
        <v>0.8</v>
      </c>
      <c r="DE19">
        <v>0.80500000000000005</v>
      </c>
      <c r="DF19">
        <f t="shared" si="74"/>
        <v>5.0000000000000044</v>
      </c>
      <c r="DG19" s="43">
        <f t="shared" si="75"/>
        <v>6.9444444444444503E-2</v>
      </c>
      <c r="DH19" s="67"/>
      <c r="DI19" s="67"/>
      <c r="DJ19" s="67"/>
      <c r="DK19" s="23">
        <v>0.78900000000000003</v>
      </c>
      <c r="DL19">
        <v>0.79300000000000004</v>
      </c>
      <c r="DM19">
        <f t="shared" si="17"/>
        <v>4.0000000000000036</v>
      </c>
      <c r="DN19" s="43">
        <f t="shared" si="76"/>
        <v>5.5555555555555608E-2</v>
      </c>
      <c r="DO19" s="67"/>
      <c r="DP19" s="67"/>
      <c r="DQ19" s="67"/>
      <c r="DR19" s="23">
        <f t="shared" si="18"/>
        <v>0.21874999999999903</v>
      </c>
      <c r="DS19" s="24">
        <f t="shared" si="19"/>
        <v>0.38194444444444325</v>
      </c>
      <c r="DT19" s="33">
        <v>32.855400000000003</v>
      </c>
      <c r="DU19" s="33">
        <v>34.242800000000003</v>
      </c>
      <c r="DV19" s="33">
        <v>36.373799999999996</v>
      </c>
      <c r="DW19" s="33">
        <v>36.236000000000004</v>
      </c>
      <c r="DX19" s="33">
        <v>36.190399999999997</v>
      </c>
      <c r="DY19" s="33">
        <v>36.700000000000003</v>
      </c>
      <c r="DZ19" s="33">
        <v>35.866199999999999</v>
      </c>
      <c r="EA19" s="50">
        <v>35.202579999999998</v>
      </c>
      <c r="EB19" s="33">
        <v>35.838199999999993</v>
      </c>
      <c r="EC19" s="33">
        <v>35.629799999999996</v>
      </c>
      <c r="ED19" s="33">
        <v>36.823</v>
      </c>
      <c r="EE19" s="33">
        <v>36.872199999999999</v>
      </c>
      <c r="EF19" s="33">
        <v>36.814000000000007</v>
      </c>
      <c r="EG19" s="33">
        <v>36.97359999999999</v>
      </c>
      <c r="EH19" s="33">
        <v>36.589200000000005</v>
      </c>
      <c r="EI19" s="50">
        <v>36.402160000000002</v>
      </c>
      <c r="EJ19" s="33">
        <v>36.404000000000003</v>
      </c>
      <c r="EK19" s="33">
        <v>36.344333333333331</v>
      </c>
      <c r="EL19" s="33">
        <v>36.636000000000003</v>
      </c>
      <c r="EM19" s="33">
        <v>36.973666666666666</v>
      </c>
      <c r="EN19" s="33">
        <v>36.824333333333335</v>
      </c>
      <c r="EO19" s="33">
        <v>36.861999999999995</v>
      </c>
      <c r="EP19" s="33">
        <v>37.338999999999999</v>
      </c>
      <c r="EQ19" s="50">
        <v>36.632566666666662</v>
      </c>
      <c r="ER19" s="33">
        <f t="shared" si="134"/>
        <v>3.5486000000000004</v>
      </c>
      <c r="ES19" s="33">
        <f t="shared" si="135"/>
        <v>2.1015333333333288</v>
      </c>
      <c r="ET19" s="33">
        <f t="shared" si="136"/>
        <v>0.26220000000000709</v>
      </c>
      <c r="EU19" s="33">
        <f t="shared" si="137"/>
        <v>0.73766666666666225</v>
      </c>
      <c r="EV19" s="33">
        <f t="shared" si="138"/>
        <v>0.63393333333333857</v>
      </c>
      <c r="EW19" s="33">
        <f t="shared" si="139"/>
        <v>0.16199999999999193</v>
      </c>
      <c r="EX19" s="33">
        <f t="shared" si="140"/>
        <v>1.4727999999999994</v>
      </c>
      <c r="EY19" s="50">
        <f t="shared" si="141"/>
        <v>1.4299866666666645</v>
      </c>
      <c r="EZ19" s="74">
        <v>36.603893478260872</v>
      </c>
      <c r="FA19" s="3">
        <v>36.5</v>
      </c>
      <c r="FB19">
        <v>36.799999999999997</v>
      </c>
      <c r="FC19">
        <v>36.799999999999997</v>
      </c>
      <c r="FD19">
        <v>37</v>
      </c>
      <c r="FE19">
        <v>37.1</v>
      </c>
      <c r="FF19">
        <v>37.299999999999997</v>
      </c>
      <c r="FG19">
        <v>37.4</v>
      </c>
      <c r="FH19">
        <v>37.4</v>
      </c>
      <c r="FI19" s="82">
        <f t="shared" si="47"/>
        <v>0.89999999999999858</v>
      </c>
      <c r="FJ19" s="3">
        <v>1</v>
      </c>
      <c r="FK19">
        <v>1</v>
      </c>
      <c r="FL19">
        <v>2</v>
      </c>
      <c r="FM19" s="24">
        <v>3</v>
      </c>
      <c r="FP19">
        <v>3</v>
      </c>
      <c r="FQ19">
        <v>3</v>
      </c>
      <c r="FR19" s="3">
        <v>0</v>
      </c>
      <c r="FS19">
        <v>1</v>
      </c>
      <c r="FT19">
        <v>2</v>
      </c>
      <c r="FU19" s="24">
        <v>2</v>
      </c>
      <c r="FX19">
        <v>4</v>
      </c>
      <c r="FY19" s="1">
        <v>4</v>
      </c>
      <c r="FZ19" s="3">
        <v>1</v>
      </c>
      <c r="GA19">
        <v>1</v>
      </c>
      <c r="GB19">
        <v>1</v>
      </c>
      <c r="GC19" s="24">
        <v>1</v>
      </c>
      <c r="GG19" s="1"/>
    </row>
    <row r="20" spans="1:189" x14ac:dyDescent="0.35">
      <c r="A20" s="39">
        <v>19</v>
      </c>
      <c r="B20">
        <v>13</v>
      </c>
      <c r="C20" s="39">
        <v>3</v>
      </c>
      <c r="D20">
        <v>1.5109999999999999</v>
      </c>
      <c r="E20">
        <v>37.064</v>
      </c>
      <c r="F20">
        <f t="shared" si="64"/>
        <v>1.2680540993322269</v>
      </c>
      <c r="G20">
        <f t="shared" si="27"/>
        <v>3.4212553942699842E-2</v>
      </c>
      <c r="H20" s="1">
        <f t="shared" si="28"/>
        <v>342.12553942699839</v>
      </c>
      <c r="I20">
        <v>7</v>
      </c>
      <c r="J20">
        <v>6</v>
      </c>
      <c r="K20">
        <v>11</v>
      </c>
      <c r="L20">
        <v>12</v>
      </c>
      <c r="M20">
        <f t="shared" si="29"/>
        <v>11.915949999999999</v>
      </c>
      <c r="N20" s="9">
        <v>45668</v>
      </c>
      <c r="O20" s="33">
        <v>23.919354838709673</v>
      </c>
      <c r="P20" s="33">
        <v>44.832258064516118</v>
      </c>
      <c r="Q20" s="27">
        <v>21.320476146535015</v>
      </c>
      <c r="R20" s="83">
        <v>44.389591215280973</v>
      </c>
      <c r="S20" s="4">
        <v>45696</v>
      </c>
      <c r="T20" s="33">
        <v>36.63291139240507</v>
      </c>
      <c r="U20" s="33">
        <v>46.360759493670884</v>
      </c>
      <c r="V20">
        <v>1.0069999999999999</v>
      </c>
      <c r="W20" s="12">
        <v>9.5083000000000001E-2</v>
      </c>
      <c r="X20">
        <v>9.9984000000000003E-2</v>
      </c>
      <c r="Y20">
        <f t="shared" si="109"/>
        <v>4.9010000000000026E-3</v>
      </c>
      <c r="Z20">
        <v>6.9016999999999995E-2</v>
      </c>
      <c r="AA20">
        <v>7.2679999999999995E-2</v>
      </c>
      <c r="AB20">
        <f t="shared" si="110"/>
        <v>3.6629999999999996E-3</v>
      </c>
      <c r="AC20">
        <v>9.3922000000000005E-2</v>
      </c>
      <c r="AD20">
        <v>9.6106999999999998E-2</v>
      </c>
      <c r="AE20">
        <f t="shared" si="30"/>
        <v>2.1849999999999925E-3</v>
      </c>
      <c r="AF20">
        <v>3.0599999999999999E-2</v>
      </c>
      <c r="AG20">
        <v>3.0816E-2</v>
      </c>
      <c r="AH20">
        <f t="shared" si="31"/>
        <v>2.1600000000000091E-4</v>
      </c>
      <c r="AI20">
        <v>0.39800000000000002</v>
      </c>
      <c r="AJ20">
        <v>0.39900000000000002</v>
      </c>
      <c r="AK20">
        <f t="shared" si="32"/>
        <v>1.0000000000000009E-3</v>
      </c>
      <c r="AL20" s="58">
        <f>Y20+AB20+AE20+AH20+AK20</f>
        <v>1.1964999999999996E-2</v>
      </c>
      <c r="AM20" s="58">
        <f t="shared" si="5"/>
        <v>0.16399999999999793</v>
      </c>
      <c r="AN20" s="58">
        <f t="shared" si="6"/>
        <v>0.68662200000000007</v>
      </c>
      <c r="AO20">
        <f>(1-((AL20-Y20)/AL20))*100</f>
        <v>40.96113664855833</v>
      </c>
      <c r="AP20">
        <f>(1-((AL20-AB20)/AL20))*100</f>
        <v>30.614291684078566</v>
      </c>
      <c r="AQ20">
        <f>(1-((AL20-AE20)/AL20))*100</f>
        <v>18.261596322607542</v>
      </c>
      <c r="AR20">
        <f>(1-((AL20-AH20)/AL20))*100</f>
        <v>1.8052653572921074</v>
      </c>
      <c r="AS20">
        <f>(1-((AL20-AK20)/AL20))*100</f>
        <v>8.357709987463446</v>
      </c>
      <c r="AT20">
        <f t="shared" si="7"/>
        <v>5.1544440120736663</v>
      </c>
      <c r="AU20">
        <f t="shared" si="8"/>
        <v>5.3073880348319946</v>
      </c>
      <c r="AV20">
        <f t="shared" si="9"/>
        <v>2.3263985008837085</v>
      </c>
      <c r="AW20">
        <f t="shared" si="92"/>
        <v>0.7058823529411784</v>
      </c>
      <c r="AX20">
        <f t="shared" si="10"/>
        <v>0.25125628140703071</v>
      </c>
      <c r="AY20">
        <v>37.723999999999997</v>
      </c>
      <c r="AZ20">
        <v>37.56</v>
      </c>
      <c r="BA20">
        <f t="shared" si="11"/>
        <v>37.037377999999997</v>
      </c>
      <c r="BB20">
        <f t="shared" si="12"/>
        <v>36.861412999999999</v>
      </c>
      <c r="BC20">
        <f t="shared" si="38"/>
        <v>-0.17596499999999793</v>
      </c>
      <c r="BD20" s="79">
        <f t="shared" si="39"/>
        <v>0.17596499999999793</v>
      </c>
      <c r="BE20" s="79">
        <f t="shared" si="40"/>
        <v>0.21115799999999751</v>
      </c>
      <c r="BF20" s="52">
        <v>132.32057723941594</v>
      </c>
      <c r="BG20" s="33">
        <v>159.27732585084169</v>
      </c>
      <c r="BH20" s="53">
        <v>144.76215352161245</v>
      </c>
      <c r="BI20" s="52">
        <v>4.5270248865326987</v>
      </c>
      <c r="BJ20" s="33">
        <v>5.4492841025209016</v>
      </c>
      <c r="BK20" s="53">
        <v>4.9526829862195605</v>
      </c>
      <c r="BL20" s="52">
        <v>167.78965039444796</v>
      </c>
      <c r="BM20" s="33">
        <v>201.97226597583469</v>
      </c>
      <c r="BN20" s="53">
        <v>183.56624220124181</v>
      </c>
      <c r="BO20" s="33">
        <v>132.75049153760736</v>
      </c>
      <c r="BP20" s="33">
        <v>159.84027183170394</v>
      </c>
      <c r="BQ20" s="53">
        <v>145.2534670579596</v>
      </c>
      <c r="BR20" s="5">
        <v>8</v>
      </c>
      <c r="BS20" s="33">
        <v>9</v>
      </c>
      <c r="BT20" s="23">
        <v>0.69499999999999995</v>
      </c>
      <c r="BU20">
        <v>0.70499999999999996</v>
      </c>
      <c r="BV20">
        <f t="shared" si="41"/>
        <v>10.000000000000009</v>
      </c>
      <c r="BW20" s="43">
        <f t="shared" si="108"/>
        <v>0.31250000000000028</v>
      </c>
      <c r="BX20" s="46"/>
      <c r="BY20" s="46"/>
      <c r="BZ20" s="47"/>
      <c r="CA20">
        <v>0.80600000000000005</v>
      </c>
      <c r="CB20">
        <v>0.84399999999999997</v>
      </c>
      <c r="CC20">
        <f t="shared" si="42"/>
        <v>37.999999999999922</v>
      </c>
      <c r="CD20" s="43">
        <f t="shared" si="82"/>
        <v>0.52777777777777668</v>
      </c>
      <c r="CE20" s="43">
        <f t="shared" si="43"/>
        <v>5.6296296296296182</v>
      </c>
      <c r="CF20" s="46"/>
      <c r="CG20" s="46"/>
      <c r="CH20" s="46"/>
      <c r="CI20" s="23">
        <v>0.84099999999999997</v>
      </c>
      <c r="CJ20">
        <v>0.873</v>
      </c>
      <c r="CK20">
        <f t="shared" si="44"/>
        <v>32.000000000000028</v>
      </c>
      <c r="CL20" s="43">
        <f t="shared" si="71"/>
        <v>0.44444444444444486</v>
      </c>
      <c r="CM20" s="67"/>
      <c r="CN20" s="67"/>
      <c r="CO20" s="68"/>
      <c r="CP20" s="23">
        <v>0.80800000000000005</v>
      </c>
      <c r="CQ20">
        <v>0.85699999999999998</v>
      </c>
      <c r="CR20">
        <f t="shared" si="45"/>
        <v>48.999999999999929</v>
      </c>
      <c r="CS20" s="43">
        <f t="shared" si="72"/>
        <v>0.68055555555555458</v>
      </c>
      <c r="CT20" s="67"/>
      <c r="CU20" s="67"/>
      <c r="CV20" s="68"/>
      <c r="CW20" s="23">
        <v>0.8</v>
      </c>
      <c r="CX20">
        <v>0.83699999999999997</v>
      </c>
      <c r="CY20">
        <f t="shared" si="46"/>
        <v>36.999999999999922</v>
      </c>
      <c r="CZ20" s="43">
        <f t="shared" si="73"/>
        <v>0.51388888888888784</v>
      </c>
      <c r="DA20" s="67"/>
      <c r="DB20" s="67"/>
      <c r="DC20" s="68"/>
      <c r="DD20" s="23">
        <v>0.81599999999999995</v>
      </c>
      <c r="DE20">
        <v>0.85699999999999998</v>
      </c>
      <c r="DF20">
        <f t="shared" si="74"/>
        <v>41.000000000000036</v>
      </c>
      <c r="DG20" s="43">
        <f t="shared" si="75"/>
        <v>0.56944444444444497</v>
      </c>
      <c r="DH20" s="67"/>
      <c r="DI20" s="67"/>
      <c r="DJ20" s="68"/>
      <c r="DK20" s="23">
        <v>0.78700000000000003</v>
      </c>
      <c r="DL20">
        <v>0.81299999999999994</v>
      </c>
      <c r="DM20">
        <f t="shared" si="17"/>
        <v>25.999999999999911</v>
      </c>
      <c r="DN20" s="43">
        <f t="shared" si="76"/>
        <v>0.36111111111110988</v>
      </c>
      <c r="DO20" s="67"/>
      <c r="DP20" s="67"/>
      <c r="DQ20" s="68"/>
      <c r="DR20" s="23">
        <f t="shared" si="18"/>
        <v>0.41435185185185169</v>
      </c>
      <c r="DS20" s="24">
        <f t="shared" si="19"/>
        <v>0.54166666666666596</v>
      </c>
      <c r="DT20" s="33">
        <v>35.264199999999995</v>
      </c>
      <c r="DU20" s="33">
        <v>35.067999999999998</v>
      </c>
      <c r="DV20" s="33">
        <v>36.411000000000001</v>
      </c>
      <c r="DW20" s="33">
        <v>36.360599999999998</v>
      </c>
      <c r="DX20" s="33">
        <v>36.202599999999997</v>
      </c>
      <c r="DY20" s="33">
        <v>36.774800000000006</v>
      </c>
      <c r="DZ20" s="33">
        <v>36.352400000000003</v>
      </c>
      <c r="EA20" s="50">
        <v>35.897919999999999</v>
      </c>
      <c r="EB20" s="33">
        <v>35.0274</v>
      </c>
      <c r="EC20" s="33">
        <v>35.967399999999991</v>
      </c>
      <c r="ED20" s="33">
        <v>36.748400000000004</v>
      </c>
      <c r="EE20" s="33">
        <v>36.7102</v>
      </c>
      <c r="EF20" s="33">
        <v>36.764400000000002</v>
      </c>
      <c r="EG20" s="33">
        <v>36.923999999999999</v>
      </c>
      <c r="EH20" s="33">
        <v>36.8262</v>
      </c>
      <c r="EI20" s="50">
        <v>36.236540000000005</v>
      </c>
      <c r="EJ20" s="33">
        <v>35.988</v>
      </c>
      <c r="EK20" s="33">
        <v>36.011000000000003</v>
      </c>
      <c r="EL20" s="33">
        <v>36.365333333333332</v>
      </c>
      <c r="EM20" s="33">
        <v>36.558333333333337</v>
      </c>
      <c r="EN20" s="33">
        <v>36.793166666666671</v>
      </c>
      <c r="EO20" s="33">
        <v>36.758000000000003</v>
      </c>
      <c r="EP20" s="33">
        <v>36.861333333333334</v>
      </c>
      <c r="EQ20" s="50">
        <v>36.276900000000005</v>
      </c>
      <c r="ER20" s="33">
        <f t="shared" ref="ER20:EY20" si="142">EB16-DT20</f>
        <v>0.87340000000000373</v>
      </c>
      <c r="ES20" s="33">
        <f t="shared" si="142"/>
        <v>1.0243999999999929</v>
      </c>
      <c r="ET20" s="33">
        <f t="shared" si="142"/>
        <v>-1.2399999999999523E-2</v>
      </c>
      <c r="EU20" s="33">
        <f t="shared" si="142"/>
        <v>0.64860000000000895</v>
      </c>
      <c r="EV20" s="33">
        <f t="shared" si="142"/>
        <v>-0.72339999999999804</v>
      </c>
      <c r="EW20" s="33">
        <f t="shared" si="142"/>
        <v>4.9599999999990985E-2</v>
      </c>
      <c r="EX20" s="33">
        <f t="shared" si="142"/>
        <v>0.57299999999999329</v>
      </c>
      <c r="EY20" s="50">
        <f t="shared" si="142"/>
        <v>0.57041999999999859</v>
      </c>
      <c r="EZ20" s="74">
        <v>36.18793260869564</v>
      </c>
      <c r="FA20">
        <v>36.5</v>
      </c>
      <c r="FB20">
        <v>37.1</v>
      </c>
      <c r="FC20">
        <v>37.299999999999997</v>
      </c>
      <c r="FD20">
        <v>37.4</v>
      </c>
      <c r="FE20">
        <v>37.4</v>
      </c>
      <c r="FF20">
        <v>37.5</v>
      </c>
      <c r="FG20">
        <v>37.5</v>
      </c>
      <c r="FH20">
        <v>37.4</v>
      </c>
      <c r="FI20" s="82">
        <f t="shared" si="47"/>
        <v>0.89999999999999858</v>
      </c>
      <c r="FJ20" s="3">
        <v>1</v>
      </c>
      <c r="FK20">
        <v>2</v>
      </c>
      <c r="FL20">
        <v>3</v>
      </c>
      <c r="FM20" s="24">
        <v>3</v>
      </c>
      <c r="FR20" s="3">
        <v>0</v>
      </c>
      <c r="FS20">
        <v>1</v>
      </c>
      <c r="FT20">
        <v>2</v>
      </c>
      <c r="FU20" s="24">
        <v>3</v>
      </c>
      <c r="FY20" s="1"/>
      <c r="FZ20" s="3">
        <v>1</v>
      </c>
      <c r="GA20">
        <v>2</v>
      </c>
      <c r="GB20">
        <v>3</v>
      </c>
      <c r="GC20" s="24">
        <v>3</v>
      </c>
      <c r="GG20" s="1"/>
    </row>
    <row r="21" spans="1:189" x14ac:dyDescent="0.35">
      <c r="A21" s="41">
        <v>20</v>
      </c>
      <c r="B21">
        <v>17</v>
      </c>
      <c r="C21" s="41">
        <v>5</v>
      </c>
      <c r="D21">
        <v>1.6</v>
      </c>
      <c r="E21">
        <v>45.715000000000003</v>
      </c>
      <c r="F21">
        <f t="shared" si="64"/>
        <v>1.4450346759869239</v>
      </c>
      <c r="G21">
        <f t="shared" si="27"/>
        <v>3.160963963659464E-2</v>
      </c>
      <c r="H21" s="1">
        <f t="shared" si="28"/>
        <v>316.09639636594636</v>
      </c>
      <c r="I21">
        <v>11</v>
      </c>
      <c r="J21">
        <v>10</v>
      </c>
      <c r="K21">
        <v>12</v>
      </c>
      <c r="L21">
        <v>15</v>
      </c>
      <c r="M21">
        <f t="shared" si="29"/>
        <v>15.16131</v>
      </c>
      <c r="N21" s="9">
        <v>45668</v>
      </c>
      <c r="O21" s="33">
        <v>23.914705882352937</v>
      </c>
      <c r="P21" s="33">
        <v>47.167647058823519</v>
      </c>
      <c r="Q21" s="27">
        <v>32.382968280262595</v>
      </c>
      <c r="R21" s="83">
        <v>63.059696913921108</v>
      </c>
      <c r="S21" s="4">
        <v>45696</v>
      </c>
      <c r="T21" s="33">
        <v>36.63291139240507</v>
      </c>
      <c r="U21" s="33">
        <v>48.039240506329101</v>
      </c>
      <c r="V21">
        <v>1.0009999999999999</v>
      </c>
      <c r="W21" s="12">
        <v>0.13445599999999999</v>
      </c>
      <c r="X21">
        <v>0.149086</v>
      </c>
      <c r="Y21">
        <f t="shared" si="109"/>
        <v>1.4630000000000004E-2</v>
      </c>
      <c r="Z21">
        <v>7.5193999999999997E-2</v>
      </c>
      <c r="AA21">
        <v>8.2174999999999998E-2</v>
      </c>
      <c r="AB21">
        <f t="shared" si="110"/>
        <v>6.9810000000000011E-3</v>
      </c>
      <c r="AC21">
        <v>0.122929</v>
      </c>
      <c r="AD21">
        <v>0.12768399999999999</v>
      </c>
      <c r="AE21">
        <f t="shared" si="30"/>
        <v>4.7549999999999953E-3</v>
      </c>
      <c r="AF21">
        <v>2.2804999999999999E-2</v>
      </c>
      <c r="AG21">
        <v>2.3349000000000002E-2</v>
      </c>
      <c r="AH21">
        <f t="shared" si="31"/>
        <v>5.4400000000000281E-4</v>
      </c>
      <c r="AI21">
        <v>0.52200000000000002</v>
      </c>
      <c r="AJ21">
        <v>0.52300000000000002</v>
      </c>
      <c r="AK21">
        <f t="shared" si="32"/>
        <v>1.0000000000000009E-3</v>
      </c>
      <c r="AL21" s="58">
        <f>Y21+AB21+AE21+AH21+AK21</f>
        <v>2.7910000000000004E-2</v>
      </c>
      <c r="AM21" s="58">
        <f t="shared" si="5"/>
        <v>0.16799999999999782</v>
      </c>
      <c r="AN21" s="58">
        <f t="shared" si="6"/>
        <v>0.87738400000000005</v>
      </c>
      <c r="AO21">
        <f>(1-((AL21-Y21)/AL21))*100</f>
        <v>52.418487997133646</v>
      </c>
      <c r="AP21">
        <f>(1-((AL21-AB21)/AL21))*100</f>
        <v>25.012540308133289</v>
      </c>
      <c r="AQ21">
        <f>(1-((AL21-AE21)/AL21))*100</f>
        <v>17.036904335363644</v>
      </c>
      <c r="AR21">
        <f>(1-((AL21-AH21)/AL21))*100</f>
        <v>1.9491221784306845</v>
      </c>
      <c r="AS21">
        <f>(1-((AL21-AK21)/AL21))*100</f>
        <v>3.5829451809387347</v>
      </c>
      <c r="AT21">
        <f t="shared" si="7"/>
        <v>10.880882965431072</v>
      </c>
      <c r="AU21">
        <f t="shared" si="8"/>
        <v>9.2839854243689679</v>
      </c>
      <c r="AV21">
        <f t="shared" si="9"/>
        <v>3.8680864564097917</v>
      </c>
      <c r="AW21">
        <f t="shared" si="92"/>
        <v>2.3854417890813551</v>
      </c>
      <c r="AX21">
        <f t="shared" si="10"/>
        <v>0.19157088122605526</v>
      </c>
      <c r="AY21">
        <v>45.46</v>
      </c>
      <c r="AZ21">
        <v>45.292000000000002</v>
      </c>
      <c r="BA21">
        <f t="shared" si="11"/>
        <v>44.582616000000002</v>
      </c>
      <c r="BB21">
        <f t="shared" si="12"/>
        <v>44.386706000000004</v>
      </c>
      <c r="BC21">
        <f>BB21-BA21</f>
        <v>-0.19590999999999781</v>
      </c>
      <c r="BD21" s="79">
        <f t="shared" si="39"/>
        <v>0.19590999999999781</v>
      </c>
      <c r="BE21" s="79">
        <f t="shared" si="40"/>
        <v>0.23509199999999736</v>
      </c>
      <c r="BF21" s="52">
        <v>131.51932508930744</v>
      </c>
      <c r="BG21" s="33">
        <v>161.36722589944023</v>
      </c>
      <c r="BH21" s="53">
        <v>145.29527930936874</v>
      </c>
      <c r="BI21" s="52">
        <v>4.157278471321149</v>
      </c>
      <c r="BJ21" s="33">
        <v>5.1007598598382655</v>
      </c>
      <c r="BK21" s="53">
        <v>4.5927314198675111</v>
      </c>
      <c r="BL21" s="52">
        <v>190.04998531644634</v>
      </c>
      <c r="BM21" s="33">
        <v>233.18123699250634</v>
      </c>
      <c r="BN21" s="53">
        <v>209.95671685924327</v>
      </c>
      <c r="BO21" s="33">
        <v>127.22109176745313</v>
      </c>
      <c r="BP21" s="33">
        <v>155.81531487901285</v>
      </c>
      <c r="BQ21" s="53">
        <v>140.41842551124992</v>
      </c>
      <c r="BR21" s="5">
        <v>8</v>
      </c>
      <c r="BS21" s="33">
        <v>9</v>
      </c>
      <c r="BT21" s="23">
        <v>0.68700000000000006</v>
      </c>
      <c r="BU21" s="33">
        <v>0.69699999999999995</v>
      </c>
      <c r="BV21">
        <f t="shared" si="41"/>
        <v>9.999999999999897</v>
      </c>
      <c r="BW21" s="43">
        <f t="shared" si="108"/>
        <v>0.31249999999999678</v>
      </c>
      <c r="BX21" s="46"/>
      <c r="BY21" s="46"/>
      <c r="BZ21" s="47"/>
      <c r="CA21">
        <v>0.79700000000000004</v>
      </c>
      <c r="CB21">
        <v>0.94099999999999995</v>
      </c>
      <c r="CC21">
        <f t="shared" si="42"/>
        <v>143.99999999999991</v>
      </c>
      <c r="CD21" s="43">
        <f t="shared" si="82"/>
        <v>1.9999999999999989</v>
      </c>
      <c r="CE21" s="43">
        <f t="shared" si="43"/>
        <v>21.333333333333318</v>
      </c>
      <c r="CF21">
        <v>355</v>
      </c>
      <c r="CG21">
        <f>CF21/$BS$4</f>
        <v>39.444444444444443</v>
      </c>
      <c r="CH21">
        <f>((CC21/CF21))/$BR$4</f>
        <v>5.0704225352112643E-2</v>
      </c>
      <c r="CI21" s="23">
        <v>0.79700000000000004</v>
      </c>
      <c r="CJ21">
        <v>0.83299999999999996</v>
      </c>
      <c r="CK21">
        <f t="shared" si="44"/>
        <v>35.999999999999922</v>
      </c>
      <c r="CL21" s="43">
        <f t="shared" si="71"/>
        <v>0.49999999999999889</v>
      </c>
      <c r="CM21" s="67"/>
      <c r="CN21" s="67"/>
      <c r="CO21" s="68"/>
      <c r="CP21" s="23">
        <v>0.79</v>
      </c>
      <c r="CQ21">
        <v>0.83799999999999997</v>
      </c>
      <c r="CR21">
        <f t="shared" si="45"/>
        <v>47.999999999999929</v>
      </c>
      <c r="CS21" s="43">
        <f t="shared" si="72"/>
        <v>0.66666666666666563</v>
      </c>
      <c r="CT21" s="67"/>
      <c r="CU21" s="67"/>
      <c r="CV21" s="68"/>
      <c r="CW21" s="23">
        <v>0.79200000000000004</v>
      </c>
      <c r="CX21">
        <v>0.85199999999999998</v>
      </c>
      <c r="CY21">
        <f t="shared" si="46"/>
        <v>59.999999999999943</v>
      </c>
      <c r="CZ21" s="43">
        <f t="shared" si="73"/>
        <v>0.83333333333333259</v>
      </c>
      <c r="DA21" s="67"/>
      <c r="DB21" s="67"/>
      <c r="DC21" s="68"/>
      <c r="DD21" s="23">
        <v>0.79600000000000004</v>
      </c>
      <c r="DE21">
        <v>0.81699999999999995</v>
      </c>
      <c r="DF21">
        <f t="shared" si="74"/>
        <v>20.999999999999908</v>
      </c>
      <c r="DG21" s="43">
        <f t="shared" si="75"/>
        <v>0.29166666666666541</v>
      </c>
      <c r="DH21" s="67"/>
      <c r="DI21" s="67"/>
      <c r="DJ21" s="68"/>
      <c r="DK21" s="23">
        <v>0.80300000000000005</v>
      </c>
      <c r="DL21">
        <v>0.81899999999999995</v>
      </c>
      <c r="DM21">
        <f t="shared" si="17"/>
        <v>15.999999999999904</v>
      </c>
      <c r="DN21" s="43">
        <f t="shared" si="76"/>
        <v>0.22222222222222088</v>
      </c>
      <c r="DO21" s="67"/>
      <c r="DP21" s="67"/>
      <c r="DQ21" s="68"/>
      <c r="DR21" s="23">
        <f t="shared" si="18"/>
        <v>0.27546296296296102</v>
      </c>
      <c r="DS21" s="24">
        <f t="shared" si="19"/>
        <v>0.999999999999999</v>
      </c>
      <c r="DT21" s="33">
        <v>34.465600000000002</v>
      </c>
      <c r="DU21" s="33">
        <v>34.105599999999995</v>
      </c>
      <c r="DV21" s="33">
        <v>36.573400000000007</v>
      </c>
      <c r="DW21" s="33">
        <v>35.898999999999994</v>
      </c>
      <c r="DX21" s="33">
        <v>36.564599999999999</v>
      </c>
      <c r="DY21" s="33">
        <v>35.652999999999999</v>
      </c>
      <c r="DZ21" s="33">
        <v>35.167999999999999</v>
      </c>
      <c r="EA21" s="50">
        <v>35.455959999999997</v>
      </c>
      <c r="EB21" s="33">
        <v>36.125399999999999</v>
      </c>
      <c r="EC21" s="33">
        <v>35.317599999999999</v>
      </c>
      <c r="ED21" s="33">
        <v>36.698399999999999</v>
      </c>
      <c r="EE21" s="33">
        <v>36.685400000000001</v>
      </c>
      <c r="EF21" s="33">
        <v>37.375</v>
      </c>
      <c r="EG21" s="33">
        <v>36.488</v>
      </c>
      <c r="EH21" s="33">
        <v>36.564399999999999</v>
      </c>
      <c r="EI21" s="50">
        <v>36.303739999999998</v>
      </c>
      <c r="EJ21" s="33">
        <v>36.508000000000003</v>
      </c>
      <c r="EK21" s="33">
        <v>35.771333333333331</v>
      </c>
      <c r="EL21" s="33">
        <v>36.573</v>
      </c>
      <c r="EM21" s="33">
        <v>36.838999999999999</v>
      </c>
      <c r="EN21" s="33">
        <v>37.240333333333332</v>
      </c>
      <c r="EO21" s="33">
        <v>36.789500000000004</v>
      </c>
      <c r="EP21" s="33">
        <v>36.279666666666664</v>
      </c>
      <c r="EQ21" s="50">
        <v>36.479466666666667</v>
      </c>
      <c r="ER21" s="33">
        <f t="shared" ref="ER21:EY21" si="143">EJ21-DT21</f>
        <v>2.0424000000000007</v>
      </c>
      <c r="ES21" s="33">
        <f t="shared" si="143"/>
        <v>1.6657333333333355</v>
      </c>
      <c r="ET21" s="33">
        <f t="shared" si="143"/>
        <v>-4.000000000061732E-4</v>
      </c>
      <c r="EU21" s="33">
        <f t="shared" si="143"/>
        <v>0.94000000000000483</v>
      </c>
      <c r="EV21" s="33">
        <f t="shared" si="143"/>
        <v>0.67573333333333352</v>
      </c>
      <c r="EW21" s="33">
        <f t="shared" si="143"/>
        <v>1.1365000000000052</v>
      </c>
      <c r="EX21" s="33">
        <f t="shared" si="143"/>
        <v>1.1116666666666646</v>
      </c>
      <c r="EY21" s="50">
        <f t="shared" si="143"/>
        <v>1.0235066666666697</v>
      </c>
      <c r="EZ21" s="74">
        <v>36.248371739130441</v>
      </c>
      <c r="FA21" s="3">
        <v>36.6</v>
      </c>
      <c r="FB21">
        <v>36.9</v>
      </c>
      <c r="FC21">
        <v>37.1</v>
      </c>
      <c r="FD21">
        <v>37.299999999999997</v>
      </c>
      <c r="FE21">
        <v>37.200000000000003</v>
      </c>
      <c r="FF21">
        <v>37.200000000000003</v>
      </c>
      <c r="FG21">
        <v>37.299999999999997</v>
      </c>
      <c r="FH21">
        <v>37.299999999999997</v>
      </c>
      <c r="FI21" s="82">
        <f t="shared" si="47"/>
        <v>0.69999999999999574</v>
      </c>
      <c r="FJ21" s="3">
        <v>1</v>
      </c>
      <c r="FK21">
        <v>2</v>
      </c>
      <c r="FL21">
        <v>2</v>
      </c>
      <c r="FM21" s="24">
        <v>3</v>
      </c>
      <c r="FR21" s="3">
        <v>0</v>
      </c>
      <c r="FS21">
        <v>1</v>
      </c>
      <c r="FT21">
        <v>2</v>
      </c>
      <c r="FU21" s="24">
        <v>2</v>
      </c>
      <c r="FY21" s="1"/>
      <c r="FZ21" s="3">
        <v>0</v>
      </c>
      <c r="GA21">
        <v>1</v>
      </c>
      <c r="GB21">
        <v>1</v>
      </c>
      <c r="GC21" s="24">
        <v>2</v>
      </c>
      <c r="GG21" s="1"/>
    </row>
    <row r="22" spans="1:189" x14ac:dyDescent="0.35">
      <c r="A22" s="40">
        <v>21</v>
      </c>
      <c r="B22">
        <v>14</v>
      </c>
      <c r="C22" s="40">
        <v>4</v>
      </c>
      <c r="D22">
        <v>1.7589999999999999</v>
      </c>
      <c r="E22">
        <v>72.98</v>
      </c>
      <c r="F22">
        <f t="shared" si="64"/>
        <v>1.8881900178570443</v>
      </c>
      <c r="G22">
        <f t="shared" si="27"/>
        <v>2.5872705095328092E-2</v>
      </c>
      <c r="H22" s="1">
        <f t="shared" si="28"/>
        <v>258.72705095328092</v>
      </c>
      <c r="I22">
        <v>18</v>
      </c>
      <c r="J22">
        <v>17</v>
      </c>
      <c r="K22">
        <v>21</v>
      </c>
      <c r="L22">
        <v>28</v>
      </c>
      <c r="M22">
        <f t="shared" si="29"/>
        <v>23.709900000000001</v>
      </c>
      <c r="N22" s="9">
        <v>45628</v>
      </c>
      <c r="O22" s="33">
        <v>23.565517241379325</v>
      </c>
      <c r="P22" s="33">
        <v>63.103448275862071</v>
      </c>
      <c r="Q22" s="27">
        <v>51.929782373451964</v>
      </c>
      <c r="R22" s="84">
        <v>112.04761332211133</v>
      </c>
      <c r="S22" s="4">
        <v>45639</v>
      </c>
      <c r="T22">
        <v>36.700000000000003</v>
      </c>
      <c r="U22" s="33">
        <v>49.34</v>
      </c>
      <c r="V22">
        <v>1.0069999999999999</v>
      </c>
      <c r="W22" s="12">
        <v>0.15519300000000003</v>
      </c>
      <c r="X22">
        <v>0.16748199999999999</v>
      </c>
      <c r="Y22">
        <v>1.2288999999999987E-2</v>
      </c>
      <c r="Z22">
        <v>8.2992999999999997E-2</v>
      </c>
      <c r="AA22">
        <v>9.0282000000000001E-2</v>
      </c>
      <c r="AB22">
        <v>7.2890000000000012E-3</v>
      </c>
      <c r="AC22">
        <v>0.12973500000000002</v>
      </c>
      <c r="AD22">
        <v>0.13939699999999999</v>
      </c>
      <c r="AE22">
        <v>9.6619999999999779E-3</v>
      </c>
      <c r="AF22">
        <v>5.1999999999999998E-2</v>
      </c>
      <c r="AG22">
        <v>5.8999999999999997E-2</v>
      </c>
      <c r="AH22">
        <v>7.0000000000000001E-3</v>
      </c>
      <c r="AI22">
        <v>0.61</v>
      </c>
      <c r="AJ22">
        <v>0.61599999999999999</v>
      </c>
      <c r="AK22">
        <f t="shared" si="32"/>
        <v>6.0000000000000053E-3</v>
      </c>
      <c r="AL22" s="58">
        <f t="shared" si="33"/>
        <v>4.2239999999999972E-2</v>
      </c>
      <c r="AM22" s="58">
        <f t="shared" si="5"/>
        <v>0.2299999999999823</v>
      </c>
      <c r="AN22" s="58">
        <f t="shared" si="6"/>
        <v>1.0299210000000001</v>
      </c>
      <c r="AO22">
        <f t="shared" ref="AO22" si="144">(1-((AL22-Y22)/AL22))*100</f>
        <v>29.093276515151501</v>
      </c>
      <c r="AP22">
        <f t="shared" ref="AP22" si="145">(1-((AL22-AB22)/AL22))*100</f>
        <v>17.256155303030319</v>
      </c>
      <c r="AQ22">
        <f t="shared" ref="AQ22" si="146">(1-((AL22-AE22)/AL22))*100</f>
        <v>22.874053030302989</v>
      </c>
      <c r="AR22">
        <f t="shared" ref="AR22" si="147">(1-((AL22-AH22)/AL22))*100</f>
        <v>16.571969696969703</v>
      </c>
      <c r="AS22">
        <f t="shared" ref="AS22" si="148">(1-((AL22-AK22)/AL22))*100</f>
        <v>14.204545454545482</v>
      </c>
      <c r="AT22">
        <f t="shared" si="7"/>
        <v>7.9185272531621891</v>
      </c>
      <c r="AU22">
        <f t="shared" si="8"/>
        <v>8.7826684178183729</v>
      </c>
      <c r="AV22">
        <f t="shared" si="9"/>
        <v>7.4474891124214571</v>
      </c>
      <c r="AW22">
        <f t="shared" si="92"/>
        <v>13.461538461538458</v>
      </c>
      <c r="AX22">
        <f t="shared" si="10"/>
        <v>0.98360655737704805</v>
      </c>
      <c r="AY22">
        <v>74.114999999999995</v>
      </c>
      <c r="AZ22">
        <v>73.885000000000005</v>
      </c>
      <c r="BA22">
        <f t="shared" si="11"/>
        <v>73.085078999999993</v>
      </c>
      <c r="BB22">
        <f t="shared" si="12"/>
        <v>72.812839000000011</v>
      </c>
      <c r="BC22">
        <f t="shared" si="38"/>
        <v>-0.27223999999998227</v>
      </c>
      <c r="BD22" s="79">
        <f t="shared" si="39"/>
        <v>0.27223999999998227</v>
      </c>
      <c r="BE22" s="79">
        <f t="shared" si="40"/>
        <v>0.32668799999997872</v>
      </c>
      <c r="BF22" s="52">
        <v>155.1609288087206</v>
      </c>
      <c r="BG22" s="33">
        <v>184.34244915307815</v>
      </c>
      <c r="BH22" s="53">
        <v>168.62932281380867</v>
      </c>
      <c r="BI22" s="52">
        <v>4.0144329533852252</v>
      </c>
      <c r="BJ22" s="33">
        <v>4.7694378234881052</v>
      </c>
      <c r="BK22" s="53">
        <v>4.3628967395865539</v>
      </c>
      <c r="BL22" s="52">
        <v>292.97331693805376</v>
      </c>
      <c r="BM22" s="33">
        <v>348.07357235816193</v>
      </c>
      <c r="BN22" s="53">
        <v>318.4042040550267</v>
      </c>
      <c r="BO22" s="33">
        <v>150.99946845846219</v>
      </c>
      <c r="BP22" s="33">
        <v>179.05047270734701</v>
      </c>
      <c r="BQ22" s="53">
        <v>163.94608580410133</v>
      </c>
      <c r="BR22" s="5">
        <v>8</v>
      </c>
      <c r="BS22" s="33">
        <v>9</v>
      </c>
      <c r="BT22" s="23">
        <v>0.69</v>
      </c>
      <c r="BU22">
        <v>0.69899999999999995</v>
      </c>
      <c r="BV22">
        <f t="shared" si="41"/>
        <v>9.0000000000000071</v>
      </c>
      <c r="BW22" s="43">
        <f t="shared" si="55"/>
        <v>0.28125000000000022</v>
      </c>
      <c r="BX22" s="46"/>
      <c r="BY22" s="46"/>
      <c r="BZ22" s="47"/>
      <c r="CA22">
        <v>0.79600000000000004</v>
      </c>
      <c r="CB22">
        <v>0.872</v>
      </c>
      <c r="CC22">
        <f t="shared" si="42"/>
        <v>75.999999999999957</v>
      </c>
      <c r="CD22" s="43">
        <f t="shared" si="82"/>
        <v>1.0555555555555549</v>
      </c>
      <c r="CE22" s="43">
        <f t="shared" si="43"/>
        <v>11.259259259259252</v>
      </c>
      <c r="CF22">
        <v>254</v>
      </c>
      <c r="CG22">
        <f>CF22/$BS$4</f>
        <v>28.222222222222221</v>
      </c>
      <c r="CH22">
        <f>((CC22/CF22))/$BR$4</f>
        <v>3.7401574803149588E-2</v>
      </c>
      <c r="CI22" s="23">
        <v>0.81699999999999995</v>
      </c>
      <c r="CJ22">
        <v>0.86699999999999999</v>
      </c>
      <c r="CK22">
        <f t="shared" si="44"/>
        <v>50.000000000000043</v>
      </c>
      <c r="CL22" s="43">
        <f t="shared" si="71"/>
        <v>0.69444444444444509</v>
      </c>
      <c r="CM22" s="67"/>
      <c r="CN22" s="67"/>
      <c r="CO22" s="68"/>
      <c r="CP22" s="23">
        <v>0.81399999999999995</v>
      </c>
      <c r="CQ22">
        <v>0.872</v>
      </c>
      <c r="CR22">
        <f t="shared" si="45"/>
        <v>58.00000000000005</v>
      </c>
      <c r="CS22" s="43">
        <f t="shared" si="72"/>
        <v>0.80555555555555625</v>
      </c>
      <c r="CT22" s="67"/>
      <c r="CU22" s="67"/>
      <c r="CV22" s="68"/>
      <c r="CW22" s="23">
        <v>0.80200000000000005</v>
      </c>
      <c r="CX22">
        <v>0.871</v>
      </c>
      <c r="CY22">
        <f t="shared" si="46"/>
        <v>68.999999999999943</v>
      </c>
      <c r="CZ22" s="43">
        <f t="shared" si="73"/>
        <v>0.95833333333333259</v>
      </c>
      <c r="DA22" s="67"/>
      <c r="DB22" s="67"/>
      <c r="DC22" s="68"/>
      <c r="DD22" s="23">
        <v>0.81599999999999995</v>
      </c>
      <c r="DE22">
        <v>0.84599999999999997</v>
      </c>
      <c r="DF22">
        <f t="shared" si="74"/>
        <v>30.000000000000028</v>
      </c>
      <c r="DG22" s="43">
        <f t="shared" si="75"/>
        <v>0.41666666666666707</v>
      </c>
      <c r="DH22" s="67"/>
      <c r="DI22" s="67"/>
      <c r="DJ22" s="68"/>
      <c r="DK22" s="23">
        <v>0.80500000000000005</v>
      </c>
      <c r="DL22">
        <v>0.82699999999999996</v>
      </c>
      <c r="DM22">
        <f t="shared" si="17"/>
        <v>21.999999999999908</v>
      </c>
      <c r="DN22" s="43">
        <f t="shared" si="76"/>
        <v>0.30555555555555425</v>
      </c>
      <c r="DO22" s="67"/>
      <c r="DP22" s="67"/>
      <c r="DQ22" s="68"/>
      <c r="DR22" s="23">
        <f t="shared" si="18"/>
        <v>0.33449074074074048</v>
      </c>
      <c r="DS22" s="24">
        <f t="shared" si="19"/>
        <v>0.87847222222222221</v>
      </c>
      <c r="DT22" s="33">
        <v>33.279800000000002</v>
      </c>
      <c r="DU22" s="33">
        <v>33.5182</v>
      </c>
      <c r="DV22" s="33">
        <v>35.288400000000003</v>
      </c>
      <c r="DW22" s="33">
        <v>36.560199999999995</v>
      </c>
      <c r="DX22" s="33">
        <v>35.354600000000005</v>
      </c>
      <c r="DY22" s="33">
        <v>36.126599999999996</v>
      </c>
      <c r="DZ22" s="33">
        <v>34.432400000000001</v>
      </c>
      <c r="EA22" s="50">
        <v>34.914180000000002</v>
      </c>
      <c r="EB22" s="33">
        <v>36.399799999999999</v>
      </c>
      <c r="EC22" s="33">
        <v>34.992599999999996</v>
      </c>
      <c r="ED22" s="33">
        <v>36.186599999999999</v>
      </c>
      <c r="EE22" s="33">
        <v>36.622599999999998</v>
      </c>
      <c r="EF22" s="33">
        <v>36.165199999999999</v>
      </c>
      <c r="EG22" s="33">
        <v>36.500399999999999</v>
      </c>
      <c r="EH22" s="33">
        <v>36.788599999999995</v>
      </c>
      <c r="EI22" s="50">
        <v>36.12124</v>
      </c>
      <c r="EJ22" s="33">
        <v>36.747333333333337</v>
      </c>
      <c r="EK22" s="33">
        <v>35.667333333333325</v>
      </c>
      <c r="EL22" s="33">
        <v>36.531833333333331</v>
      </c>
      <c r="EM22" s="33">
        <v>36.776333333333334</v>
      </c>
      <c r="EN22" s="33">
        <v>36.533499999999997</v>
      </c>
      <c r="EO22" s="33">
        <v>36.654333333333334</v>
      </c>
      <c r="EP22" s="33">
        <v>37.141333333333328</v>
      </c>
      <c r="EQ22" s="50">
        <v>36.475383333333333</v>
      </c>
      <c r="ER22" s="33">
        <f t="shared" ref="ER22:ER25" si="149">EJ22-DT22</f>
        <v>3.4675333333333356</v>
      </c>
      <c r="ES22" s="33">
        <f t="shared" ref="ES22:ES25" si="150">EK22-DU22</f>
        <v>2.1491333333333245</v>
      </c>
      <c r="ET22" s="33">
        <f t="shared" ref="ET22:ET25" si="151">EL22-DV22</f>
        <v>1.2434333333333285</v>
      </c>
      <c r="EU22" s="33">
        <f t="shared" ref="EU22:EU25" si="152">EM22-DW22</f>
        <v>0.21613333333333884</v>
      </c>
      <c r="EV22" s="33">
        <f t="shared" ref="EV22:EV25" si="153">EN22-DX22</f>
        <v>1.1788999999999916</v>
      </c>
      <c r="EW22" s="33">
        <f t="shared" ref="EW22:EW25" si="154">EO22-DY22</f>
        <v>0.52773333333333738</v>
      </c>
      <c r="EX22" s="33">
        <f t="shared" ref="EX22:EX25" si="155">EP22-DZ22</f>
        <v>2.7089333333333272</v>
      </c>
      <c r="EY22" s="50">
        <f t="shared" ref="EY22:EY25" si="156">EQ22-EA22</f>
        <v>1.5612033333333315</v>
      </c>
      <c r="EZ22" s="74">
        <v>36.060999999999993</v>
      </c>
      <c r="FA22" s="3">
        <v>36.799999999999997</v>
      </c>
      <c r="FB22" s="33">
        <v>36.9</v>
      </c>
      <c r="FC22" s="33">
        <v>37</v>
      </c>
      <c r="FD22" s="33">
        <v>37.1</v>
      </c>
      <c r="FE22" s="33">
        <v>37.1</v>
      </c>
      <c r="FF22" s="33">
        <v>37</v>
      </c>
      <c r="FG22" s="33">
        <v>37.1</v>
      </c>
      <c r="FH22" s="33">
        <v>37.1</v>
      </c>
      <c r="FI22" s="82">
        <f t="shared" si="47"/>
        <v>0.30000000000000426</v>
      </c>
      <c r="FJ22" s="3">
        <v>1</v>
      </c>
      <c r="FK22" s="27">
        <v>2</v>
      </c>
      <c r="FL22" s="27">
        <v>2</v>
      </c>
      <c r="FM22" s="24">
        <v>3</v>
      </c>
      <c r="FO22">
        <v>5</v>
      </c>
      <c r="FP22">
        <v>5</v>
      </c>
      <c r="FQ22">
        <v>5</v>
      </c>
      <c r="FR22" s="3">
        <v>0</v>
      </c>
      <c r="FS22">
        <v>2</v>
      </c>
      <c r="FT22">
        <v>2</v>
      </c>
      <c r="FU22" s="24">
        <v>3</v>
      </c>
      <c r="FW22">
        <v>4</v>
      </c>
      <c r="FX22">
        <v>4</v>
      </c>
      <c r="FY22" s="1">
        <v>4</v>
      </c>
      <c r="FZ22" s="3">
        <v>1</v>
      </c>
      <c r="GA22">
        <v>1</v>
      </c>
      <c r="GB22">
        <v>2</v>
      </c>
      <c r="GC22" s="24">
        <v>2</v>
      </c>
      <c r="GF22">
        <v>4</v>
      </c>
      <c r="GG22" s="1">
        <v>4</v>
      </c>
    </row>
    <row r="23" spans="1:189" x14ac:dyDescent="0.35">
      <c r="A23" s="40">
        <v>22</v>
      </c>
      <c r="B23">
        <v>14</v>
      </c>
      <c r="C23" s="40">
        <v>4</v>
      </c>
      <c r="D23">
        <v>1.68</v>
      </c>
      <c r="E23">
        <v>53.893999999999998</v>
      </c>
      <c r="F23">
        <f t="shared" si="64"/>
        <v>1.6055366751526079</v>
      </c>
      <c r="G23">
        <f t="shared" si="27"/>
        <v>2.9790638571132368E-2</v>
      </c>
      <c r="H23" s="1">
        <f t="shared" si="28"/>
        <v>297.90638571132371</v>
      </c>
      <c r="I23">
        <v>9</v>
      </c>
      <c r="J23">
        <v>8</v>
      </c>
      <c r="K23">
        <v>10</v>
      </c>
      <c r="L23">
        <v>14</v>
      </c>
      <c r="M23">
        <f t="shared" si="29"/>
        <v>13.263480000000001</v>
      </c>
      <c r="N23" s="9">
        <v>45670</v>
      </c>
      <c r="O23" s="33">
        <v>24.017241379310349</v>
      </c>
      <c r="P23" s="33">
        <v>47.379310344827587</v>
      </c>
      <c r="Q23">
        <v>15</v>
      </c>
      <c r="R23" s="83">
        <v>45</v>
      </c>
      <c r="S23" s="4">
        <v>45677</v>
      </c>
      <c r="T23" s="33">
        <v>36.805128205128199</v>
      </c>
      <c r="U23" s="33">
        <v>50.011538461538471</v>
      </c>
      <c r="V23">
        <v>1.024</v>
      </c>
      <c r="W23" s="12">
        <v>0.13392999999999999</v>
      </c>
      <c r="X23">
        <v>0.143599</v>
      </c>
      <c r="Y23">
        <f t="shared" ref="Y23" si="157">(X23-W23)</f>
        <v>9.6690000000000109E-3</v>
      </c>
      <c r="Z23">
        <v>7.4635000000000007E-2</v>
      </c>
      <c r="AA23">
        <v>7.9598000000000002E-2</v>
      </c>
      <c r="AB23">
        <f t="shared" ref="AB23" si="158">(AA23-Z23)</f>
        <v>4.9629999999999952E-3</v>
      </c>
      <c r="AC23">
        <v>0.123082</v>
      </c>
      <c r="AD23">
        <v>0.12729599999999999</v>
      </c>
      <c r="AE23">
        <f t="shared" ref="AE23" si="159">(AD23-AC23)</f>
        <v>4.2139999999999955E-3</v>
      </c>
      <c r="AF23">
        <v>4.3048999999999997E-2</v>
      </c>
      <c r="AG23">
        <v>4.5092E-2</v>
      </c>
      <c r="AH23">
        <f t="shared" ref="AH23" si="160">(AG23-AF23)</f>
        <v>2.0430000000000031E-3</v>
      </c>
      <c r="AI23">
        <v>0.47199999999999998</v>
      </c>
      <c r="AJ23">
        <v>0.47199999999999998</v>
      </c>
      <c r="AK23">
        <f t="shared" si="32"/>
        <v>0</v>
      </c>
      <c r="AL23" s="58">
        <f t="shared" si="33"/>
        <v>2.0889000000000005E-2</v>
      </c>
      <c r="AM23" s="58">
        <f t="shared" si="5"/>
        <v>0.19199999999999701</v>
      </c>
      <c r="AN23" s="58">
        <f t="shared" si="6"/>
        <v>0.846696</v>
      </c>
      <c r="AO23">
        <f t="shared" ref="AO23:AO24" si="161">(1-((AL23-Y23)/AL23))*100</f>
        <v>46.287519747235429</v>
      </c>
      <c r="AP23">
        <f t="shared" ref="AP23:AP24" si="162">(1-((AL23-AB23)/AL23))*100</f>
        <v>23.758916175977763</v>
      </c>
      <c r="AQ23">
        <f t="shared" ref="AQ23:AQ24" si="163">(1-((AL23-AE23)/AL23))*100</f>
        <v>20.173296950548114</v>
      </c>
      <c r="AR23">
        <f t="shared" ref="AR23:AR24" si="164">(1-((AL23-AH23)/AL23))*100</f>
        <v>9.7802671262387069</v>
      </c>
      <c r="AS23">
        <f t="shared" ref="AS23:AS24" si="165">(1-((AL23-AK23)/AL23))*100</f>
        <v>0</v>
      </c>
      <c r="AT23">
        <f t="shared" si="7"/>
        <v>7.2194429926080828</v>
      </c>
      <c r="AU23">
        <f t="shared" si="8"/>
        <v>6.649695183225024</v>
      </c>
      <c r="AV23">
        <f t="shared" si="9"/>
        <v>3.4237337709819404</v>
      </c>
      <c r="AW23">
        <f t="shared" si="92"/>
        <v>4.7457548375107521</v>
      </c>
      <c r="AX23">
        <f t="shared" si="10"/>
        <v>0</v>
      </c>
      <c r="AY23">
        <v>53.686</v>
      </c>
      <c r="AZ23">
        <v>53.494</v>
      </c>
      <c r="BA23">
        <f t="shared" si="11"/>
        <v>52.839303999999998</v>
      </c>
      <c r="BB23">
        <f t="shared" si="12"/>
        <v>52.626415000000001</v>
      </c>
      <c r="BC23">
        <f t="shared" si="38"/>
        <v>-0.212888999999997</v>
      </c>
      <c r="BD23" s="79">
        <f t="shared" si="39"/>
        <v>0.212888999999997</v>
      </c>
      <c r="BE23" s="79">
        <f t="shared" si="40"/>
        <v>0.25546679999999639</v>
      </c>
      <c r="BF23" s="52">
        <v>153.34770934331982</v>
      </c>
      <c r="BG23" s="33">
        <v>188.95912574075047</v>
      </c>
      <c r="BH23" s="53">
        <v>169.70730203294781</v>
      </c>
      <c r="BI23" s="52">
        <v>4.5683261847578986</v>
      </c>
      <c r="BJ23" s="33">
        <v>5.6292130196598533</v>
      </c>
      <c r="BK23" s="53">
        <v>5.0579662624049533</v>
      </c>
      <c r="BL23" s="52">
        <v>246.20537140134221</v>
      </c>
      <c r="BM23" s="33">
        <v>303.38080648154812</v>
      </c>
      <c r="BN23" s="53">
        <v>272.59403374605256</v>
      </c>
      <c r="BO23" s="33">
        <v>148.67718025131038</v>
      </c>
      <c r="BP23" s="33">
        <v>179.64353040840771</v>
      </c>
      <c r="BQ23" s="53">
        <v>161.02973970693532</v>
      </c>
      <c r="BR23" s="5">
        <v>8</v>
      </c>
      <c r="BS23" s="33">
        <v>9</v>
      </c>
      <c r="BT23" s="23">
        <v>0.69</v>
      </c>
      <c r="BU23">
        <v>0.69599999999999995</v>
      </c>
      <c r="BV23">
        <f t="shared" si="41"/>
        <v>6.0000000000000053</v>
      </c>
      <c r="BW23" s="43">
        <f t="shared" si="55"/>
        <v>0.18750000000000017</v>
      </c>
      <c r="BX23" s="46"/>
      <c r="BY23" s="46"/>
      <c r="BZ23" s="47"/>
      <c r="CA23">
        <v>0.80200000000000005</v>
      </c>
      <c r="CB23">
        <v>0.84899999999999998</v>
      </c>
      <c r="CC23">
        <f t="shared" si="42"/>
        <v>46.999999999999929</v>
      </c>
      <c r="CD23" s="43">
        <f t="shared" si="82"/>
        <v>0.65277777777777679</v>
      </c>
      <c r="CE23" s="43">
        <f t="shared" si="43"/>
        <v>6.9629629629629521</v>
      </c>
      <c r="CF23">
        <v>378</v>
      </c>
      <c r="CG23">
        <f>CF23/$BS$4</f>
        <v>42</v>
      </c>
      <c r="CH23">
        <f>((CC23/CF23))/$BR$4</f>
        <v>1.5542328042328019E-2</v>
      </c>
      <c r="CI23" s="23">
        <v>0.79800000000000004</v>
      </c>
      <c r="CJ23">
        <v>0.83199999999999996</v>
      </c>
      <c r="CK23">
        <f t="shared" si="44"/>
        <v>33.999999999999922</v>
      </c>
      <c r="CL23" s="43">
        <f t="shared" si="71"/>
        <v>0.47222222222222116</v>
      </c>
      <c r="CM23" s="67"/>
      <c r="CN23" s="67"/>
      <c r="CO23" s="67"/>
      <c r="CP23" s="23">
        <v>0.81299999999999994</v>
      </c>
      <c r="CQ23">
        <v>0.84</v>
      </c>
      <c r="CR23">
        <f t="shared" si="45"/>
        <v>27.000000000000025</v>
      </c>
      <c r="CS23" s="43">
        <f t="shared" si="72"/>
        <v>0.37500000000000033</v>
      </c>
      <c r="CT23" s="67"/>
      <c r="CU23" s="67"/>
      <c r="CV23" s="67"/>
      <c r="CW23" s="23">
        <v>0.79100000000000004</v>
      </c>
      <c r="CX23">
        <v>0.84499999999999997</v>
      </c>
      <c r="CY23">
        <f t="shared" si="46"/>
        <v>53.999999999999936</v>
      </c>
      <c r="CZ23" s="43">
        <f t="shared" si="73"/>
        <v>0.74999999999999911</v>
      </c>
      <c r="DA23" s="67"/>
      <c r="DB23" s="67"/>
      <c r="DC23" s="67"/>
      <c r="DD23" s="23">
        <v>0.81499999999999995</v>
      </c>
      <c r="DE23">
        <v>0.85199999999999998</v>
      </c>
      <c r="DF23">
        <f t="shared" si="74"/>
        <v>37.000000000000036</v>
      </c>
      <c r="DG23" s="43">
        <f t="shared" si="75"/>
        <v>0.51388888888888939</v>
      </c>
      <c r="DH23" s="67"/>
      <c r="DI23" s="67"/>
      <c r="DJ23" s="67"/>
      <c r="DK23" s="23">
        <v>0.79100000000000004</v>
      </c>
      <c r="DL23">
        <v>0.81599999999999995</v>
      </c>
      <c r="DM23">
        <f t="shared" si="17"/>
        <v>24.999999999999911</v>
      </c>
      <c r="DN23" s="43">
        <f t="shared" si="76"/>
        <v>0.34722222222222099</v>
      </c>
      <c r="DO23" s="67"/>
      <c r="DP23" s="67"/>
      <c r="DQ23" s="67"/>
      <c r="DR23" s="23">
        <f t="shared" si="18"/>
        <v>0.34953703703703681</v>
      </c>
      <c r="DS23" s="24">
        <f t="shared" si="19"/>
        <v>0.56249999999999933</v>
      </c>
      <c r="DT23" s="33">
        <v>34.740200000000002</v>
      </c>
      <c r="DU23" s="33">
        <v>34.317799999999998</v>
      </c>
      <c r="DV23" s="33">
        <v>36.810400000000001</v>
      </c>
      <c r="DW23" s="33">
        <v>37.011400000000002</v>
      </c>
      <c r="DX23" s="33">
        <v>36.4148</v>
      </c>
      <c r="DY23" s="33">
        <v>36.913199999999996</v>
      </c>
      <c r="DZ23" s="33">
        <v>36.360599999999998</v>
      </c>
      <c r="EA23" s="50">
        <v>35.95814</v>
      </c>
      <c r="EB23" s="33">
        <v>36.312399999999997</v>
      </c>
      <c r="EC23" s="33">
        <v>35.867199999999997</v>
      </c>
      <c r="ED23" s="33">
        <v>36.785800000000002</v>
      </c>
      <c r="EE23" s="33">
        <v>36.650199999999998</v>
      </c>
      <c r="EF23" s="33">
        <v>36.863799999999998</v>
      </c>
      <c r="EG23" s="33">
        <v>36.763800000000003</v>
      </c>
      <c r="EH23" s="33">
        <v>36.872199999999999</v>
      </c>
      <c r="EI23" s="50">
        <v>36.466719999999995</v>
      </c>
      <c r="EJ23" s="33">
        <v>36.268999999999998</v>
      </c>
      <c r="EK23" s="33">
        <v>35.896333333333331</v>
      </c>
      <c r="EL23" s="33">
        <v>36.698333333333331</v>
      </c>
      <c r="EM23" s="33">
        <v>36.394500000000001</v>
      </c>
      <c r="EN23" s="33">
        <v>36.844999999999999</v>
      </c>
      <c r="EO23" s="33">
        <v>36.622666666666667</v>
      </c>
      <c r="EP23" s="33">
        <v>36.44383333333333</v>
      </c>
      <c r="EQ23" s="50">
        <v>36.360916666666668</v>
      </c>
      <c r="ER23" s="33">
        <f t="shared" si="149"/>
        <v>1.5287999999999968</v>
      </c>
      <c r="ES23" s="33">
        <f t="shared" si="150"/>
        <v>1.5785333333333327</v>
      </c>
      <c r="ET23" s="33">
        <f t="shared" si="151"/>
        <v>-0.11206666666667076</v>
      </c>
      <c r="EU23" s="33">
        <f t="shared" si="152"/>
        <v>-0.61690000000000111</v>
      </c>
      <c r="EV23" s="33">
        <f t="shared" si="153"/>
        <v>0.43019999999999925</v>
      </c>
      <c r="EW23" s="33">
        <f t="shared" si="154"/>
        <v>-0.29053333333332887</v>
      </c>
      <c r="EX23" s="33">
        <f t="shared" si="155"/>
        <v>8.3233333333332382E-2</v>
      </c>
      <c r="EY23" s="50">
        <f t="shared" si="156"/>
        <v>0.40277666666666789</v>
      </c>
      <c r="EZ23" s="74">
        <v>36.35077173913043</v>
      </c>
      <c r="FA23" s="3">
        <v>37</v>
      </c>
      <c r="FB23">
        <v>37</v>
      </c>
      <c r="FC23">
        <v>37.1</v>
      </c>
      <c r="FD23">
        <v>37.1</v>
      </c>
      <c r="FE23">
        <v>37.1</v>
      </c>
      <c r="FF23">
        <v>37.200000000000003</v>
      </c>
      <c r="FG23">
        <v>37.200000000000003</v>
      </c>
      <c r="FH23">
        <v>37.1</v>
      </c>
      <c r="FI23" s="82">
        <f t="shared" si="47"/>
        <v>0.10000000000000142</v>
      </c>
      <c r="FJ23" s="3">
        <v>1</v>
      </c>
      <c r="FK23">
        <v>2</v>
      </c>
      <c r="FL23">
        <v>2</v>
      </c>
      <c r="FM23" s="24">
        <v>2</v>
      </c>
      <c r="FO23">
        <v>4</v>
      </c>
      <c r="FP23">
        <v>4</v>
      </c>
      <c r="FQ23">
        <v>4</v>
      </c>
      <c r="FR23" s="3">
        <v>0</v>
      </c>
      <c r="FS23">
        <v>1</v>
      </c>
      <c r="FT23">
        <v>1</v>
      </c>
      <c r="FU23" s="24">
        <v>1</v>
      </c>
      <c r="FY23" s="1"/>
      <c r="FZ23" s="3">
        <v>0</v>
      </c>
      <c r="GA23">
        <v>0</v>
      </c>
      <c r="GB23">
        <v>2</v>
      </c>
      <c r="GC23" s="24">
        <v>0</v>
      </c>
      <c r="GG23" s="1"/>
    </row>
    <row r="24" spans="1:189" x14ac:dyDescent="0.35">
      <c r="A24" s="38">
        <v>23</v>
      </c>
      <c r="B24">
        <v>10</v>
      </c>
      <c r="C24" s="38">
        <v>2</v>
      </c>
      <c r="D24">
        <v>1.4510000000000001</v>
      </c>
      <c r="E24">
        <v>29.25</v>
      </c>
      <c r="F24">
        <f t="shared" si="64"/>
        <v>1.1134704414613306</v>
      </c>
      <c r="G24">
        <f t="shared" si="27"/>
        <v>3.8067365520045492E-2</v>
      </c>
      <c r="H24" s="1">
        <f t="shared" si="28"/>
        <v>380.67365520045485</v>
      </c>
      <c r="I24">
        <v>7</v>
      </c>
      <c r="J24">
        <v>6</v>
      </c>
      <c r="K24">
        <v>8</v>
      </c>
      <c r="L24">
        <v>10</v>
      </c>
      <c r="M24">
        <f t="shared" si="29"/>
        <v>10.48766</v>
      </c>
      <c r="N24" s="9">
        <v>45670</v>
      </c>
      <c r="O24" s="33">
        <v>23.982758620689655</v>
      </c>
      <c r="P24" s="33">
        <v>46.941379310344828</v>
      </c>
      <c r="Q24" s="27">
        <v>6.6725197541703212</v>
      </c>
      <c r="R24" s="83">
        <v>25.758674657403517</v>
      </c>
      <c r="S24" s="4">
        <v>45677</v>
      </c>
      <c r="T24" s="33">
        <v>36.3685714285714</v>
      </c>
      <c r="U24" s="33">
        <v>46.754285714285722</v>
      </c>
      <c r="V24">
        <v>1.0049999999999999</v>
      </c>
      <c r="W24" s="12">
        <v>9.8561999999999997E-2</v>
      </c>
      <c r="X24">
        <v>0.10315000000000001</v>
      </c>
      <c r="Y24">
        <f t="shared" si="109"/>
        <v>4.5880000000000087E-3</v>
      </c>
      <c r="Z24">
        <v>7.4588100000000004E-2</v>
      </c>
      <c r="AA24">
        <v>7.8933000000000003E-2</v>
      </c>
      <c r="AB24">
        <f t="shared" si="110"/>
        <v>4.3448999999999988E-3</v>
      </c>
      <c r="AC24">
        <v>9.4006000000000006E-2</v>
      </c>
      <c r="AD24">
        <v>9.4841999999999996E-2</v>
      </c>
      <c r="AE24">
        <f t="shared" si="30"/>
        <v>8.3599999999998953E-4</v>
      </c>
      <c r="AF24">
        <v>2.7954E-2</v>
      </c>
      <c r="AG24">
        <v>2.9614999999999999E-2</v>
      </c>
      <c r="AH24">
        <f t="shared" si="31"/>
        <v>1.6609999999999993E-3</v>
      </c>
      <c r="AI24">
        <v>0.51200000000000001</v>
      </c>
      <c r="AJ24">
        <v>0.51300000000000001</v>
      </c>
      <c r="AK24">
        <f t="shared" si="32"/>
        <v>1.0000000000000009E-3</v>
      </c>
      <c r="AL24" s="58">
        <f t="shared" si="33"/>
        <v>1.2429899999999997E-2</v>
      </c>
      <c r="AM24" s="58">
        <f t="shared" si="5"/>
        <v>0.20100000000000129</v>
      </c>
      <c r="AN24" s="58">
        <f t="shared" si="6"/>
        <v>0.80711010000000005</v>
      </c>
      <c r="AO24">
        <f t="shared" si="161"/>
        <v>36.910996870449566</v>
      </c>
      <c r="AP24">
        <f t="shared" si="162"/>
        <v>34.955228923804697</v>
      </c>
      <c r="AQ24">
        <f t="shared" si="163"/>
        <v>6.7257178255656918</v>
      </c>
      <c r="AR24">
        <f t="shared" si="164"/>
        <v>13.362939363953041</v>
      </c>
      <c r="AS24">
        <f t="shared" si="165"/>
        <v>8.0451170162270103</v>
      </c>
      <c r="AT24">
        <f t="shared" si="7"/>
        <v>4.654938008563148</v>
      </c>
      <c r="AU24">
        <f t="shared" si="8"/>
        <v>5.8251919542125385</v>
      </c>
      <c r="AV24">
        <f t="shared" si="9"/>
        <v>0.88930493798267118</v>
      </c>
      <c r="AW24">
        <f t="shared" si="92"/>
        <v>5.9419045574872982</v>
      </c>
      <c r="AX24">
        <f t="shared" si="10"/>
        <v>0.1953125</v>
      </c>
      <c r="AY24">
        <v>29.321000000000002</v>
      </c>
      <c r="AZ24">
        <v>29.12</v>
      </c>
      <c r="BA24">
        <f t="shared" si="11"/>
        <v>28.513889900000002</v>
      </c>
      <c r="BB24">
        <f t="shared" si="12"/>
        <v>28.300460000000001</v>
      </c>
      <c r="BC24">
        <f t="shared" si="38"/>
        <v>-0.21342990000000128</v>
      </c>
      <c r="BD24" s="79">
        <f t="shared" si="39"/>
        <v>0.21342990000000128</v>
      </c>
      <c r="BE24" s="79">
        <f t="shared" si="40"/>
        <v>0.25611588000000152</v>
      </c>
      <c r="BF24" s="52">
        <v>153.01053054871505</v>
      </c>
      <c r="BG24" s="33">
        <v>189.18686876455271</v>
      </c>
      <c r="BH24" s="53">
        <v>169.70730203294781</v>
      </c>
      <c r="BI24" s="52">
        <v>5.8247077948140227</v>
      </c>
      <c r="BJ24" s="33">
        <v>7.2018456848531045</v>
      </c>
      <c r="BK24" s="53">
        <v>6.4603098979089832</v>
      </c>
      <c r="BL24" s="52">
        <v>170.37270299831016</v>
      </c>
      <c r="BM24" s="33">
        <v>210.65398628195331</v>
      </c>
      <c r="BN24" s="53">
        <v>188.96406451383777</v>
      </c>
      <c r="BO24" s="33">
        <v>145.07506196281611</v>
      </c>
      <c r="BP24" s="33">
        <v>179.64353040840771</v>
      </c>
      <c r="BQ24" s="53">
        <v>161.02973970693532</v>
      </c>
      <c r="BR24" s="5">
        <v>8</v>
      </c>
      <c r="BS24" s="33">
        <v>9</v>
      </c>
      <c r="BT24" s="23">
        <v>0.69099999999999995</v>
      </c>
      <c r="BU24">
        <v>0.70599999999999996</v>
      </c>
      <c r="BV24">
        <f t="shared" si="41"/>
        <v>15.000000000000014</v>
      </c>
      <c r="BW24" s="43">
        <f t="shared" si="55"/>
        <v>0.46875000000000044</v>
      </c>
      <c r="BX24" s="46"/>
      <c r="BY24" s="46"/>
      <c r="BZ24" s="47"/>
      <c r="CA24">
        <v>0.79100000000000004</v>
      </c>
      <c r="CB24">
        <v>0.81899999999999995</v>
      </c>
      <c r="CC24">
        <f t="shared" si="42"/>
        <v>27.999999999999915</v>
      </c>
      <c r="CD24" s="43">
        <f t="shared" si="82"/>
        <v>0.38888888888888773</v>
      </c>
      <c r="CE24" s="43">
        <f t="shared" si="43"/>
        <v>4.1481481481481355</v>
      </c>
      <c r="CF24">
        <v>303</v>
      </c>
      <c r="CG24">
        <f>CF24/$BS$4</f>
        <v>33.666666666666664</v>
      </c>
      <c r="CH24">
        <f>((CC24/CF24))/$BR$4</f>
        <v>1.1551155115511516E-2</v>
      </c>
      <c r="CI24" s="23">
        <v>0.81799999999999995</v>
      </c>
      <c r="CJ24">
        <v>0.84099999999999997</v>
      </c>
      <c r="CK24">
        <f t="shared" si="44"/>
        <v>23.000000000000021</v>
      </c>
      <c r="CL24" s="43">
        <f t="shared" si="71"/>
        <v>0.31944444444444475</v>
      </c>
      <c r="CM24" s="67"/>
      <c r="CN24" s="67"/>
      <c r="CO24" s="67"/>
      <c r="CP24" s="23">
        <v>0.8</v>
      </c>
      <c r="CQ24">
        <v>0.85599999999999998</v>
      </c>
      <c r="CR24">
        <f t="shared" si="45"/>
        <v>55.999999999999936</v>
      </c>
      <c r="CS24" s="43">
        <f t="shared" si="72"/>
        <v>0.7777777777777769</v>
      </c>
      <c r="CT24" s="67"/>
      <c r="CU24" s="67"/>
      <c r="CV24" s="67"/>
      <c r="CW24" s="23">
        <v>0.82199999999999995</v>
      </c>
      <c r="CX24">
        <v>0.86499999999999999</v>
      </c>
      <c r="CY24">
        <f t="shared" si="46"/>
        <v>43.000000000000036</v>
      </c>
      <c r="CZ24" s="43">
        <f t="shared" si="73"/>
        <v>0.59722222222222276</v>
      </c>
      <c r="DA24" s="67"/>
      <c r="DB24" s="67"/>
      <c r="DC24" s="67"/>
      <c r="DD24" s="23">
        <v>0.79200000000000004</v>
      </c>
      <c r="DE24">
        <v>0.80900000000000005</v>
      </c>
      <c r="DF24">
        <f t="shared" si="74"/>
        <v>17.000000000000014</v>
      </c>
      <c r="DG24" s="43">
        <f t="shared" si="75"/>
        <v>0.2361111111111113</v>
      </c>
      <c r="DH24" s="67"/>
      <c r="DI24" s="67"/>
      <c r="DJ24" s="67"/>
      <c r="DK24" s="23">
        <v>0.79</v>
      </c>
      <c r="DL24">
        <v>0.81599999999999995</v>
      </c>
      <c r="DM24">
        <f t="shared" si="17"/>
        <v>25.999999999999911</v>
      </c>
      <c r="DN24" s="43">
        <f t="shared" si="76"/>
        <v>0.36111111111110988</v>
      </c>
      <c r="DO24" s="67"/>
      <c r="DP24" s="67"/>
      <c r="DQ24" s="67"/>
      <c r="DR24" s="23">
        <f t="shared" si="18"/>
        <v>0.3553240740740739</v>
      </c>
      <c r="DS24" s="24">
        <f t="shared" si="19"/>
        <v>0.52083333333333304</v>
      </c>
      <c r="DT24" s="33">
        <v>35.139400000000002</v>
      </c>
      <c r="DU24" s="33">
        <v>35.804600000000001</v>
      </c>
      <c r="DV24" s="33">
        <v>37.01</v>
      </c>
      <c r="DW24" s="33">
        <v>36.263599999999997</v>
      </c>
      <c r="DX24" s="33">
        <v>36.776600000000002</v>
      </c>
      <c r="DY24" s="33">
        <v>37.324199999999998</v>
      </c>
      <c r="DZ24" s="33">
        <v>36.647599999999997</v>
      </c>
      <c r="EA24" s="50">
        <v>36.170879999999997</v>
      </c>
      <c r="EB24" s="33">
        <v>36.661600000000007</v>
      </c>
      <c r="EC24" s="33">
        <v>36.104999999999997</v>
      </c>
      <c r="ED24" s="33">
        <v>37.197000000000003</v>
      </c>
      <c r="EE24" s="33">
        <v>36.650199999999998</v>
      </c>
      <c r="EF24" s="33">
        <v>37.2258</v>
      </c>
      <c r="EG24" s="33">
        <v>37.162199999999999</v>
      </c>
      <c r="EH24" s="33">
        <v>37.208800000000004</v>
      </c>
      <c r="EI24" s="50">
        <v>36.707479999999997</v>
      </c>
      <c r="EJ24" s="33">
        <v>36.695</v>
      </c>
      <c r="EK24" s="33">
        <v>36.073499999999996</v>
      </c>
      <c r="EL24" s="33">
        <v>36.9375</v>
      </c>
      <c r="EM24" s="33">
        <v>36.602499999999999</v>
      </c>
      <c r="EN24" s="33">
        <v>37.064</v>
      </c>
      <c r="EO24" s="33">
        <v>36.923333333333339</v>
      </c>
      <c r="EP24" s="33">
        <v>36.942666666666668</v>
      </c>
      <c r="EQ24" s="50">
        <v>36.615700000000004</v>
      </c>
      <c r="ER24" s="33">
        <f t="shared" si="149"/>
        <v>1.5555999999999983</v>
      </c>
      <c r="ES24" s="33">
        <f t="shared" si="150"/>
        <v>0.26889999999999503</v>
      </c>
      <c r="ET24" s="33">
        <f t="shared" si="151"/>
        <v>-7.249999999999801E-2</v>
      </c>
      <c r="EU24" s="33">
        <f t="shared" si="152"/>
        <v>0.33890000000000242</v>
      </c>
      <c r="EV24" s="33">
        <f t="shared" si="153"/>
        <v>0.2873999999999981</v>
      </c>
      <c r="EW24" s="33">
        <f t="shared" si="154"/>
        <v>-0.40086666666665849</v>
      </c>
      <c r="EX24" s="33">
        <f t="shared" si="155"/>
        <v>0.29506666666667059</v>
      </c>
      <c r="EY24" s="50">
        <f t="shared" si="156"/>
        <v>0.4448200000000071</v>
      </c>
      <c r="EZ24" s="74">
        <v>36.598889130434785</v>
      </c>
      <c r="FA24" s="3">
        <v>36.700000000000003</v>
      </c>
      <c r="FB24">
        <v>37.200000000000003</v>
      </c>
      <c r="FC24">
        <v>37.4</v>
      </c>
      <c r="FD24">
        <v>37.6</v>
      </c>
      <c r="FE24">
        <v>37.6</v>
      </c>
      <c r="FF24">
        <v>37.5</v>
      </c>
      <c r="FG24">
        <v>37.6</v>
      </c>
      <c r="FH24">
        <v>37.6</v>
      </c>
      <c r="FI24" s="82">
        <f t="shared" si="47"/>
        <v>0.89999999999999858</v>
      </c>
      <c r="FJ24" s="3">
        <v>1</v>
      </c>
      <c r="FK24">
        <v>1</v>
      </c>
      <c r="FL24">
        <v>2</v>
      </c>
      <c r="FM24" s="24">
        <v>2</v>
      </c>
      <c r="FP24">
        <v>1</v>
      </c>
      <c r="FQ24">
        <v>1</v>
      </c>
      <c r="FR24" s="3">
        <v>0</v>
      </c>
      <c r="FS24">
        <v>0</v>
      </c>
      <c r="FT24">
        <v>1</v>
      </c>
      <c r="FU24" s="24">
        <v>1</v>
      </c>
      <c r="FY24" s="1"/>
      <c r="FZ24" s="3">
        <v>0</v>
      </c>
      <c r="GA24">
        <v>1</v>
      </c>
      <c r="GB24">
        <v>2</v>
      </c>
      <c r="GC24" s="24">
        <v>1</v>
      </c>
      <c r="GG24" s="1"/>
    </row>
    <row r="25" spans="1:189" x14ac:dyDescent="0.35">
      <c r="A25" s="37">
        <v>24</v>
      </c>
      <c r="B25">
        <v>9</v>
      </c>
      <c r="C25" s="37">
        <v>1</v>
      </c>
      <c r="D25">
        <v>1.3260000000000001</v>
      </c>
      <c r="E25">
        <v>36.521999999999998</v>
      </c>
      <c r="F25">
        <f t="shared" si="64"/>
        <v>1.1462941163018145</v>
      </c>
      <c r="G25">
        <f t="shared" si="27"/>
        <v>3.1386400424451413E-2</v>
      </c>
      <c r="H25" s="1">
        <f t="shared" si="28"/>
        <v>313.86400424451415</v>
      </c>
      <c r="I25">
        <v>16</v>
      </c>
      <c r="J25">
        <v>14</v>
      </c>
      <c r="K25">
        <v>17</v>
      </c>
      <c r="L25">
        <v>20</v>
      </c>
      <c r="M25">
        <f t="shared" si="29"/>
        <v>19.621830000000003</v>
      </c>
      <c r="N25" s="9">
        <v>45667</v>
      </c>
      <c r="O25" s="33">
        <v>24.016000000000005</v>
      </c>
      <c r="P25" s="33">
        <v>44.796000000000006</v>
      </c>
      <c r="Q25" s="27">
        <v>12.055265462329324</v>
      </c>
      <c r="R25" s="83">
        <v>28.271656990886388</v>
      </c>
      <c r="S25" s="4">
        <v>45674</v>
      </c>
      <c r="T25" s="33">
        <v>35.799999999999997</v>
      </c>
      <c r="U25" s="33">
        <v>48.731168831168844</v>
      </c>
      <c r="V25">
        <v>1.01</v>
      </c>
      <c r="W25" s="12">
        <v>8.6488999999999996E-2</v>
      </c>
      <c r="X25">
        <v>8.9340000000000003E-2</v>
      </c>
      <c r="Y25">
        <f t="shared" si="109"/>
        <v>2.8510000000000063E-3</v>
      </c>
      <c r="Z25">
        <v>6.8503999999999995E-2</v>
      </c>
      <c r="AA25">
        <v>7.0280999999999996E-2</v>
      </c>
      <c r="AB25">
        <f t="shared" si="110"/>
        <v>1.7770000000000008E-3</v>
      </c>
      <c r="AC25">
        <v>9.3354999999999994E-2</v>
      </c>
      <c r="AD25">
        <v>9.4848000000000002E-2</v>
      </c>
      <c r="AE25">
        <f t="shared" si="30"/>
        <v>1.4930000000000082E-3</v>
      </c>
      <c r="AF25">
        <v>2.4011000000000001E-2</v>
      </c>
      <c r="AG25">
        <v>2.4827999999999999E-2</v>
      </c>
      <c r="AH25">
        <f t="shared" si="31"/>
        <v>8.1699999999999828E-4</v>
      </c>
      <c r="AI25">
        <v>0.51</v>
      </c>
      <c r="AJ25">
        <v>0.51200000000000001</v>
      </c>
      <c r="AK25">
        <f t="shared" si="32"/>
        <v>2.0000000000000018E-3</v>
      </c>
      <c r="AL25" s="58">
        <f>Y25+AB25+AE25+AH25+AK25</f>
        <v>8.9380000000000154E-3</v>
      </c>
      <c r="AM25" s="58">
        <f t="shared" si="5"/>
        <v>0.2899999999999997</v>
      </c>
      <c r="AN25" s="58">
        <f t="shared" si="6"/>
        <v>0.78235900000000003</v>
      </c>
      <c r="AO25">
        <f>(1-((AL25-Y25)/AL25))*100</f>
        <v>31.897516222868671</v>
      </c>
      <c r="AP25">
        <f>(1-((AL25-AB25)/AL25))*100</f>
        <v>19.88140523607068</v>
      </c>
      <c r="AQ25">
        <f>(1-((AL25-AE25)/AL25))*100</f>
        <v>16.703960617587889</v>
      </c>
      <c r="AR25">
        <f>(1-((AL25-AH25)/AL25))*100</f>
        <v>9.1407473707764257</v>
      </c>
      <c r="AS25">
        <f>(1-((AL25-AK25)/AL25))*100</f>
        <v>22.376370552696333</v>
      </c>
      <c r="AT25">
        <f t="shared" si="7"/>
        <v>3.2963729491611748</v>
      </c>
      <c r="AU25">
        <f t="shared" si="8"/>
        <v>2.5940091089571404</v>
      </c>
      <c r="AV25">
        <f t="shared" si="9"/>
        <v>1.5992715976648419</v>
      </c>
      <c r="AW25">
        <f t="shared" si="92"/>
        <v>3.4026071383948975</v>
      </c>
      <c r="AX25">
        <f t="shared" si="10"/>
        <v>0.39215686274509665</v>
      </c>
      <c r="AY25">
        <v>36.972000000000001</v>
      </c>
      <c r="AZ25">
        <v>36.682000000000002</v>
      </c>
      <c r="BA25">
        <f t="shared" si="11"/>
        <v>36.189641000000002</v>
      </c>
      <c r="BB25">
        <f t="shared" si="12"/>
        <v>35.890703000000002</v>
      </c>
      <c r="BC25">
        <f t="shared" si="38"/>
        <v>-0.2989379999999997</v>
      </c>
      <c r="BD25" s="79">
        <f t="shared" si="39"/>
        <v>0.2989379999999997</v>
      </c>
      <c r="BE25" s="79">
        <f t="shared" si="40"/>
        <v>0.35872559999999964</v>
      </c>
      <c r="BF25" s="52">
        <v>151.0809890922126</v>
      </c>
      <c r="BG25" s="33">
        <v>170.85266470192894</v>
      </c>
      <c r="BH25" s="53">
        <v>160.20637783515861</v>
      </c>
      <c r="BI25" s="52">
        <v>4.7418884201703619</v>
      </c>
      <c r="BJ25" s="33">
        <v>5.3624501479192777</v>
      </c>
      <c r="BK25" s="53">
        <v>5.0283015252852463</v>
      </c>
      <c r="BL25" s="52">
        <v>173.18324888146194</v>
      </c>
      <c r="BM25" s="33">
        <v>195.84740430230787</v>
      </c>
      <c r="BN25" s="53">
        <v>183.64362830646775</v>
      </c>
      <c r="BO25" s="33">
        <v>139.6838333169716</v>
      </c>
      <c r="BP25" s="33">
        <v>158.55448838930033</v>
      </c>
      <c r="BQ25" s="53">
        <v>148.39336642727716</v>
      </c>
      <c r="BR25" s="5">
        <v>8</v>
      </c>
      <c r="BS25" s="33">
        <v>9</v>
      </c>
      <c r="BT25" s="23">
        <v>0.70299999999999996</v>
      </c>
      <c r="BU25">
        <v>0.73099999999999998</v>
      </c>
      <c r="BV25">
        <f t="shared" si="41"/>
        <v>28.000000000000025</v>
      </c>
      <c r="BW25" s="43">
        <f t="shared" si="55"/>
        <v>0.87500000000000078</v>
      </c>
      <c r="BX25" s="46"/>
      <c r="BY25" s="46"/>
      <c r="BZ25" s="47"/>
      <c r="CA25">
        <v>0.80300000000000005</v>
      </c>
      <c r="CB25">
        <v>0.82499999999999996</v>
      </c>
      <c r="CC25">
        <f t="shared" si="42"/>
        <v>21.999999999999908</v>
      </c>
      <c r="CD25" s="43">
        <f t="shared" si="82"/>
        <v>0.30555555555555425</v>
      </c>
      <c r="CE25" s="43">
        <f t="shared" si="43"/>
        <v>3.2592592592592458</v>
      </c>
      <c r="CF25" s="46"/>
      <c r="CG25" s="46"/>
      <c r="CH25" s="46"/>
      <c r="CI25" s="23">
        <v>0.81200000000000006</v>
      </c>
      <c r="CJ25">
        <v>0.86499999999999999</v>
      </c>
      <c r="CK25">
        <f t="shared" si="44"/>
        <v>52.999999999999936</v>
      </c>
      <c r="CL25" s="43">
        <f t="shared" si="71"/>
        <v>0.73611111111111027</v>
      </c>
      <c r="CM25" s="67"/>
      <c r="CN25" s="67"/>
      <c r="CO25" s="67"/>
      <c r="CP25" s="23">
        <v>0.80800000000000005</v>
      </c>
      <c r="CQ25">
        <v>0.82499999999999996</v>
      </c>
      <c r="CR25">
        <f t="shared" si="45"/>
        <v>16.999999999999904</v>
      </c>
      <c r="CS25" s="43">
        <f t="shared" si="72"/>
        <v>0.23611111111110977</v>
      </c>
      <c r="CT25" s="67"/>
      <c r="CU25" s="67"/>
      <c r="CV25" s="67"/>
      <c r="CW25" s="23">
        <v>0.83199999999999996</v>
      </c>
      <c r="CX25">
        <v>0.86699999999999999</v>
      </c>
      <c r="CY25">
        <f t="shared" si="46"/>
        <v>35.000000000000028</v>
      </c>
      <c r="CZ25" s="43">
        <f t="shared" si="73"/>
        <v>0.48611111111111149</v>
      </c>
      <c r="DA25" s="67"/>
      <c r="DB25" s="67"/>
      <c r="DC25" s="67"/>
      <c r="DD25" s="23">
        <v>0.79500000000000004</v>
      </c>
      <c r="DE25">
        <v>0.81699999999999995</v>
      </c>
      <c r="DF25">
        <f t="shared" si="74"/>
        <v>21.999999999999908</v>
      </c>
      <c r="DG25" s="43">
        <f t="shared" si="75"/>
        <v>0.30555555555555425</v>
      </c>
      <c r="DH25" s="67"/>
      <c r="DI25" s="67"/>
      <c r="DJ25" s="67"/>
      <c r="DK25" s="23">
        <v>0.81200000000000006</v>
      </c>
      <c r="DL25">
        <v>0.83499999999999996</v>
      </c>
      <c r="DM25">
        <f t="shared" si="17"/>
        <v>22.999999999999908</v>
      </c>
      <c r="DN25" s="43">
        <f t="shared" si="76"/>
        <v>0.31944444444444314</v>
      </c>
      <c r="DO25" s="67"/>
      <c r="DP25" s="67"/>
      <c r="DQ25" s="67"/>
      <c r="DR25" s="23">
        <f t="shared" si="18"/>
        <v>0.49999999999999939</v>
      </c>
      <c r="DS25" s="24">
        <f t="shared" si="19"/>
        <v>0.44097222222222143</v>
      </c>
      <c r="DT25" s="33">
        <v>33.741599999999998</v>
      </c>
      <c r="DU25" s="33">
        <v>35.092799999999997</v>
      </c>
      <c r="DV25" s="33">
        <v>35.912599999999998</v>
      </c>
      <c r="DW25" s="33">
        <v>35.699599999999997</v>
      </c>
      <c r="DX25" s="33">
        <v>35.7164</v>
      </c>
      <c r="DY25" s="33">
        <v>36.400799999999997</v>
      </c>
      <c r="DZ25" s="33">
        <v>35.866</v>
      </c>
      <c r="EA25" s="50">
        <v>35.250540000000001</v>
      </c>
      <c r="EB25" s="33">
        <v>36.462199999999996</v>
      </c>
      <c r="EC25" s="33">
        <v>35.867399999999996</v>
      </c>
      <c r="ED25" s="33">
        <v>36.997599999999991</v>
      </c>
      <c r="EE25" s="33">
        <v>37.046800000000005</v>
      </c>
      <c r="EF25" s="33">
        <v>37.038799999999995</v>
      </c>
      <c r="EG25" s="33">
        <v>36.862000000000002</v>
      </c>
      <c r="EH25" s="33">
        <v>37.162199999999999</v>
      </c>
      <c r="EI25" s="50">
        <v>36.679239999999993</v>
      </c>
      <c r="EJ25" s="33">
        <v>36.861166666666662</v>
      </c>
      <c r="EK25" s="33">
        <v>36.073499999999996</v>
      </c>
      <c r="EL25" s="33">
        <v>37.145333333333333</v>
      </c>
      <c r="EM25" s="33">
        <v>37.327500000000001</v>
      </c>
      <c r="EN25" s="33">
        <v>37.541833333333329</v>
      </c>
      <c r="EO25" s="33">
        <v>36.695666666666675</v>
      </c>
      <c r="EP25" s="33">
        <v>37.317999999999991</v>
      </c>
      <c r="EQ25" s="50">
        <v>36.928783333333335</v>
      </c>
      <c r="ER25" s="33">
        <f t="shared" si="149"/>
        <v>3.1195666666666639</v>
      </c>
      <c r="ES25" s="33">
        <f t="shared" si="150"/>
        <v>0.98069999999999879</v>
      </c>
      <c r="ET25" s="33">
        <f t="shared" si="151"/>
        <v>1.2327333333333357</v>
      </c>
      <c r="EU25" s="33">
        <f t="shared" si="152"/>
        <v>1.6279000000000039</v>
      </c>
      <c r="EV25" s="33">
        <f t="shared" si="153"/>
        <v>1.8254333333333292</v>
      </c>
      <c r="EW25" s="33">
        <f t="shared" si="154"/>
        <v>0.29486666666667816</v>
      </c>
      <c r="EX25" s="33">
        <f t="shared" si="155"/>
        <v>1.4519999999999911</v>
      </c>
      <c r="EY25" s="50">
        <f t="shared" si="156"/>
        <v>1.6782433333333344</v>
      </c>
      <c r="EZ25" s="74">
        <v>36.542349999999999</v>
      </c>
      <c r="FA25" s="3">
        <v>37.200000000000003</v>
      </c>
      <c r="FB25">
        <v>37.299999999999997</v>
      </c>
      <c r="FC25">
        <v>37.5</v>
      </c>
      <c r="FD25">
        <v>37.5</v>
      </c>
      <c r="FE25">
        <v>37.5</v>
      </c>
      <c r="FF25">
        <v>37.5</v>
      </c>
      <c r="FG25">
        <v>37.6</v>
      </c>
      <c r="FH25">
        <v>37.700000000000003</v>
      </c>
      <c r="FI25" s="82">
        <f t="shared" si="47"/>
        <v>0.5</v>
      </c>
      <c r="FJ25" s="3">
        <v>1</v>
      </c>
      <c r="FK25">
        <v>2</v>
      </c>
      <c r="FL25">
        <v>2</v>
      </c>
      <c r="FM25" s="24">
        <v>2</v>
      </c>
      <c r="FO25">
        <v>4</v>
      </c>
      <c r="FP25">
        <v>4</v>
      </c>
      <c r="FQ25">
        <v>4</v>
      </c>
      <c r="FR25" s="3">
        <v>0</v>
      </c>
      <c r="FS25">
        <v>1</v>
      </c>
      <c r="FT25">
        <v>1</v>
      </c>
      <c r="FU25" s="24">
        <v>1</v>
      </c>
      <c r="FY25" s="1"/>
      <c r="FZ25" s="3">
        <v>0</v>
      </c>
      <c r="GA25">
        <v>0</v>
      </c>
      <c r="GB25">
        <v>2</v>
      </c>
      <c r="GC25" s="24">
        <v>0</v>
      </c>
      <c r="GG25" s="1"/>
    </row>
    <row r="26" spans="1:189" x14ac:dyDescent="0.35">
      <c r="A26" s="39">
        <v>25</v>
      </c>
      <c r="B26">
        <v>10</v>
      </c>
      <c r="C26" s="39">
        <v>3</v>
      </c>
      <c r="D26">
        <v>1.5349999999999999</v>
      </c>
      <c r="E26">
        <v>44.357999999999997</v>
      </c>
      <c r="F26">
        <f t="shared" si="64"/>
        <v>1.3843884922917011</v>
      </c>
      <c r="G26">
        <f t="shared" si="27"/>
        <v>3.1209443444061978E-2</v>
      </c>
      <c r="H26" s="1">
        <f t="shared" si="28"/>
        <v>312.09443444061981</v>
      </c>
      <c r="I26">
        <v>10</v>
      </c>
      <c r="J26">
        <v>8</v>
      </c>
      <c r="K26">
        <v>16</v>
      </c>
      <c r="L26">
        <v>20</v>
      </c>
      <c r="M26">
        <f t="shared" si="29"/>
        <v>16.470880000000001</v>
      </c>
      <c r="N26" s="9">
        <v>45636</v>
      </c>
      <c r="O26" s="33">
        <v>24.27999999999999</v>
      </c>
      <c r="P26" s="33">
        <v>49.37</v>
      </c>
      <c r="Q26" s="27">
        <v>13.961541595371953</v>
      </c>
      <c r="R26" s="83">
        <v>34.33145930090442</v>
      </c>
      <c r="S26" s="4">
        <v>45682</v>
      </c>
      <c r="T26" s="33">
        <v>36.476388888888884</v>
      </c>
      <c r="U26" s="33">
        <v>47.513888888888907</v>
      </c>
      <c r="V26">
        <v>1.024</v>
      </c>
      <c r="W26" s="12">
        <v>9.4694E-2</v>
      </c>
      <c r="X26">
        <v>0.10037</v>
      </c>
      <c r="Y26">
        <f t="shared" si="109"/>
        <v>5.6760000000000005E-3</v>
      </c>
      <c r="Z26">
        <v>7.4702000000000005E-2</v>
      </c>
      <c r="AA26">
        <v>7.7720999999999998E-2</v>
      </c>
      <c r="AB26">
        <f t="shared" si="110"/>
        <v>3.0189999999999939E-3</v>
      </c>
      <c r="AC26">
        <v>0.10209600000000001</v>
      </c>
      <c r="AD26">
        <v>0.104187</v>
      </c>
      <c r="AE26">
        <f t="shared" si="30"/>
        <v>2.0909999999999956E-3</v>
      </c>
      <c r="AF26">
        <v>3.5922000000000003E-2</v>
      </c>
      <c r="AG26">
        <v>3.6700999999999998E-2</v>
      </c>
      <c r="AH26">
        <f t="shared" si="31"/>
        <v>7.7899999999999497E-4</v>
      </c>
      <c r="AI26">
        <v>0.33400000000000002</v>
      </c>
      <c r="AJ26">
        <v>0.33600000000000002</v>
      </c>
      <c r="AK26">
        <f t="shared" si="32"/>
        <v>2.0000000000000018E-3</v>
      </c>
      <c r="AL26" s="58">
        <f>Y26+AB26+AE26+AH26+AK26</f>
        <v>1.3564999999999987E-2</v>
      </c>
      <c r="AM26" s="58">
        <f t="shared" si="5"/>
        <v>0.20000000000000268</v>
      </c>
      <c r="AN26" s="58">
        <f t="shared" si="6"/>
        <v>0.64141400000000004</v>
      </c>
      <c r="AO26">
        <f>(1-((AL26-Y26)/AL26))*100</f>
        <v>41.842978252856653</v>
      </c>
      <c r="AP26">
        <f>(1-((AL26-AB26)/AL26))*100</f>
        <v>22.255805381496472</v>
      </c>
      <c r="AQ26">
        <f>(1-((AL26-AE26)/AL26))*100</f>
        <v>15.414670106892725</v>
      </c>
      <c r="AR26">
        <f>(1-((AL26-AH26)/AL26))*100</f>
        <v>5.7427202359011886</v>
      </c>
      <c r="AS26">
        <f>(1-((AL26-AK26)/AL26))*100</f>
        <v>14.743826022852957</v>
      </c>
      <c r="AT26">
        <f t="shared" si="7"/>
        <v>5.9940439732189983</v>
      </c>
      <c r="AU26">
        <f t="shared" si="8"/>
        <v>4.0413911274129077</v>
      </c>
      <c r="AV26">
        <f t="shared" si="9"/>
        <v>2.0480724024447561</v>
      </c>
      <c r="AW26">
        <f t="shared" si="92"/>
        <v>2.1685874951283157</v>
      </c>
      <c r="AX26">
        <f t="shared" si="10"/>
        <v>0.59880239520958556</v>
      </c>
      <c r="AY26">
        <v>48.256</v>
      </c>
      <c r="AZ26">
        <v>48.055999999999997</v>
      </c>
      <c r="BA26">
        <f t="shared" si="11"/>
        <v>47.614586000000003</v>
      </c>
      <c r="BB26">
        <f t="shared" si="12"/>
        <v>47.401021</v>
      </c>
      <c r="BC26">
        <f t="shared" si="38"/>
        <v>-0.21356500000000267</v>
      </c>
      <c r="BD26" s="79">
        <f t="shared" si="39"/>
        <v>0.21356500000000267</v>
      </c>
      <c r="BE26" s="79">
        <f t="shared" si="40"/>
        <v>0.25627800000000317</v>
      </c>
      <c r="BF26" s="52">
        <v>132.84526424294805</v>
      </c>
      <c r="BG26" s="33">
        <v>163.99651152404638</v>
      </c>
      <c r="BH26" s="53">
        <v>147.22276298807034</v>
      </c>
      <c r="BI26" s="52">
        <v>4.1460267612017558</v>
      </c>
      <c r="BJ26" s="33">
        <v>5.1182398514331844</v>
      </c>
      <c r="BK26" s="53">
        <v>4.5947404951547215</v>
      </c>
      <c r="BL26" s="52">
        <v>183.90945507338748</v>
      </c>
      <c r="BM26" s="33">
        <v>227.03488332987317</v>
      </c>
      <c r="BN26" s="53">
        <v>203.81349888407314</v>
      </c>
      <c r="BO26" s="33">
        <v>127.9048829213706</v>
      </c>
      <c r="BP26" s="33">
        <v>157.7205589728942</v>
      </c>
      <c r="BQ26" s="53">
        <v>141.66596417591995</v>
      </c>
      <c r="BR26" s="5">
        <v>8</v>
      </c>
      <c r="BS26" s="33">
        <v>9</v>
      </c>
      <c r="BT26" s="23">
        <v>0.68</v>
      </c>
      <c r="BU26">
        <v>0.68899999999999995</v>
      </c>
      <c r="BV26">
        <f t="shared" si="41"/>
        <v>8.999999999999897</v>
      </c>
      <c r="BW26" s="43">
        <f>(BV26/4/BR26)</f>
        <v>0.28124999999999678</v>
      </c>
      <c r="BX26" s="46"/>
      <c r="BY26" s="46"/>
      <c r="BZ26" s="47"/>
      <c r="CA26">
        <v>0.79400000000000004</v>
      </c>
      <c r="CB26">
        <v>0.83899999999999997</v>
      </c>
      <c r="CC26">
        <f t="shared" si="42"/>
        <v>44.999999999999929</v>
      </c>
      <c r="CD26" s="43">
        <f t="shared" si="82"/>
        <v>0.624999999999999</v>
      </c>
      <c r="CE26" s="43">
        <f t="shared" si="43"/>
        <v>6.6666666666666563</v>
      </c>
      <c r="CF26" s="46"/>
      <c r="CG26" s="46"/>
      <c r="CH26" s="46"/>
      <c r="CI26" s="23">
        <v>0.81200000000000006</v>
      </c>
      <c r="CJ26">
        <v>0.83199999999999996</v>
      </c>
      <c r="CK26">
        <f t="shared" si="44"/>
        <v>19.999999999999908</v>
      </c>
      <c r="CL26" s="43">
        <f t="shared" si="71"/>
        <v>0.27777777777777651</v>
      </c>
      <c r="CM26" s="67"/>
      <c r="CN26" s="67"/>
      <c r="CO26" s="67"/>
      <c r="CP26" s="23">
        <v>0.79500000000000004</v>
      </c>
      <c r="CQ26">
        <v>0.82499999999999996</v>
      </c>
      <c r="CR26">
        <f t="shared" si="45"/>
        <v>29.999999999999915</v>
      </c>
      <c r="CS26" s="43">
        <f t="shared" si="72"/>
        <v>0.41666666666666546</v>
      </c>
      <c r="CT26" s="67"/>
      <c r="CU26" s="67"/>
      <c r="CV26" s="67"/>
      <c r="CW26" s="23">
        <v>0.79700000000000004</v>
      </c>
      <c r="CX26">
        <v>0.82</v>
      </c>
      <c r="CY26">
        <f t="shared" si="46"/>
        <v>22.999999999999908</v>
      </c>
      <c r="CZ26" s="43">
        <f t="shared" si="73"/>
        <v>0.31944444444444314</v>
      </c>
      <c r="DA26" s="67"/>
      <c r="DB26" s="67"/>
      <c r="DC26" s="67"/>
      <c r="DD26" s="23">
        <v>0.80800000000000005</v>
      </c>
      <c r="DE26">
        <v>0.82799999999999996</v>
      </c>
      <c r="DF26">
        <f t="shared" si="74"/>
        <v>19.999999999999908</v>
      </c>
      <c r="DG26" s="43">
        <f t="shared" si="75"/>
        <v>0.27777777777777651</v>
      </c>
      <c r="DH26" s="67"/>
      <c r="DI26" s="67"/>
      <c r="DJ26" s="67"/>
      <c r="DK26" s="23">
        <v>0.82099999999999995</v>
      </c>
      <c r="DL26">
        <v>0.83699999999999997</v>
      </c>
      <c r="DM26">
        <f t="shared" si="17"/>
        <v>16.000000000000014</v>
      </c>
      <c r="DN26" s="43">
        <f t="shared" si="76"/>
        <v>0.22222222222222243</v>
      </c>
      <c r="DO26" s="67"/>
      <c r="DP26" s="67"/>
      <c r="DQ26" s="67"/>
      <c r="DR26" s="23">
        <f t="shared" si="18"/>
        <v>0.26041666666666524</v>
      </c>
      <c r="DS26" s="24">
        <f t="shared" si="19"/>
        <v>0.40972222222222099</v>
      </c>
      <c r="DT26">
        <v>33.866399999999999</v>
      </c>
      <c r="DU26" s="33">
        <v>34.417999999999999</v>
      </c>
      <c r="DV26" s="33">
        <v>36.261600000000001</v>
      </c>
      <c r="DW26" s="33">
        <v>35.973799999999997</v>
      </c>
      <c r="DX26" s="33">
        <v>35.529199999999996</v>
      </c>
      <c r="DY26" s="33">
        <v>36.139000000000003</v>
      </c>
      <c r="DZ26" s="33">
        <v>35.404800000000002</v>
      </c>
      <c r="EA26" s="50">
        <v>35.327500000000001</v>
      </c>
      <c r="EB26" s="33">
        <v>36.112800000000007</v>
      </c>
      <c r="EC26" s="33">
        <v>35.479999999999997</v>
      </c>
      <c r="ED26" s="33">
        <v>36.473800000000004</v>
      </c>
      <c r="EE26" s="33">
        <v>36.86</v>
      </c>
      <c r="EF26" s="33">
        <v>36.627000000000002</v>
      </c>
      <c r="EG26" s="33">
        <v>36.549999999999997</v>
      </c>
      <c r="EH26" s="33">
        <v>36.8262</v>
      </c>
      <c r="EI26" s="50">
        <v>36.3187</v>
      </c>
      <c r="EJ26" s="33">
        <v>36.25866666666667</v>
      </c>
      <c r="EK26" s="33">
        <v>35.604833333333325</v>
      </c>
      <c r="EL26" s="33">
        <v>36.417500000000011</v>
      </c>
      <c r="EM26" s="33">
        <v>36.860000000000007</v>
      </c>
      <c r="EN26" s="33">
        <v>36.668333333333329</v>
      </c>
      <c r="EO26" s="33">
        <v>36.716499999999996</v>
      </c>
      <c r="EP26" s="33">
        <v>36.840666666666664</v>
      </c>
      <c r="EQ26" s="50">
        <v>36.35595</v>
      </c>
      <c r="ER26" s="33">
        <f t="shared" ref="ER26:ER27" si="166">EJ26-DT26</f>
        <v>2.3922666666666714</v>
      </c>
      <c r="ES26" s="33">
        <f t="shared" ref="ES26:ES27" si="167">EK26-DU26</f>
        <v>1.1868333333333254</v>
      </c>
      <c r="ET26" s="33">
        <f t="shared" ref="ET26:ET27" si="168">EL26-DV26</f>
        <v>0.1559000000000097</v>
      </c>
      <c r="EU26" s="33">
        <f t="shared" ref="EU26:EU27" si="169">EM26-DW26</f>
        <v>0.88620000000000942</v>
      </c>
      <c r="EV26" s="33">
        <f t="shared" ref="EV26:EV27" si="170">EN26-DX26</f>
        <v>1.1391333333333336</v>
      </c>
      <c r="EW26" s="33">
        <f t="shared" ref="EW26:EW27" si="171">EO26-DY26</f>
        <v>0.57749999999999346</v>
      </c>
      <c r="EX26" s="33">
        <f t="shared" ref="EX26:EX27" si="172">EP26-DZ26</f>
        <v>1.4358666666666622</v>
      </c>
      <c r="EY26" s="50">
        <f t="shared" ref="EY26:EY27" si="173">EQ26-EA26</f>
        <v>1.0284499999999994</v>
      </c>
      <c r="EZ26" s="74">
        <v>36.191410869565217</v>
      </c>
      <c r="FA26" s="3">
        <v>36.6</v>
      </c>
      <c r="FB26">
        <v>36.700000000000003</v>
      </c>
      <c r="FC26">
        <v>36.799999999999997</v>
      </c>
      <c r="FD26">
        <v>36.9</v>
      </c>
      <c r="FE26">
        <v>37</v>
      </c>
      <c r="FF26">
        <v>36.9</v>
      </c>
      <c r="FG26">
        <v>37</v>
      </c>
      <c r="FH26">
        <v>37</v>
      </c>
      <c r="FI26" s="82">
        <f t="shared" si="47"/>
        <v>0.39999999999999858</v>
      </c>
      <c r="FJ26" s="3">
        <v>1</v>
      </c>
      <c r="FK26">
        <v>2</v>
      </c>
      <c r="FL26">
        <v>2</v>
      </c>
      <c r="FM26" s="24">
        <v>2</v>
      </c>
      <c r="FO26">
        <v>5</v>
      </c>
      <c r="FP26">
        <v>5</v>
      </c>
      <c r="FQ26">
        <v>5</v>
      </c>
      <c r="FR26" s="3">
        <v>0</v>
      </c>
      <c r="FS26">
        <v>1</v>
      </c>
      <c r="FT26">
        <v>2</v>
      </c>
      <c r="FU26" s="24">
        <v>2</v>
      </c>
      <c r="FX26">
        <v>5</v>
      </c>
      <c r="FY26" s="1">
        <v>5</v>
      </c>
      <c r="FZ26" s="3">
        <v>0</v>
      </c>
      <c r="GA26">
        <v>0</v>
      </c>
      <c r="GB26">
        <v>2</v>
      </c>
      <c r="GC26" s="24">
        <v>1</v>
      </c>
      <c r="GG26" s="1"/>
    </row>
    <row r="27" spans="1:189" x14ac:dyDescent="0.35">
      <c r="A27" s="41">
        <v>26</v>
      </c>
      <c r="B27">
        <v>17</v>
      </c>
      <c r="C27" s="41">
        <v>5</v>
      </c>
      <c r="D27">
        <v>1.7310000000000001</v>
      </c>
      <c r="E27">
        <v>65.765000000000001</v>
      </c>
      <c r="F27">
        <f t="shared" si="64"/>
        <v>1.7855807624265119</v>
      </c>
      <c r="G27">
        <f t="shared" si="27"/>
        <v>2.7150927734000029E-2</v>
      </c>
      <c r="H27" s="1">
        <f t="shared" si="28"/>
        <v>271.50927734000027</v>
      </c>
      <c r="I27">
        <v>12</v>
      </c>
      <c r="J27">
        <v>11</v>
      </c>
      <c r="K27">
        <v>16</v>
      </c>
      <c r="L27">
        <v>28</v>
      </c>
      <c r="M27">
        <f t="shared" si="29"/>
        <v>19.858870000000003</v>
      </c>
      <c r="N27" s="9">
        <v>45639</v>
      </c>
      <c r="O27" s="33">
        <v>24.21290322580646</v>
      </c>
      <c r="P27" s="33">
        <v>51.864516129032253</v>
      </c>
      <c r="Q27" s="27">
        <v>44.296535052377109</v>
      </c>
      <c r="R27" s="83">
        <v>84.586623690572111</v>
      </c>
      <c r="S27" s="4">
        <v>45682</v>
      </c>
      <c r="T27" s="33">
        <v>36.936111111111103</v>
      </c>
      <c r="U27" s="33">
        <v>47.365277777777798</v>
      </c>
      <c r="V27">
        <v>1.012</v>
      </c>
      <c r="W27" s="12">
        <v>0.15210000000000001</v>
      </c>
      <c r="X27">
        <v>0.16697600000000001</v>
      </c>
      <c r="Y27">
        <f t="shared" si="109"/>
        <v>1.4876E-2</v>
      </c>
      <c r="Z27">
        <v>8.1804000000000002E-2</v>
      </c>
      <c r="AA27">
        <v>8.9328000000000005E-2</v>
      </c>
      <c r="AB27">
        <f t="shared" si="110"/>
        <v>7.5240000000000029E-3</v>
      </c>
      <c r="AC27">
        <v>0.12972</v>
      </c>
      <c r="AD27">
        <v>0.133351</v>
      </c>
      <c r="AE27">
        <f t="shared" si="30"/>
        <v>3.6309999999999953E-3</v>
      </c>
      <c r="AF27">
        <v>3.7053999999999997E-2</v>
      </c>
      <c r="AG27">
        <v>3.9054999999999999E-2</v>
      </c>
      <c r="AH27">
        <f t="shared" si="31"/>
        <v>2.0010000000000028E-3</v>
      </c>
      <c r="AI27">
        <v>0.54600000000000004</v>
      </c>
      <c r="AJ27">
        <v>0.54649999999999999</v>
      </c>
      <c r="AK27">
        <f t="shared" si="32"/>
        <v>4.9999999999994493E-4</v>
      </c>
      <c r="AL27" s="58">
        <f>Y27+AB27+AE27+AH27+AK27</f>
        <v>2.8531999999999946E-2</v>
      </c>
      <c r="AM27" s="58">
        <f t="shared" si="5"/>
        <v>0.23000000000000248</v>
      </c>
      <c r="AN27" s="58">
        <f t="shared" si="6"/>
        <v>0.94667800000000002</v>
      </c>
      <c r="AO27">
        <f>(1-((AL27-Y27)/AL27))*100</f>
        <v>52.137950371512787</v>
      </c>
      <c r="AP27">
        <f>(1-((AL27-AB27)/AL27))*100</f>
        <v>26.370391139772941</v>
      </c>
      <c r="AQ27">
        <f>(1-((AL27-AE27)/AL27))*100</f>
        <v>12.726061965512415</v>
      </c>
      <c r="AR27">
        <f>(1-((AL27-AH27)/AL27))*100</f>
        <v>7.0131781858965621</v>
      </c>
      <c r="AS27">
        <f>(1-((AL27-AK27)/AL27))*100</f>
        <v>1.7524183373052948</v>
      </c>
      <c r="AT27">
        <f t="shared" si="7"/>
        <v>9.7804076265614714</v>
      </c>
      <c r="AU27">
        <f t="shared" si="8"/>
        <v>9.1975942496699492</v>
      </c>
      <c r="AV27">
        <f t="shared" si="9"/>
        <v>2.799105766265797</v>
      </c>
      <c r="AW27">
        <f t="shared" si="92"/>
        <v>5.40022669617316</v>
      </c>
      <c r="AX27">
        <f t="shared" si="10"/>
        <v>9.1575091575080148E-2</v>
      </c>
      <c r="AY27">
        <v>67.56</v>
      </c>
      <c r="AZ27">
        <v>67.33</v>
      </c>
      <c r="BA27">
        <f t="shared" si="11"/>
        <v>66.613321999999997</v>
      </c>
      <c r="BB27">
        <f t="shared" si="12"/>
        <v>66.354789999999994</v>
      </c>
      <c r="BC27">
        <f t="shared" si="38"/>
        <v>-0.25853200000000243</v>
      </c>
      <c r="BD27" s="79">
        <f t="shared" si="39"/>
        <v>0.25853200000000243</v>
      </c>
      <c r="BE27" s="79">
        <f t="shared" si="40"/>
        <v>0.31023840000000291</v>
      </c>
      <c r="BF27" s="52">
        <v>140.07368620533123</v>
      </c>
      <c r="BG27" s="33">
        <v>168.94025990922907</v>
      </c>
      <c r="BH27" s="53">
        <v>153.39672022251486</v>
      </c>
      <c r="BI27" s="52">
        <v>3.8031305315959458</v>
      </c>
      <c r="BJ27" s="33">
        <v>4.5868847881586623</v>
      </c>
      <c r="BK27" s="53">
        <v>4.1648632653941222</v>
      </c>
      <c r="BL27" s="52">
        <v>250.11287941040737</v>
      </c>
      <c r="BM27" s="33">
        <v>301.65647809325441</v>
      </c>
      <c r="BN27" s="53">
        <v>273.90223264864443</v>
      </c>
      <c r="BO27" s="33">
        <v>135.45081337794906</v>
      </c>
      <c r="BP27" s="33">
        <v>163.08599569871282</v>
      </c>
      <c r="BQ27" s="53">
        <v>148.20551291060929</v>
      </c>
      <c r="BR27" s="5">
        <v>8</v>
      </c>
      <c r="BS27" s="33">
        <v>9</v>
      </c>
      <c r="BT27" s="23">
        <v>0.71199999999999997</v>
      </c>
      <c r="BU27">
        <v>0.72599999999999998</v>
      </c>
      <c r="BV27">
        <f t="shared" si="41"/>
        <v>14.000000000000012</v>
      </c>
      <c r="BW27" s="43">
        <f>(BV27/4/BR27)</f>
        <v>0.43750000000000039</v>
      </c>
      <c r="BX27" s="46"/>
      <c r="BY27" s="46"/>
      <c r="BZ27" s="47"/>
      <c r="CA27">
        <v>0.79800000000000004</v>
      </c>
      <c r="CB27">
        <v>0.88200000000000001</v>
      </c>
      <c r="CC27">
        <f t="shared" si="42"/>
        <v>83.999999999999957</v>
      </c>
      <c r="CD27" s="43">
        <f t="shared" si="82"/>
        <v>1.1666666666666661</v>
      </c>
      <c r="CE27" s="43">
        <f t="shared" si="43"/>
        <v>12.444444444444439</v>
      </c>
      <c r="CF27" s="46"/>
      <c r="CG27" s="46"/>
      <c r="CH27" s="46"/>
      <c r="CI27" s="23">
        <v>0.80900000000000005</v>
      </c>
      <c r="CJ27">
        <v>0.85099999999999998</v>
      </c>
      <c r="CK27">
        <f t="shared" si="44"/>
        <v>41.999999999999929</v>
      </c>
      <c r="CL27" s="43">
        <f t="shared" si="71"/>
        <v>0.58333333333333237</v>
      </c>
      <c r="CM27" s="67"/>
      <c r="CN27" s="67"/>
      <c r="CO27" s="67"/>
      <c r="CP27" s="23">
        <v>0.81</v>
      </c>
      <c r="CQ27">
        <v>0.88400000000000001</v>
      </c>
      <c r="CR27">
        <f t="shared" si="45"/>
        <v>73.999999999999957</v>
      </c>
      <c r="CS27" s="43">
        <f t="shared" si="72"/>
        <v>1.0277777777777772</v>
      </c>
      <c r="CT27" s="67"/>
      <c r="CU27" s="67"/>
      <c r="CV27" s="67"/>
      <c r="CW27" s="23">
        <v>0.80800000000000005</v>
      </c>
      <c r="CX27">
        <v>0.85799999999999998</v>
      </c>
      <c r="CY27">
        <f t="shared" si="46"/>
        <v>49.999999999999936</v>
      </c>
      <c r="CZ27" s="43">
        <f t="shared" si="73"/>
        <v>0.69444444444444353</v>
      </c>
      <c r="DA27" s="67"/>
      <c r="DB27" s="67"/>
      <c r="DC27" s="67"/>
      <c r="DD27" s="23">
        <v>0.78800000000000003</v>
      </c>
      <c r="DE27">
        <v>0.80900000000000005</v>
      </c>
      <c r="DF27">
        <f t="shared" si="74"/>
        <v>21.000000000000018</v>
      </c>
      <c r="DG27" s="43">
        <f t="shared" si="75"/>
        <v>0.29166666666666691</v>
      </c>
      <c r="DH27" s="67"/>
      <c r="DI27" s="67"/>
      <c r="DJ27" s="67"/>
      <c r="DK27" s="23">
        <v>0.82099999999999995</v>
      </c>
      <c r="DL27">
        <v>0.84699999999999998</v>
      </c>
      <c r="DM27">
        <f t="shared" si="17"/>
        <v>26.000000000000021</v>
      </c>
      <c r="DN27" s="43">
        <f t="shared" si="76"/>
        <v>0.36111111111111138</v>
      </c>
      <c r="DO27" s="67"/>
      <c r="DP27" s="67"/>
      <c r="DQ27" s="67"/>
      <c r="DR27" s="23">
        <f t="shared" si="18"/>
        <v>0.36342592592592626</v>
      </c>
      <c r="DS27" s="24">
        <f t="shared" si="19"/>
        <v>0.8680555555555548</v>
      </c>
      <c r="DT27">
        <v>35.588999999999999</v>
      </c>
      <c r="DU27" s="33">
        <v>35.454799999999999</v>
      </c>
      <c r="DV27" s="33">
        <v>36.4114</v>
      </c>
      <c r="DW27" s="33">
        <v>36.872199999999999</v>
      </c>
      <c r="DX27" s="33">
        <v>36.327399999999997</v>
      </c>
      <c r="DY27" s="33">
        <v>36.737200000000001</v>
      </c>
      <c r="DZ27" s="33">
        <v>35.7166</v>
      </c>
      <c r="EA27" s="50">
        <v>36.193840000000002</v>
      </c>
      <c r="EB27" s="33">
        <v>36.612000000000002</v>
      </c>
      <c r="EC27" s="33">
        <v>36.304600000000001</v>
      </c>
      <c r="ED27" s="33">
        <v>36.386000000000003</v>
      </c>
      <c r="EE27" s="33">
        <v>36.796999999999997</v>
      </c>
      <c r="EF27" s="33">
        <v>36.377000000000002</v>
      </c>
      <c r="EG27" s="33">
        <v>36.512799999999999</v>
      </c>
      <c r="EH27" s="33">
        <v>36.776400000000002</v>
      </c>
      <c r="EI27" s="50">
        <v>36.538220000000003</v>
      </c>
      <c r="EJ27" s="33">
        <v>36.871499999999997</v>
      </c>
      <c r="EK27" s="33">
        <v>36.479166666666664</v>
      </c>
      <c r="EL27" s="33">
        <v>36.459333333333333</v>
      </c>
      <c r="EM27" s="33">
        <v>36.932333333333332</v>
      </c>
      <c r="EN27" s="33">
        <v>36.429499999999997</v>
      </c>
      <c r="EO27" s="33">
        <v>36.384</v>
      </c>
      <c r="EP27" s="33">
        <v>36.964666666666666</v>
      </c>
      <c r="EQ27" s="50">
        <v>36.687633333333331</v>
      </c>
      <c r="ER27" s="33">
        <f t="shared" si="166"/>
        <v>1.2824999999999989</v>
      </c>
      <c r="ES27" s="33">
        <f t="shared" si="167"/>
        <v>1.0243666666666655</v>
      </c>
      <c r="ET27" s="33">
        <f t="shared" si="168"/>
        <v>4.7933333333332939E-2</v>
      </c>
      <c r="EU27" s="33">
        <f t="shared" si="169"/>
        <v>6.0133333333332928E-2</v>
      </c>
      <c r="EV27" s="33">
        <f t="shared" si="170"/>
        <v>0.10210000000000008</v>
      </c>
      <c r="EW27" s="33">
        <f t="shared" si="171"/>
        <v>-0.35320000000000107</v>
      </c>
      <c r="EX27" s="33">
        <f t="shared" si="172"/>
        <v>1.2480666666666664</v>
      </c>
      <c r="EY27" s="50">
        <f t="shared" si="173"/>
        <v>0.49379333333332909</v>
      </c>
      <c r="EZ27" s="74">
        <v>36.54874565217392</v>
      </c>
      <c r="FA27" s="3">
        <v>36.5</v>
      </c>
      <c r="FB27">
        <v>36.799999999999997</v>
      </c>
      <c r="FC27">
        <v>36.9</v>
      </c>
      <c r="FD27">
        <v>36.9</v>
      </c>
      <c r="FE27">
        <v>37</v>
      </c>
      <c r="FF27">
        <v>37.1</v>
      </c>
      <c r="FG27">
        <v>37.1</v>
      </c>
      <c r="FH27">
        <v>37.200000000000003</v>
      </c>
      <c r="FI27" s="82">
        <f t="shared" si="47"/>
        <v>0.70000000000000284</v>
      </c>
      <c r="FJ27" s="3">
        <v>1</v>
      </c>
      <c r="FK27">
        <v>1</v>
      </c>
      <c r="FL27">
        <v>2</v>
      </c>
      <c r="FM27" s="24">
        <v>2</v>
      </c>
      <c r="FP27">
        <v>4</v>
      </c>
      <c r="FQ27">
        <v>4</v>
      </c>
      <c r="FR27" s="3">
        <v>0</v>
      </c>
      <c r="FS27">
        <v>1</v>
      </c>
      <c r="FT27">
        <v>1</v>
      </c>
      <c r="FU27" s="24">
        <v>2</v>
      </c>
      <c r="FY27" s="1">
        <v>4</v>
      </c>
      <c r="FZ27" s="3">
        <v>1</v>
      </c>
      <c r="GA27">
        <v>1</v>
      </c>
      <c r="GB27">
        <v>2</v>
      </c>
      <c r="GC27" s="24">
        <v>2</v>
      </c>
      <c r="GG27" s="1">
        <v>4</v>
      </c>
    </row>
    <row r="28" spans="1:189" x14ac:dyDescent="0.35">
      <c r="A28" s="37">
        <v>27</v>
      </c>
      <c r="B28">
        <v>9</v>
      </c>
      <c r="C28" s="37">
        <v>1</v>
      </c>
      <c r="D28">
        <v>1.5229999999999999</v>
      </c>
      <c r="E28">
        <v>33.14</v>
      </c>
      <c r="F28">
        <f t="shared" si="64"/>
        <v>1.2161119829497378</v>
      </c>
      <c r="G28">
        <f t="shared" si="27"/>
        <v>3.6696197433607053E-2</v>
      </c>
      <c r="H28" s="1">
        <f t="shared" si="28"/>
        <v>366.96197433607057</v>
      </c>
      <c r="I28">
        <v>6</v>
      </c>
      <c r="J28">
        <v>7</v>
      </c>
      <c r="K28">
        <v>10</v>
      </c>
      <c r="L28">
        <v>14</v>
      </c>
      <c r="M28">
        <f t="shared" si="29"/>
        <v>12.062729999999998</v>
      </c>
      <c r="N28" s="9">
        <v>45667</v>
      </c>
      <c r="O28" s="33">
        <v>24.016000000000005</v>
      </c>
      <c r="P28" s="33">
        <v>44.796000000000006</v>
      </c>
      <c r="Q28" s="27">
        <v>25.911221151295425</v>
      </c>
      <c r="R28" s="83">
        <v>48.0175081793262</v>
      </c>
      <c r="S28" s="4">
        <v>45681</v>
      </c>
      <c r="T28" s="33">
        <v>36.788461538461526</v>
      </c>
      <c r="U28" s="33">
        <v>46.258227848101264</v>
      </c>
      <c r="V28">
        <v>1.006</v>
      </c>
      <c r="W28" s="12">
        <v>9.9031999999999995E-2</v>
      </c>
      <c r="X28">
        <v>0.10165299999999999</v>
      </c>
      <c r="Y28">
        <f t="shared" si="109"/>
        <v>2.6209999999999983E-3</v>
      </c>
      <c r="Z28">
        <v>6.9150000000000003E-2</v>
      </c>
      <c r="AA28">
        <v>7.1563000000000002E-2</v>
      </c>
      <c r="AB28">
        <f t="shared" si="110"/>
        <v>2.4129999999999985E-3</v>
      </c>
      <c r="AC28">
        <v>9.4026999999999999E-2</v>
      </c>
      <c r="AD28">
        <v>9.5425999999999997E-2</v>
      </c>
      <c r="AE28">
        <f t="shared" si="30"/>
        <v>1.3989999999999975E-3</v>
      </c>
      <c r="AF28">
        <v>4.6052000000000003E-2</v>
      </c>
      <c r="AG28">
        <v>4.9061E-2</v>
      </c>
      <c r="AH28">
        <f t="shared" si="31"/>
        <v>3.0089999999999978E-3</v>
      </c>
      <c r="AI28">
        <v>0.47799999999999998</v>
      </c>
      <c r="AJ28">
        <v>0.47899999999999998</v>
      </c>
      <c r="AK28">
        <f t="shared" si="32"/>
        <v>1.0000000000000009E-3</v>
      </c>
      <c r="AL28" s="58">
        <f>Y28+AB28+AE28+AH28+AK28</f>
        <v>1.0441999999999993E-2</v>
      </c>
      <c r="AM28" s="58">
        <f t="shared" si="5"/>
        <v>0.12399999999999996</v>
      </c>
      <c r="AN28" s="58">
        <f t="shared" si="6"/>
        <v>0.78626099999999999</v>
      </c>
      <c r="AO28">
        <f>(1-((AL28-Y28)/AL28))*100</f>
        <v>25.100555449147677</v>
      </c>
      <c r="AP28">
        <f>(1-((AL28-AB28)/AL28))*100</f>
        <v>23.108599885079485</v>
      </c>
      <c r="AQ28">
        <f>(1-((AL28-AE28)/AL28))*100</f>
        <v>13.397816510247063</v>
      </c>
      <c r="AR28">
        <f>(1-((AL28-AH28)/AL28))*100</f>
        <v>28.816318712890254</v>
      </c>
      <c r="AS28">
        <f>(1-((AL28-AK28)/AL28))*100</f>
        <v>9.5767094426355222</v>
      </c>
      <c r="AT28">
        <f t="shared" si="7"/>
        <v>2.6466192745779105</v>
      </c>
      <c r="AU28">
        <f t="shared" si="8"/>
        <v>3.4895155459146787</v>
      </c>
      <c r="AV28">
        <f t="shared" si="9"/>
        <v>1.4878705052803975</v>
      </c>
      <c r="AW28">
        <f t="shared" si="92"/>
        <v>6.5339181794493157</v>
      </c>
      <c r="AX28">
        <f t="shared" si="10"/>
        <v>0.20920502092049986</v>
      </c>
      <c r="AY28">
        <v>33.950000000000003</v>
      </c>
      <c r="AZ28">
        <v>33.826000000000001</v>
      </c>
      <c r="BA28">
        <f t="shared" si="11"/>
        <v>33.163739</v>
      </c>
      <c r="BB28">
        <f t="shared" si="12"/>
        <v>33.029297</v>
      </c>
      <c r="BC28">
        <f t="shared" si="38"/>
        <v>-0.13444199999999995</v>
      </c>
      <c r="BD28" s="79">
        <f t="shared" si="39"/>
        <v>0.13444199999999995</v>
      </c>
      <c r="BE28" s="79">
        <f t="shared" si="40"/>
        <v>0.16133039999999993</v>
      </c>
      <c r="BF28" s="52">
        <v>167.79650995837042</v>
      </c>
      <c r="BG28" s="33">
        <v>195.81048233230561</v>
      </c>
      <c r="BH28" s="53">
        <v>175.726035669417</v>
      </c>
      <c r="BI28" s="52">
        <v>6.1574938581025727</v>
      </c>
      <c r="BJ28" s="33">
        <v>7.1855001192361119</v>
      </c>
      <c r="BK28" s="53">
        <v>6.631958286318052</v>
      </c>
      <c r="BL28" s="52">
        <v>204.05934645751927</v>
      </c>
      <c r="BM28" s="33">
        <v>238.12747395148475</v>
      </c>
      <c r="BN28" s="53">
        <v>219.78309760858025</v>
      </c>
      <c r="BO28" s="33">
        <v>167.79650995837042</v>
      </c>
      <c r="BP28" s="33">
        <v>195.81048233230561</v>
      </c>
      <c r="BQ28" s="33">
        <v>175.726035669417</v>
      </c>
      <c r="BR28" s="5">
        <v>8</v>
      </c>
      <c r="BS28" s="33">
        <v>9</v>
      </c>
      <c r="BT28" s="23">
        <v>0.69</v>
      </c>
      <c r="BU28">
        <v>0.70899999999999996</v>
      </c>
      <c r="BV28">
        <f t="shared" si="41"/>
        <v>19.000000000000018</v>
      </c>
      <c r="BW28" s="43">
        <f t="shared" si="55"/>
        <v>0.59375000000000056</v>
      </c>
      <c r="BX28" s="46"/>
      <c r="BY28" s="46"/>
      <c r="BZ28" s="47"/>
      <c r="CA28">
        <v>0.77300000000000002</v>
      </c>
      <c r="CB28">
        <v>0.79100000000000004</v>
      </c>
      <c r="CC28">
        <f t="shared" si="42"/>
        <v>18.000000000000014</v>
      </c>
      <c r="CD28" s="43">
        <f t="shared" si="82"/>
        <v>0.25000000000000022</v>
      </c>
      <c r="CE28" s="43">
        <f t="shared" si="43"/>
        <v>2.6666666666666692</v>
      </c>
      <c r="CF28" s="46"/>
      <c r="CG28" s="46"/>
      <c r="CH28" s="46"/>
      <c r="CI28" s="23">
        <v>0.78700000000000003</v>
      </c>
      <c r="CJ28">
        <v>0.81599999999999995</v>
      </c>
      <c r="CK28">
        <f t="shared" si="44"/>
        <v>28.999999999999915</v>
      </c>
      <c r="CL28" s="43">
        <f t="shared" si="71"/>
        <v>0.40277777777777657</v>
      </c>
      <c r="CM28" s="67"/>
      <c r="CN28" s="67"/>
      <c r="CO28" s="67"/>
      <c r="CP28" s="23">
        <v>0.79400000000000004</v>
      </c>
      <c r="CQ28">
        <v>0.82399999999999995</v>
      </c>
      <c r="CR28">
        <f t="shared" si="45"/>
        <v>29.999999999999915</v>
      </c>
      <c r="CS28" s="43">
        <f t="shared" si="72"/>
        <v>0.41666666666666546</v>
      </c>
      <c r="CT28" s="67"/>
      <c r="CU28" s="67"/>
      <c r="CV28" s="67"/>
      <c r="CW28" s="23">
        <v>0.80900000000000005</v>
      </c>
      <c r="CX28">
        <v>0.83899999999999997</v>
      </c>
      <c r="CY28">
        <f t="shared" si="46"/>
        <v>29.999999999999915</v>
      </c>
      <c r="CZ28" s="43">
        <f t="shared" si="73"/>
        <v>0.41666666666666546</v>
      </c>
      <c r="DA28" s="67"/>
      <c r="DB28" s="67"/>
      <c r="DC28" s="67"/>
      <c r="DD28" s="23">
        <v>0.79500000000000004</v>
      </c>
      <c r="DE28">
        <v>0.82299999999999995</v>
      </c>
      <c r="DF28">
        <f t="shared" si="74"/>
        <v>27.999999999999915</v>
      </c>
      <c r="DG28" s="43">
        <f t="shared" si="75"/>
        <v>0.38888888888888773</v>
      </c>
      <c r="DH28" s="67"/>
      <c r="DI28" s="67"/>
      <c r="DJ28" s="67"/>
      <c r="DK28" s="23">
        <v>0.80600000000000005</v>
      </c>
      <c r="DL28">
        <v>0.83</v>
      </c>
      <c r="DM28">
        <f t="shared" si="17"/>
        <v>23.999999999999911</v>
      </c>
      <c r="DN28" s="43">
        <f t="shared" si="76"/>
        <v>0.33333333333333209</v>
      </c>
      <c r="DO28" s="67"/>
      <c r="DP28" s="67"/>
      <c r="DQ28" s="67"/>
      <c r="DR28" s="23">
        <f t="shared" si="18"/>
        <v>0.43865740740740683</v>
      </c>
      <c r="DS28" s="24">
        <f t="shared" si="19"/>
        <v>0.37152777777777696</v>
      </c>
      <c r="DT28" s="33">
        <v>34.453400000000002</v>
      </c>
      <c r="DU28" s="33">
        <v>34.280199999999994</v>
      </c>
      <c r="DV28" s="33">
        <v>36.548400000000001</v>
      </c>
      <c r="DW28" s="33">
        <v>36.310799999999993</v>
      </c>
      <c r="DX28" s="33">
        <v>36.48960000000001</v>
      </c>
      <c r="DY28" s="33">
        <v>36.737399999999994</v>
      </c>
      <c r="DZ28" s="33">
        <v>35.903599999999997</v>
      </c>
      <c r="EA28" s="50">
        <v>35.604480000000002</v>
      </c>
      <c r="EB28" s="33">
        <v>36.125199999999992</v>
      </c>
      <c r="EC28" s="33">
        <v>34.955199999999998</v>
      </c>
      <c r="ED28" s="33">
        <v>37.134999999999998</v>
      </c>
      <c r="EE28" s="33">
        <v>36.872</v>
      </c>
      <c r="EF28" s="33">
        <v>37.175600000000003</v>
      </c>
      <c r="EG28" s="33">
        <v>36.824799999999996</v>
      </c>
      <c r="EH28" s="33">
        <v>36.888199999999998</v>
      </c>
      <c r="EI28" s="50">
        <v>36.418179999999992</v>
      </c>
      <c r="EJ28" s="33">
        <v>36.476833333333332</v>
      </c>
      <c r="EK28" s="33">
        <v>35.240666666666662</v>
      </c>
      <c r="EL28" s="33">
        <v>37.166000000000004</v>
      </c>
      <c r="EM28" s="33">
        <v>37.119333333333337</v>
      </c>
      <c r="EN28" s="33">
        <v>37.136500000000005</v>
      </c>
      <c r="EO28" s="33">
        <v>36.893000000000001</v>
      </c>
      <c r="EP28" s="33">
        <v>37.141333333333336</v>
      </c>
      <c r="EQ28" s="50">
        <v>36.629100000000001</v>
      </c>
      <c r="ER28" s="33">
        <f t="shared" ref="ER28" si="174">EJ28-DT28</f>
        <v>2.0234333333333296</v>
      </c>
      <c r="ES28" s="33">
        <f t="shared" ref="ES28" si="175">EK28-DU28</f>
        <v>0.9604666666666688</v>
      </c>
      <c r="ET28" s="33">
        <f t="shared" ref="ET28" si="176">EL28-DV28</f>
        <v>0.61760000000000304</v>
      </c>
      <c r="EU28" s="33">
        <f t="shared" ref="EU28" si="177">EM28-DW28</f>
        <v>0.80853333333334376</v>
      </c>
      <c r="EV28" s="33">
        <f t="shared" ref="EV28" si="178">EN28-DX28</f>
        <v>0.64689999999999515</v>
      </c>
      <c r="EW28" s="33">
        <f t="shared" ref="EW28" si="179">EO28-DY28</f>
        <v>0.15560000000000684</v>
      </c>
      <c r="EX28" s="33">
        <f t="shared" ref="EX28" si="180">EP28-DZ28</f>
        <v>1.2377333333333382</v>
      </c>
      <c r="EY28" s="50">
        <f t="shared" ref="EY28" si="181">EQ28-EA28</f>
        <v>1.0246199999999988</v>
      </c>
      <c r="EZ28" s="74">
        <v>36.355752173913046</v>
      </c>
      <c r="FA28" s="3">
        <v>36.700000000000003</v>
      </c>
      <c r="FB28">
        <v>37.1</v>
      </c>
      <c r="FC28">
        <v>37.1</v>
      </c>
      <c r="FD28">
        <v>37.200000000000003</v>
      </c>
      <c r="FE28">
        <v>37.299999999999997</v>
      </c>
      <c r="FF28">
        <v>37.4</v>
      </c>
      <c r="FG28">
        <v>37.5</v>
      </c>
      <c r="FH28">
        <v>37.4</v>
      </c>
      <c r="FI28" s="82">
        <f t="shared" si="47"/>
        <v>0.69999999999999574</v>
      </c>
      <c r="FJ28" s="3">
        <v>0</v>
      </c>
      <c r="FK28">
        <v>1</v>
      </c>
      <c r="FL28">
        <v>2</v>
      </c>
      <c r="FM28" s="24">
        <v>2</v>
      </c>
      <c r="FP28">
        <v>4</v>
      </c>
      <c r="FQ28">
        <v>4</v>
      </c>
      <c r="FR28" s="3">
        <v>0</v>
      </c>
      <c r="FS28">
        <v>1</v>
      </c>
      <c r="FT28">
        <v>1</v>
      </c>
      <c r="FU28" s="24">
        <v>1</v>
      </c>
      <c r="FY28" s="1"/>
      <c r="FZ28" s="3">
        <v>0</v>
      </c>
      <c r="GA28">
        <v>0</v>
      </c>
      <c r="GB28">
        <v>2</v>
      </c>
      <c r="GC28" s="24">
        <v>1</v>
      </c>
      <c r="GG28" s="1"/>
    </row>
    <row r="29" spans="1:189" x14ac:dyDescent="0.35">
      <c r="A29" s="37">
        <v>28</v>
      </c>
      <c r="B29" s="51">
        <v>8</v>
      </c>
      <c r="C29" s="37">
        <v>1</v>
      </c>
      <c r="D29">
        <v>1.34</v>
      </c>
      <c r="E29">
        <v>30.071999999999999</v>
      </c>
      <c r="F29">
        <f t="shared" si="64"/>
        <v>1.0634970397362524</v>
      </c>
      <c r="G29">
        <f t="shared" si="27"/>
        <v>3.5365025263908369E-2</v>
      </c>
      <c r="H29" s="1">
        <f t="shared" si="28"/>
        <v>353.65025263908365</v>
      </c>
      <c r="I29">
        <v>6</v>
      </c>
      <c r="J29">
        <v>7</v>
      </c>
      <c r="K29">
        <v>8</v>
      </c>
      <c r="L29">
        <v>10</v>
      </c>
      <c r="M29">
        <f t="shared" si="29"/>
        <v>10.4284</v>
      </c>
      <c r="N29" s="9">
        <v>45699</v>
      </c>
      <c r="O29" s="27">
        <v>24.081250000000015</v>
      </c>
      <c r="P29">
        <v>43.990624999999994</v>
      </c>
      <c r="Q29" s="27">
        <v>17.729147982062781</v>
      </c>
      <c r="R29" s="83">
        <v>35.666367713004483</v>
      </c>
      <c r="S29" s="4">
        <v>45708</v>
      </c>
      <c r="T29" s="33">
        <v>36.382352941176492</v>
      </c>
      <c r="U29" s="33">
        <v>46.688235294117646</v>
      </c>
      <c r="V29">
        <v>1.0149999999999999</v>
      </c>
      <c r="W29" s="12">
        <v>8.5405999999999996E-2</v>
      </c>
      <c r="X29">
        <v>8.7075E-2</v>
      </c>
      <c r="Y29">
        <f t="shared" si="109"/>
        <v>1.6690000000000038E-3</v>
      </c>
      <c r="Z29">
        <v>6.4987000000000003E-2</v>
      </c>
      <c r="AA29">
        <v>6.5769999999999995E-2</v>
      </c>
      <c r="AB29">
        <f t="shared" si="110"/>
        <v>7.8299999999999204E-4</v>
      </c>
      <c r="AC29">
        <v>8.0658999999999995E-2</v>
      </c>
      <c r="AD29">
        <v>8.1154000000000004E-2</v>
      </c>
      <c r="AE29">
        <f t="shared" si="30"/>
        <v>4.9500000000000932E-4</v>
      </c>
      <c r="AF29">
        <v>4.6052000000000003E-2</v>
      </c>
      <c r="AG29">
        <v>4.9061E-2</v>
      </c>
      <c r="AH29">
        <f t="shared" si="31"/>
        <v>3.0089999999999978E-3</v>
      </c>
      <c r="AI29">
        <v>0.51</v>
      </c>
      <c r="AJ29">
        <v>0.51200000000000001</v>
      </c>
      <c r="AK29">
        <f t="shared" si="32"/>
        <v>2.0000000000000018E-3</v>
      </c>
      <c r="AL29" s="58">
        <f>Y29+AB29+AE29+AH29+AK29</f>
        <v>7.9560000000000047E-3</v>
      </c>
      <c r="AM29" s="58">
        <f t="shared" si="5"/>
        <v>0.12299999999999763</v>
      </c>
      <c r="AN29" s="58">
        <f t="shared" si="6"/>
        <v>0.78710400000000003</v>
      </c>
      <c r="AO29">
        <f>(1-((AL29-Y29)/AL29))*100</f>
        <v>20.977878330819543</v>
      </c>
      <c r="AP29">
        <f>(1-((AL29-AB29)/AL29))*100</f>
        <v>9.8416289592759156</v>
      </c>
      <c r="AQ29">
        <f>(1-((AL29-AE29)/AL29))*100</f>
        <v>6.2217194570136858</v>
      </c>
      <c r="AR29">
        <f>(1-((AL29-AH29)/AL29))*100</f>
        <v>37.820512820512775</v>
      </c>
      <c r="AS29">
        <f>(1-((AL29-AK29)/AL29))*100</f>
        <v>25.13826043237809</v>
      </c>
      <c r="AT29">
        <f t="shared" si="7"/>
        <v>1.9541952556026532</v>
      </c>
      <c r="AU29">
        <f t="shared" si="8"/>
        <v>1.2048563558865522</v>
      </c>
      <c r="AV29">
        <f t="shared" si="9"/>
        <v>0.61369468999120658</v>
      </c>
      <c r="AW29">
        <f t="shared" si="92"/>
        <v>6.5339181794493157</v>
      </c>
      <c r="AX29">
        <f t="shared" si="10"/>
        <v>0.39215686274509665</v>
      </c>
      <c r="AY29">
        <v>30.251999999999999</v>
      </c>
      <c r="AZ29">
        <v>30.129000000000001</v>
      </c>
      <c r="BA29">
        <f t="shared" si="11"/>
        <v>29.464896</v>
      </c>
      <c r="BB29">
        <f t="shared" si="12"/>
        <v>29.333940000000002</v>
      </c>
      <c r="BC29">
        <f t="shared" si="38"/>
        <v>-0.13095599999999763</v>
      </c>
      <c r="BD29" s="79">
        <f t="shared" si="39"/>
        <v>0.13095599999999763</v>
      </c>
      <c r="BE29" s="79">
        <f t="shared" si="40"/>
        <v>0.15714719999999716</v>
      </c>
      <c r="BF29" s="52">
        <v>153.52462250317578</v>
      </c>
      <c r="BG29" s="33">
        <v>179.17380041503137</v>
      </c>
      <c r="BH29" s="53">
        <v>165.36270461633987</v>
      </c>
      <c r="BI29" s="52">
        <v>5.4294021534568069</v>
      </c>
      <c r="BJ29" s="33">
        <v>6.33648597830806</v>
      </c>
      <c r="BK29" s="53">
        <v>5.8480562264650784</v>
      </c>
      <c r="BL29" s="52">
        <v>163.27298155875309</v>
      </c>
      <c r="BM29" s="33">
        <v>190.55080633967998</v>
      </c>
      <c r="BN29" s="53">
        <v>175.86274684225782</v>
      </c>
      <c r="BO29" s="5">
        <v>145.74786614533326</v>
      </c>
      <c r="BP29" s="5">
        <v>170.25276087791988</v>
      </c>
      <c r="BQ29" s="53">
        <v>157.05781756037322</v>
      </c>
      <c r="BR29" s="5">
        <v>8</v>
      </c>
      <c r="BS29" s="33">
        <v>9</v>
      </c>
      <c r="BT29" s="23">
        <v>0.78300000000000003</v>
      </c>
      <c r="BU29" s="33">
        <v>0.82099999999999995</v>
      </c>
      <c r="BV29">
        <f t="shared" si="41"/>
        <v>37.999999999999922</v>
      </c>
      <c r="BW29" s="43">
        <f>(BV29/4/BR29)</f>
        <v>1.1874999999999976</v>
      </c>
      <c r="BX29" s="46"/>
      <c r="BY29" s="46"/>
      <c r="BZ29" s="47"/>
      <c r="CA29">
        <v>0.80200000000000005</v>
      </c>
      <c r="CB29">
        <v>0.82299999999999995</v>
      </c>
      <c r="CC29">
        <f t="shared" si="42"/>
        <v>20.999999999999908</v>
      </c>
      <c r="CD29" s="43">
        <f t="shared" si="82"/>
        <v>0.29166666666666541</v>
      </c>
      <c r="CE29" s="43">
        <f t="shared" si="43"/>
        <v>3.1111111111110978</v>
      </c>
      <c r="CF29" s="46"/>
      <c r="CG29" s="46"/>
      <c r="CH29" s="47"/>
      <c r="CI29" s="23">
        <v>0.79700000000000004</v>
      </c>
      <c r="CJ29">
        <v>0.81599999999999995</v>
      </c>
      <c r="CK29">
        <f t="shared" si="44"/>
        <v>18.999999999999908</v>
      </c>
      <c r="CL29" s="43">
        <f t="shared" si="71"/>
        <v>0.26388888888888762</v>
      </c>
      <c r="CM29" s="67"/>
      <c r="CN29" s="67"/>
      <c r="CO29" s="68"/>
      <c r="CP29" s="23">
        <v>0.78300000000000003</v>
      </c>
      <c r="CQ29">
        <v>0.82099999999999995</v>
      </c>
      <c r="CR29">
        <f t="shared" si="45"/>
        <v>37.999999999999922</v>
      </c>
      <c r="CS29" s="43">
        <f t="shared" si="72"/>
        <v>0.52777777777777668</v>
      </c>
      <c r="CT29" s="67"/>
      <c r="CU29" s="67"/>
      <c r="CV29" s="68"/>
      <c r="CW29" s="23">
        <v>0.78600000000000003</v>
      </c>
      <c r="CX29">
        <v>0.82799999999999996</v>
      </c>
      <c r="CY29">
        <f>(CX29-CW29)*1000</f>
        <v>41.999999999999929</v>
      </c>
      <c r="CZ29" s="43">
        <f t="shared" si="73"/>
        <v>0.58333333333333237</v>
      </c>
      <c r="DA29" s="67"/>
      <c r="DB29" s="67"/>
      <c r="DC29" s="68"/>
      <c r="DD29" s="23">
        <v>0.82799999999999996</v>
      </c>
      <c r="DE29">
        <v>0.85</v>
      </c>
      <c r="DF29">
        <f t="shared" si="74"/>
        <v>22.000000000000021</v>
      </c>
      <c r="DG29" s="43">
        <f t="shared" si="75"/>
        <v>0.30555555555555586</v>
      </c>
      <c r="DH29" s="67"/>
      <c r="DI29" s="67"/>
      <c r="DJ29" s="68"/>
      <c r="DK29" s="23">
        <v>0.81499999999999995</v>
      </c>
      <c r="DL29">
        <v>0.82899999999999996</v>
      </c>
      <c r="DM29">
        <f t="shared" si="17"/>
        <v>14.000000000000012</v>
      </c>
      <c r="DN29" s="43">
        <f t="shared" si="76"/>
        <v>0.19444444444444461</v>
      </c>
      <c r="DO29" s="67"/>
      <c r="DP29" s="67"/>
      <c r="DQ29" s="68"/>
      <c r="DR29" s="23">
        <f t="shared" si="18"/>
        <v>0.56249999999999933</v>
      </c>
      <c r="DS29" s="24">
        <f t="shared" si="19"/>
        <v>0.41666666666666546</v>
      </c>
      <c r="DT29" s="33">
        <v>35.326799999999999</v>
      </c>
      <c r="DU29" s="33">
        <v>35.804799999999993</v>
      </c>
      <c r="DV29" s="33">
        <v>36.910200000000003</v>
      </c>
      <c r="DW29" s="33">
        <v>37.196199999999997</v>
      </c>
      <c r="DX29" s="33">
        <v>36.48960000000001</v>
      </c>
      <c r="DY29" s="33">
        <v>37.073599999999992</v>
      </c>
      <c r="DZ29" s="33">
        <v>36.589199999999991</v>
      </c>
      <c r="EA29" s="50">
        <v>36.458240000000004</v>
      </c>
      <c r="EB29" s="33">
        <v>36.487400000000001</v>
      </c>
      <c r="EC29" s="33">
        <v>35.754799999999996</v>
      </c>
      <c r="ED29" s="33">
        <v>36.798199999999994</v>
      </c>
      <c r="EE29" s="33">
        <v>37.021599999999999</v>
      </c>
      <c r="EF29" s="33">
        <v>36.502000000000002</v>
      </c>
      <c r="EG29" s="33">
        <v>36.837199999999996</v>
      </c>
      <c r="EH29" s="33">
        <v>37.062800000000003</v>
      </c>
      <c r="EI29" s="50">
        <v>36.594379999999994</v>
      </c>
      <c r="EJ29" s="33">
        <v>36.892666666666663</v>
      </c>
      <c r="EK29" s="33">
        <v>35.615000000000002</v>
      </c>
      <c r="EL29" s="33">
        <v>36.677500000000002</v>
      </c>
      <c r="EM29" s="33">
        <v>37.088333333333331</v>
      </c>
      <c r="EN29" s="33">
        <v>36.564833333333333</v>
      </c>
      <c r="EO29" s="33">
        <v>36.394500000000001</v>
      </c>
      <c r="EP29" s="33">
        <v>36.674499999999995</v>
      </c>
      <c r="EQ29" s="50">
        <v>36.631283333333336</v>
      </c>
      <c r="ER29" s="33">
        <f t="shared" ref="ER29:EY29" si="182">EJ29-DT29</f>
        <v>1.5658666666666647</v>
      </c>
      <c r="ES29" s="33">
        <f t="shared" si="182"/>
        <v>-0.18979999999999109</v>
      </c>
      <c r="ET29" s="33">
        <f t="shared" si="182"/>
        <v>-0.23270000000000124</v>
      </c>
      <c r="EU29" s="33">
        <f t="shared" si="182"/>
        <v>-0.10786666666666633</v>
      </c>
      <c r="EV29" s="33">
        <f t="shared" si="182"/>
        <v>7.5233333333322605E-2</v>
      </c>
      <c r="EW29" s="33">
        <f t="shared" si="182"/>
        <v>-0.67909999999999116</v>
      </c>
      <c r="EX29" s="33">
        <f t="shared" si="182"/>
        <v>8.5300000000003706E-2</v>
      </c>
      <c r="EY29" s="50">
        <f t="shared" si="182"/>
        <v>0.17304333333333233</v>
      </c>
      <c r="EZ29" s="74">
        <v>36.590184782608702</v>
      </c>
      <c r="FA29" s="3">
        <v>36.700000000000003</v>
      </c>
      <c r="FB29">
        <v>37</v>
      </c>
      <c r="FC29">
        <v>37.200000000000003</v>
      </c>
      <c r="FD29">
        <v>37.4</v>
      </c>
      <c r="FE29">
        <v>37.4</v>
      </c>
      <c r="FF29">
        <v>37.4</v>
      </c>
      <c r="FG29">
        <v>37.4</v>
      </c>
      <c r="FH29">
        <v>37.4</v>
      </c>
      <c r="FI29" s="82">
        <f t="shared" si="47"/>
        <v>0.69999999999999574</v>
      </c>
      <c r="FJ29" s="3">
        <v>1</v>
      </c>
      <c r="FK29">
        <v>2</v>
      </c>
      <c r="FL29">
        <v>3</v>
      </c>
      <c r="FM29" s="24">
        <v>3</v>
      </c>
      <c r="FO29">
        <v>1</v>
      </c>
      <c r="FP29">
        <v>4</v>
      </c>
      <c r="FQ29">
        <v>4</v>
      </c>
      <c r="FR29" s="3">
        <v>0</v>
      </c>
      <c r="FS29">
        <v>1</v>
      </c>
      <c r="FT29">
        <v>2</v>
      </c>
      <c r="FU29" s="24">
        <v>2</v>
      </c>
      <c r="FX29">
        <v>3</v>
      </c>
      <c r="FY29" s="1">
        <v>3</v>
      </c>
      <c r="FZ29" s="3">
        <v>0</v>
      </c>
      <c r="GA29">
        <v>1</v>
      </c>
      <c r="GB29">
        <v>2</v>
      </c>
      <c r="GC29" s="24">
        <v>2</v>
      </c>
      <c r="GF29">
        <v>4</v>
      </c>
      <c r="GG29" s="1">
        <v>4</v>
      </c>
    </row>
    <row r="30" spans="1:189" x14ac:dyDescent="0.35">
      <c r="A30" s="41">
        <v>29</v>
      </c>
      <c r="B30">
        <v>17</v>
      </c>
      <c r="C30" s="41">
        <v>5</v>
      </c>
      <c r="D30">
        <v>1.651</v>
      </c>
      <c r="E30">
        <v>72.37</v>
      </c>
      <c r="F30">
        <f t="shared" si="64"/>
        <v>1.7969886958469681</v>
      </c>
      <c r="G30">
        <f t="shared" si="27"/>
        <v>2.4830574766435926E-2</v>
      </c>
      <c r="H30" s="1">
        <f t="shared" si="28"/>
        <v>248.30574766435925</v>
      </c>
      <c r="I30">
        <v>16</v>
      </c>
      <c r="J30">
        <v>18</v>
      </c>
      <c r="K30">
        <v>22</v>
      </c>
      <c r="L30">
        <v>32</v>
      </c>
      <c r="M30">
        <f t="shared" si="29"/>
        <v>24.689710000000002</v>
      </c>
      <c r="N30" s="9">
        <v>45635</v>
      </c>
      <c r="O30" s="33">
        <v>24.096551724137946</v>
      </c>
      <c r="P30" s="33">
        <v>51.92068965517241</v>
      </c>
      <c r="Q30" s="27">
        <v>47.292405704770871</v>
      </c>
      <c r="R30" s="84">
        <v>83.490190400347501</v>
      </c>
      <c r="S30" s="4">
        <v>45670</v>
      </c>
      <c r="T30" s="33">
        <v>36.788461538461526</v>
      </c>
      <c r="U30" s="33">
        <v>52.034615384615378</v>
      </c>
      <c r="V30">
        <v>1.018</v>
      </c>
      <c r="W30" s="12">
        <v>0.153471</v>
      </c>
      <c r="X30">
        <v>0.19534599999999999</v>
      </c>
      <c r="Y30">
        <f t="shared" si="109"/>
        <v>4.1874999999999996E-2</v>
      </c>
      <c r="Z30">
        <v>8.3051E-2</v>
      </c>
      <c r="AA30">
        <v>0.10563400000000001</v>
      </c>
      <c r="AB30">
        <f t="shared" si="110"/>
        <v>2.2583000000000006E-2</v>
      </c>
      <c r="AC30">
        <v>0.13304199999999999</v>
      </c>
      <c r="AD30">
        <v>0.15349599999999999</v>
      </c>
      <c r="AE30">
        <f t="shared" si="30"/>
        <v>2.0454E-2</v>
      </c>
      <c r="AF30">
        <v>4.9303E-2</v>
      </c>
      <c r="AG30">
        <v>5.1681999999999999E-2</v>
      </c>
      <c r="AH30">
        <f t="shared" si="31"/>
        <v>2.3789999999999992E-3</v>
      </c>
      <c r="AI30">
        <v>0.47799999999999998</v>
      </c>
      <c r="AJ30">
        <v>0.48399999999999999</v>
      </c>
      <c r="AK30">
        <f t="shared" si="32"/>
        <v>6.0000000000000053E-3</v>
      </c>
      <c r="AL30" s="58">
        <f t="shared" si="33"/>
        <v>9.3291000000000013E-2</v>
      </c>
      <c r="AM30" s="58">
        <f t="shared" si="5"/>
        <v>0.25499999999998901</v>
      </c>
      <c r="AN30" s="58">
        <f t="shared" si="6"/>
        <v>0.89686699999999997</v>
      </c>
      <c r="AO30">
        <f t="shared" ref="AO30" si="183">(1-((AL30-Y30)/AL30))*100</f>
        <v>44.886430631036212</v>
      </c>
      <c r="AP30">
        <f t="shared" ref="AP30" si="184">(1-((AL30-AB30)/AL30))*100</f>
        <v>24.207051055300088</v>
      </c>
      <c r="AQ30">
        <f t="shared" ref="AQ30" si="185">(1-((AL30-AE30)/AL30))*100</f>
        <v>21.924944528411096</v>
      </c>
      <c r="AR30">
        <f t="shared" ref="AR30" si="186">(1-((AL30-AH30)/AL30))*100</f>
        <v>2.5500852172235189</v>
      </c>
      <c r="AS30">
        <f t="shared" ref="AS30" si="187">(1-((AL30-AK30)/AL30))*100</f>
        <v>6.4314885680290761</v>
      </c>
      <c r="AT30">
        <f t="shared" si="7"/>
        <v>27.285285167881877</v>
      </c>
      <c r="AU30">
        <f t="shared" si="8"/>
        <v>27.191725566218349</v>
      </c>
      <c r="AV30">
        <f t="shared" si="9"/>
        <v>15.374092391876248</v>
      </c>
      <c r="AW30">
        <f t="shared" si="92"/>
        <v>4.8252641827069347</v>
      </c>
      <c r="AX30">
        <f t="shared" si="10"/>
        <v>1.2552301255230103</v>
      </c>
      <c r="AY30">
        <v>72.234999999999999</v>
      </c>
      <c r="AZ30">
        <v>71.98</v>
      </c>
      <c r="BA30">
        <f t="shared" si="11"/>
        <v>71.338132999999999</v>
      </c>
      <c r="BB30">
        <f t="shared" si="12"/>
        <v>70.98984200000001</v>
      </c>
      <c r="BC30">
        <f t="shared" si="38"/>
        <v>-0.34829099999998903</v>
      </c>
      <c r="BD30" s="79">
        <f t="shared" si="39"/>
        <v>0.34829099999998903</v>
      </c>
      <c r="BE30" s="79">
        <f t="shared" si="40"/>
        <v>0.41794919999998681</v>
      </c>
      <c r="BF30" s="52">
        <v>141.1042370400375</v>
      </c>
      <c r="BG30" s="33">
        <v>178.89074463390935</v>
      </c>
      <c r="BH30" s="53">
        <v>158.54416362182454</v>
      </c>
      <c r="BI30" s="52">
        <v>3.5036993076835485</v>
      </c>
      <c r="BJ30" s="33">
        <v>4.4419600096556824</v>
      </c>
      <c r="BK30" s="53">
        <v>3.9367427085937639</v>
      </c>
      <c r="BL30" s="52">
        <v>253.56271889705843</v>
      </c>
      <c r="BM30" s="33">
        <v>321.46464589878178</v>
      </c>
      <c r="BN30" s="53">
        <v>284.90206982093071</v>
      </c>
      <c r="BO30" s="33">
        <v>139.1140485963825</v>
      </c>
      <c r="BP30" s="33">
        <v>174.53211856249254</v>
      </c>
      <c r="BQ30" s="53">
        <v>155.458996872695</v>
      </c>
      <c r="BR30" s="5">
        <v>8</v>
      </c>
      <c r="BS30" s="33">
        <v>9</v>
      </c>
      <c r="BT30" s="23">
        <v>0.69599999999999995</v>
      </c>
      <c r="BU30" s="5">
        <v>0.70199999999999996</v>
      </c>
      <c r="BV30">
        <f t="shared" si="41"/>
        <v>6.0000000000000053</v>
      </c>
      <c r="BW30" s="43">
        <f t="shared" si="55"/>
        <v>0.18750000000000017</v>
      </c>
      <c r="BX30" s="46"/>
      <c r="BY30" s="46"/>
      <c r="BZ30" s="47"/>
      <c r="CA30">
        <v>0.79500000000000004</v>
      </c>
      <c r="CB30">
        <v>0.89100000000000001</v>
      </c>
      <c r="CC30">
        <f t="shared" si="42"/>
        <v>95.999999999999972</v>
      </c>
      <c r="CD30" s="43">
        <f t="shared" si="82"/>
        <v>1.333333333333333</v>
      </c>
      <c r="CE30" s="43">
        <f t="shared" si="43"/>
        <v>14.22222222222222</v>
      </c>
      <c r="CF30" s="46"/>
      <c r="CG30" s="46"/>
      <c r="CH30" s="47"/>
      <c r="CI30" s="23">
        <v>0.80800000000000005</v>
      </c>
      <c r="CJ30">
        <v>0.87</v>
      </c>
      <c r="CK30">
        <f t="shared" si="44"/>
        <v>61.999999999999943</v>
      </c>
      <c r="CL30" s="43">
        <f t="shared" si="71"/>
        <v>0.86111111111111027</v>
      </c>
      <c r="CM30" s="67"/>
      <c r="CN30" s="67"/>
      <c r="CO30" s="68"/>
      <c r="CP30" s="23">
        <v>0.81699999999999995</v>
      </c>
      <c r="CQ30">
        <v>0.88300000000000001</v>
      </c>
      <c r="CR30">
        <f t="shared" si="45"/>
        <v>66.000000000000057</v>
      </c>
      <c r="CS30" s="43">
        <f t="shared" si="72"/>
        <v>0.91666666666666741</v>
      </c>
      <c r="CT30" s="67"/>
      <c r="CU30" s="67"/>
      <c r="CV30" s="68"/>
      <c r="CW30" s="23">
        <v>0.80900000000000005</v>
      </c>
      <c r="CX30">
        <v>0.85</v>
      </c>
      <c r="CY30">
        <f t="shared" si="46"/>
        <v>40.999999999999929</v>
      </c>
      <c r="CZ30" s="43">
        <f t="shared" si="73"/>
        <v>0.56944444444444342</v>
      </c>
      <c r="DA30" s="67"/>
      <c r="DB30" s="67"/>
      <c r="DC30" s="68"/>
      <c r="DD30" s="23">
        <v>0.82</v>
      </c>
      <c r="DE30">
        <v>0.84399999999999997</v>
      </c>
      <c r="DF30">
        <f t="shared" si="74"/>
        <v>24.000000000000021</v>
      </c>
      <c r="DG30" s="43">
        <f t="shared" si="75"/>
        <v>0.33333333333333365</v>
      </c>
      <c r="DH30" s="67"/>
      <c r="DI30" s="67"/>
      <c r="DJ30" s="68"/>
      <c r="DK30" s="23">
        <v>0.81499999999999995</v>
      </c>
      <c r="DL30">
        <v>0.84899999999999998</v>
      </c>
      <c r="DM30">
        <f t="shared" si="17"/>
        <v>34.000000000000028</v>
      </c>
      <c r="DN30" s="43">
        <f t="shared" si="76"/>
        <v>0.4722222222222226</v>
      </c>
      <c r="DO30" s="67"/>
      <c r="DP30" s="67"/>
      <c r="DQ30" s="68"/>
      <c r="DR30" s="23">
        <f t="shared" si="18"/>
        <v>0.33101851851851882</v>
      </c>
      <c r="DS30" s="24">
        <f t="shared" si="19"/>
        <v>0.92013888888888851</v>
      </c>
      <c r="DT30" s="33">
        <v>33.591799999999999</v>
      </c>
      <c r="DU30" s="33">
        <v>34.442799999999991</v>
      </c>
      <c r="DV30" s="33">
        <v>35.712600000000002</v>
      </c>
      <c r="DW30" s="33">
        <v>36.310600000000001</v>
      </c>
      <c r="DX30" s="33">
        <v>34.1068</v>
      </c>
      <c r="DY30" s="33">
        <v>36.276199999999996</v>
      </c>
      <c r="DZ30" s="33">
        <v>34.195400000000006</v>
      </c>
      <c r="EA30" s="50">
        <v>35.213880000000003</v>
      </c>
      <c r="EB30" s="33">
        <v>35.925599999999996</v>
      </c>
      <c r="EC30" s="33">
        <v>35.367399999999996</v>
      </c>
      <c r="ED30" s="33">
        <v>36.523400000000002</v>
      </c>
      <c r="EE30" s="33">
        <v>36.673000000000002</v>
      </c>
      <c r="EF30" s="33">
        <v>35.1922</v>
      </c>
      <c r="EG30" s="33">
        <v>36.525199999999998</v>
      </c>
      <c r="EH30" s="33">
        <v>36.252600000000001</v>
      </c>
      <c r="EI30" s="50">
        <v>36.21752</v>
      </c>
      <c r="EJ30" s="33">
        <v>36.351666666666667</v>
      </c>
      <c r="EK30" s="33">
        <v>35.604999999999997</v>
      </c>
      <c r="EL30" s="33">
        <v>36.573333333333331</v>
      </c>
      <c r="EM30" s="33">
        <v>36.786666666666662</v>
      </c>
      <c r="EN30" s="33">
        <v>35.961666666666666</v>
      </c>
      <c r="EO30" s="33">
        <v>36.352666666666664</v>
      </c>
      <c r="EP30" s="33">
        <v>36.487333333333332</v>
      </c>
      <c r="EQ30" s="50">
        <v>36.399333333333338</v>
      </c>
      <c r="ER30" s="33">
        <f>EJ30-DT30</f>
        <v>2.7598666666666674</v>
      </c>
      <c r="ES30" s="33">
        <f t="shared" ref="ES30" si="188">EK30-DU30</f>
        <v>1.1622000000000057</v>
      </c>
      <c r="ET30" s="33">
        <f t="shared" ref="ET30" si="189">EL30-DV30</f>
        <v>0.86073333333332869</v>
      </c>
      <c r="EU30" s="33">
        <f t="shared" ref="EU30" si="190">EM30-DW30</f>
        <v>0.47606666666666086</v>
      </c>
      <c r="EV30" s="33">
        <f t="shared" ref="EV30" si="191">EN30-DX30</f>
        <v>1.8548666666666662</v>
      </c>
      <c r="EW30" s="33">
        <f t="shared" ref="EW30" si="192">EO30-DY30</f>
        <v>7.6466666666668459E-2</v>
      </c>
      <c r="EX30" s="33">
        <f t="shared" ref="EX30" si="193">EP30-DZ30</f>
        <v>2.2919333333333256</v>
      </c>
      <c r="EY30" s="50">
        <f t="shared" ref="EY30" si="194">EQ30-EA30</f>
        <v>1.185453333333335</v>
      </c>
      <c r="EZ30" s="74">
        <v>36.112749999999991</v>
      </c>
      <c r="FA30" s="3">
        <v>36.799999999999997</v>
      </c>
      <c r="FB30" s="33">
        <v>36.799999999999997</v>
      </c>
      <c r="FC30" s="33">
        <v>36.799999999999997</v>
      </c>
      <c r="FD30" s="33">
        <v>36.9</v>
      </c>
      <c r="FE30" s="33">
        <v>36.799999999999997</v>
      </c>
      <c r="FF30" s="33">
        <v>36.9</v>
      </c>
      <c r="FG30" s="33">
        <v>37</v>
      </c>
      <c r="FH30" s="33">
        <v>36.9</v>
      </c>
      <c r="FI30" s="82">
        <f t="shared" si="47"/>
        <v>0.10000000000000142</v>
      </c>
      <c r="FJ30" s="3">
        <v>1</v>
      </c>
      <c r="FK30" s="33">
        <v>2</v>
      </c>
      <c r="FL30" s="33">
        <v>2</v>
      </c>
      <c r="FM30" s="24">
        <v>3</v>
      </c>
      <c r="FO30">
        <v>1</v>
      </c>
      <c r="FP30">
        <v>1</v>
      </c>
      <c r="FQ30">
        <v>4</v>
      </c>
      <c r="FR30" s="3">
        <v>0</v>
      </c>
      <c r="FS30">
        <v>1</v>
      </c>
      <c r="FT30">
        <v>2</v>
      </c>
      <c r="FU30" s="24">
        <v>3</v>
      </c>
      <c r="FX30">
        <v>1</v>
      </c>
      <c r="FY30" s="1">
        <v>4</v>
      </c>
      <c r="FZ30" s="3">
        <v>0</v>
      </c>
      <c r="GA30">
        <v>1</v>
      </c>
      <c r="GB30">
        <v>2</v>
      </c>
      <c r="GC30" s="24">
        <v>2</v>
      </c>
      <c r="GG30" s="1">
        <v>4</v>
      </c>
    </row>
    <row r="31" spans="1:189" ht="15" thickBot="1" x14ac:dyDescent="0.4">
      <c r="A31" s="57">
        <v>30</v>
      </c>
      <c r="B31" s="8">
        <v>16</v>
      </c>
      <c r="C31" s="57">
        <v>4</v>
      </c>
      <c r="D31" s="8">
        <v>1.671</v>
      </c>
      <c r="E31" s="8">
        <v>70.325000000000003</v>
      </c>
      <c r="F31" s="8">
        <f>((E31^0.425)*((D31*100)^0.725)*0.007184)</f>
        <v>1.7907950682399927</v>
      </c>
      <c r="G31" s="8">
        <f t="shared" si="27"/>
        <v>2.5464558382367473E-2</v>
      </c>
      <c r="H31" s="2">
        <f t="shared" si="28"/>
        <v>254.64558382367471</v>
      </c>
      <c r="I31" s="8">
        <v>14</v>
      </c>
      <c r="J31" s="8">
        <v>16</v>
      </c>
      <c r="K31" s="8">
        <v>17</v>
      </c>
      <c r="L31" s="8">
        <v>22</v>
      </c>
      <c r="M31" s="2">
        <f t="shared" si="29"/>
        <v>20.305660000000003</v>
      </c>
      <c r="N31" s="10">
        <v>45706</v>
      </c>
      <c r="O31" s="55">
        <v>24.432258064516123</v>
      </c>
      <c r="P31" s="55">
        <v>43.861290322580643</v>
      </c>
      <c r="Q31" s="85">
        <v>58.230681589705782</v>
      </c>
      <c r="R31" s="86">
        <v>91.740499966490177</v>
      </c>
      <c r="S31" s="7">
        <v>45709</v>
      </c>
      <c r="T31" s="8">
        <v>36.788461538461526</v>
      </c>
      <c r="U31" s="8">
        <v>46.258227848101264</v>
      </c>
      <c r="V31" s="8">
        <v>1.0109999999999999</v>
      </c>
      <c r="W31" s="11">
        <v>0.154062</v>
      </c>
      <c r="X31" s="8">
        <v>0.17366000000000001</v>
      </c>
      <c r="Y31" s="8">
        <f t="shared" si="109"/>
        <v>1.9598000000000004E-2</v>
      </c>
      <c r="Z31" s="8">
        <v>8.2986000000000004E-2</v>
      </c>
      <c r="AA31" s="8">
        <v>9.3779000000000001E-2</v>
      </c>
      <c r="AB31" s="8">
        <f t="shared" si="110"/>
        <v>1.0792999999999997E-2</v>
      </c>
      <c r="AC31" s="8">
        <v>0.129908</v>
      </c>
      <c r="AD31" s="8">
        <v>0.14694199999999999</v>
      </c>
      <c r="AE31" s="8">
        <f t="shared" si="30"/>
        <v>1.7033999999999994E-2</v>
      </c>
      <c r="AF31" s="8">
        <v>3.6831000000000003E-2</v>
      </c>
      <c r="AG31" s="8">
        <v>3.7672999999999998E-2</v>
      </c>
      <c r="AH31" s="8">
        <f t="shared" si="31"/>
        <v>8.4199999999999553E-4</v>
      </c>
      <c r="AI31" s="8">
        <v>0.74399999999999999</v>
      </c>
      <c r="AJ31" s="8">
        <v>0.745</v>
      </c>
      <c r="AK31" s="8">
        <f t="shared" si="32"/>
        <v>1.0000000000000009E-3</v>
      </c>
      <c r="AL31" s="60">
        <f>Y31+AB31+AE31+AH31+AK31</f>
        <v>4.9266999999999991E-2</v>
      </c>
      <c r="AM31" s="60">
        <f t="shared" si="5"/>
        <v>0.1350000000000055</v>
      </c>
      <c r="AN31" s="60">
        <f t="shared" si="6"/>
        <v>1.1477870000000001</v>
      </c>
      <c r="AO31" s="8">
        <f>(1-((AL31-Y31)/AL31))*100</f>
        <v>39.779162522581061</v>
      </c>
      <c r="AP31" s="8">
        <f>(1-((AL31-AB31)/AL31))*100</f>
        <v>21.907158950210082</v>
      </c>
      <c r="AQ31" s="8">
        <f>(1-((AL31-AE31)/AL31))*100</f>
        <v>34.574867558406233</v>
      </c>
      <c r="AR31" s="8">
        <f>(1-((AL31-AH31)/AL31))*100</f>
        <v>1.7090547425254177</v>
      </c>
      <c r="AS31" s="8">
        <f>(1-((AL31-AK31)/AL31))*100</f>
        <v>2.029756226277224</v>
      </c>
      <c r="AT31" s="8">
        <f t="shared" si="7"/>
        <v>12.720852643740832</v>
      </c>
      <c r="AU31" s="8">
        <f t="shared" si="8"/>
        <v>13.005808208613502</v>
      </c>
      <c r="AV31" s="8">
        <f t="shared" si="9"/>
        <v>13.112356436863005</v>
      </c>
      <c r="AW31" s="8">
        <f t="shared" si="92"/>
        <v>2.2861176726127308</v>
      </c>
      <c r="AX31" s="8">
        <f t="shared" si="10"/>
        <v>0.13440860215053752</v>
      </c>
      <c r="AY31" s="8">
        <v>71.125</v>
      </c>
      <c r="AZ31" s="8">
        <v>70.989999999999995</v>
      </c>
      <c r="BA31" s="8">
        <f t="shared" si="11"/>
        <v>69.977213000000006</v>
      </c>
      <c r="BB31" s="8">
        <f t="shared" si="12"/>
        <v>69.792946000000001</v>
      </c>
      <c r="BC31" s="8">
        <f t="shared" si="38"/>
        <v>-0.18426700000000551</v>
      </c>
      <c r="BD31" s="80">
        <f t="shared" si="39"/>
        <v>0.18426700000000551</v>
      </c>
      <c r="BE31" s="80">
        <f t="shared" si="40"/>
        <v>0.2211204000000066</v>
      </c>
      <c r="BF31" s="54">
        <v>144.06465716566578</v>
      </c>
      <c r="BG31" s="55">
        <v>166.12340785061826</v>
      </c>
      <c r="BH31" s="56">
        <v>154.24561902025923</v>
      </c>
      <c r="BI31" s="54">
        <v>3.6685428732308512</v>
      </c>
      <c r="BJ31" s="55">
        <v>4.2302592178899117</v>
      </c>
      <c r="BK31" s="56">
        <v>3.9277965707658016</v>
      </c>
      <c r="BL31" s="54">
        <v>257.99027755995962</v>
      </c>
      <c r="BM31" s="55">
        <v>297.49297949810807</v>
      </c>
      <c r="BN31" s="56">
        <v>276.22229383910502</v>
      </c>
      <c r="BO31" s="55">
        <v>140.34086305823976</v>
      </c>
      <c r="BP31" s="55">
        <v>161.40052926948601</v>
      </c>
      <c r="BQ31" s="56">
        <v>150.06070900189187</v>
      </c>
      <c r="BR31" s="5">
        <v>8</v>
      </c>
      <c r="BS31" s="8">
        <v>9</v>
      </c>
      <c r="BT31" s="25">
        <v>0.7</v>
      </c>
      <c r="BU31" s="8">
        <v>0.71499999999999997</v>
      </c>
      <c r="BV31" s="8">
        <f t="shared" si="41"/>
        <v>15.000000000000014</v>
      </c>
      <c r="BW31" s="43">
        <f>(BV31/4/BR31)</f>
        <v>0.46875000000000044</v>
      </c>
      <c r="BX31" s="48"/>
      <c r="BY31" s="48"/>
      <c r="BZ31" s="49"/>
      <c r="CA31" s="25">
        <v>0.79300000000000004</v>
      </c>
      <c r="CB31" s="8">
        <v>0.85499999999999998</v>
      </c>
      <c r="CC31" s="8">
        <f t="shared" si="42"/>
        <v>61.999999999999943</v>
      </c>
      <c r="CD31" s="17">
        <f t="shared" si="82"/>
        <v>0.86111111111111027</v>
      </c>
      <c r="CE31" s="43">
        <f t="shared" si="43"/>
        <v>9.1851851851851762</v>
      </c>
      <c r="CF31" s="48"/>
      <c r="CG31" s="48"/>
      <c r="CH31" s="49"/>
      <c r="CI31" s="25">
        <v>0.78400000000000003</v>
      </c>
      <c r="CJ31" s="8">
        <v>0.84399999999999997</v>
      </c>
      <c r="CK31" s="8">
        <f t="shared" si="44"/>
        <v>59.999999999999943</v>
      </c>
      <c r="CL31" s="17">
        <f t="shared" si="71"/>
        <v>0.83333333333333259</v>
      </c>
      <c r="CM31" s="69"/>
      <c r="CN31" s="69"/>
      <c r="CO31" s="70"/>
      <c r="CP31" s="25">
        <v>0.81</v>
      </c>
      <c r="CQ31" s="8">
        <v>0.89300000000000002</v>
      </c>
      <c r="CR31" s="8">
        <f t="shared" si="45"/>
        <v>82.999999999999957</v>
      </c>
      <c r="CS31" s="17">
        <f t="shared" si="72"/>
        <v>1.1527777777777772</v>
      </c>
      <c r="CT31" s="69"/>
      <c r="CU31" s="69"/>
      <c r="CV31" s="70"/>
      <c r="CW31" s="25">
        <v>0.81100000000000005</v>
      </c>
      <c r="CX31" s="8">
        <v>0.88200000000000001</v>
      </c>
      <c r="CY31" s="8">
        <f t="shared" si="46"/>
        <v>70.999999999999957</v>
      </c>
      <c r="CZ31" s="17">
        <f t="shared" si="73"/>
        <v>0.98611111111111049</v>
      </c>
      <c r="DA31" s="69"/>
      <c r="DB31" s="69"/>
      <c r="DC31" s="70"/>
      <c r="DD31" s="25">
        <v>0.8</v>
      </c>
      <c r="DE31" s="8">
        <v>0.82</v>
      </c>
      <c r="DF31" s="8">
        <f t="shared" si="74"/>
        <v>19.999999999999908</v>
      </c>
      <c r="DG31" s="17">
        <f t="shared" si="75"/>
        <v>0.27777777777777651</v>
      </c>
      <c r="DH31" s="69"/>
      <c r="DI31" s="69"/>
      <c r="DJ31" s="70"/>
      <c r="DK31" s="25">
        <v>0.8</v>
      </c>
      <c r="DL31" s="8">
        <v>0.83099999999999996</v>
      </c>
      <c r="DM31" s="8">
        <f t="shared" si="17"/>
        <v>30.999999999999915</v>
      </c>
      <c r="DN31" s="17">
        <f t="shared" si="76"/>
        <v>0.43055555555555436</v>
      </c>
      <c r="DO31" s="69"/>
      <c r="DP31" s="69"/>
      <c r="DQ31" s="70"/>
      <c r="DR31" s="23">
        <f t="shared" si="18"/>
        <v>0.39236111111111044</v>
      </c>
      <c r="DS31" s="24">
        <f t="shared" si="19"/>
        <v>0.95833333333333259</v>
      </c>
      <c r="DT31" s="55">
        <v>33.541999999999994</v>
      </c>
      <c r="DU31" s="55">
        <v>34.805199999999999</v>
      </c>
      <c r="DV31" s="55">
        <v>35.875</v>
      </c>
      <c r="DW31" s="55">
        <v>36.435400000000001</v>
      </c>
      <c r="DX31" s="55">
        <v>35.853400000000001</v>
      </c>
      <c r="DY31" s="55">
        <v>35.6158</v>
      </c>
      <c r="DZ31" s="55">
        <v>35.940999999999995</v>
      </c>
      <c r="EA31" s="59">
        <v>35.362560000000002</v>
      </c>
      <c r="EB31" s="55">
        <v>35.052199999999999</v>
      </c>
      <c r="EC31" s="55">
        <v>35.392399999999995</v>
      </c>
      <c r="ED31" s="55">
        <v>36.373599999999996</v>
      </c>
      <c r="EE31" s="55">
        <v>36.597799999999999</v>
      </c>
      <c r="EF31" s="55">
        <v>36.726800000000004</v>
      </c>
      <c r="EG31" s="55">
        <v>35.715199999999996</v>
      </c>
      <c r="EH31" s="55">
        <v>36.601999999999997</v>
      </c>
      <c r="EI31" s="59">
        <v>35.980339999999998</v>
      </c>
      <c r="EJ31" s="55">
        <v>35.852833333333336</v>
      </c>
      <c r="EK31" s="55">
        <v>35.812999999999995</v>
      </c>
      <c r="EL31" s="55">
        <v>36.449000000000005</v>
      </c>
      <c r="EM31" s="55">
        <v>36.786666666666662</v>
      </c>
      <c r="EN31" s="55">
        <v>36.44</v>
      </c>
      <c r="EO31" s="55">
        <v>35.521999999999998</v>
      </c>
      <c r="EP31" s="55">
        <v>36.715666666666664</v>
      </c>
      <c r="EQ31" s="59">
        <v>36.303866666666664</v>
      </c>
      <c r="ER31" s="55">
        <f>EJ31-DT31</f>
        <v>2.310833333333342</v>
      </c>
      <c r="ES31" s="55">
        <f t="shared" ref="ES31:EY31" si="195">EK31-DU31</f>
        <v>1.007799999999996</v>
      </c>
      <c r="ET31" s="55">
        <f t="shared" si="195"/>
        <v>0.57400000000000517</v>
      </c>
      <c r="EU31" s="55">
        <f t="shared" si="195"/>
        <v>0.3512666666666604</v>
      </c>
      <c r="EV31" s="55">
        <f t="shared" si="195"/>
        <v>0.58659999999999712</v>
      </c>
      <c r="EW31" s="55">
        <f t="shared" si="195"/>
        <v>-9.380000000000166E-2</v>
      </c>
      <c r="EX31" s="55">
        <f t="shared" si="195"/>
        <v>0.77466666666666839</v>
      </c>
      <c r="EY31" s="59">
        <f t="shared" si="195"/>
        <v>0.9413066666666623</v>
      </c>
      <c r="EZ31" s="75">
        <v>36.01009347826087</v>
      </c>
      <c r="FA31" s="6">
        <v>36.4</v>
      </c>
      <c r="FB31" s="8">
        <v>36.5</v>
      </c>
      <c r="FC31" s="8">
        <v>36.6</v>
      </c>
      <c r="FD31" s="8">
        <v>36.700000000000003</v>
      </c>
      <c r="FE31" s="8">
        <v>36.799999999999997</v>
      </c>
      <c r="FF31" s="8">
        <v>37.5</v>
      </c>
      <c r="FG31" s="8">
        <v>37.700000000000003</v>
      </c>
      <c r="FH31" s="8">
        <v>37.6</v>
      </c>
      <c r="FI31" s="82">
        <f t="shared" si="47"/>
        <v>1.2000000000000028</v>
      </c>
      <c r="FJ31" s="6">
        <v>2</v>
      </c>
      <c r="FK31" s="8">
        <v>3</v>
      </c>
      <c r="FL31" s="8">
        <v>3</v>
      </c>
      <c r="FM31" s="26">
        <v>3</v>
      </c>
      <c r="FN31" s="8">
        <v>1</v>
      </c>
      <c r="FO31" s="8">
        <v>5</v>
      </c>
      <c r="FP31" s="8">
        <v>4</v>
      </c>
      <c r="FQ31" s="8">
        <v>4</v>
      </c>
      <c r="FR31" s="6">
        <v>1</v>
      </c>
      <c r="FS31" s="8">
        <v>2</v>
      </c>
      <c r="FT31" s="8">
        <v>2</v>
      </c>
      <c r="FU31" s="26">
        <v>2</v>
      </c>
      <c r="FV31" s="8"/>
      <c r="FW31" s="8">
        <v>4</v>
      </c>
      <c r="FX31" s="8">
        <v>4</v>
      </c>
      <c r="FY31" s="2">
        <v>4</v>
      </c>
      <c r="FZ31" s="6">
        <v>1</v>
      </c>
      <c r="GA31" s="8">
        <v>1</v>
      </c>
      <c r="GB31">
        <v>2</v>
      </c>
      <c r="GC31" s="26">
        <v>2</v>
      </c>
      <c r="GD31" s="8"/>
      <c r="GE31" s="8"/>
      <c r="GF31" s="8">
        <v>4</v>
      </c>
      <c r="GG31" s="2">
        <v>4</v>
      </c>
    </row>
  </sheetData>
  <mergeCells count="65">
    <mergeCell ref="P2:P3"/>
    <mergeCell ref="Q2:Q3"/>
    <mergeCell ref="FA2:FI2"/>
    <mergeCell ref="GD2:GG2"/>
    <mergeCell ref="FJ1:GG1"/>
    <mergeCell ref="FJ2:FM2"/>
    <mergeCell ref="FN2:FQ2"/>
    <mergeCell ref="FR2:FU2"/>
    <mergeCell ref="FV2:FY2"/>
    <mergeCell ref="FZ2:GC2"/>
    <mergeCell ref="ER2:EY2"/>
    <mergeCell ref="EB2:EI2"/>
    <mergeCell ref="N1:R1"/>
    <mergeCell ref="R2:R3"/>
    <mergeCell ref="AI2:AK2"/>
    <mergeCell ref="AF2:AH2"/>
    <mergeCell ref="S1:DQ1"/>
    <mergeCell ref="BR2:BR3"/>
    <mergeCell ref="BS2:BS3"/>
    <mergeCell ref="AN2:AN3"/>
    <mergeCell ref="AT2:AX2"/>
    <mergeCell ref="BE2:BE3"/>
    <mergeCell ref="Z2:AB2"/>
    <mergeCell ref="S2:S3"/>
    <mergeCell ref="V2:V3"/>
    <mergeCell ref="U2:U3"/>
    <mergeCell ref="T2:T3"/>
    <mergeCell ref="N2:N3"/>
    <mergeCell ref="O2:O3"/>
    <mergeCell ref="DT2:EA2"/>
    <mergeCell ref="CW2:DC2"/>
    <mergeCell ref="DD2:DJ2"/>
    <mergeCell ref="DK2:DQ2"/>
    <mergeCell ref="AY2:AZ2"/>
    <mergeCell ref="BA2:BC2"/>
    <mergeCell ref="CA2:CH2"/>
    <mergeCell ref="CI2:CO2"/>
    <mergeCell ref="CP2:CV2"/>
    <mergeCell ref="AC2:AE2"/>
    <mergeCell ref="W2:Y2"/>
    <mergeCell ref="AL2:AL3"/>
    <mergeCell ref="AO2:AS2"/>
    <mergeCell ref="AM2:AM3"/>
    <mergeCell ref="A1:A3"/>
    <mergeCell ref="I1:M1"/>
    <mergeCell ref="I2:I3"/>
    <mergeCell ref="J2:J3"/>
    <mergeCell ref="K2:K3"/>
    <mergeCell ref="M2:M3"/>
    <mergeCell ref="L2:L3"/>
    <mergeCell ref="B1:B3"/>
    <mergeCell ref="D1:D3"/>
    <mergeCell ref="E1:E3"/>
    <mergeCell ref="F1:F3"/>
    <mergeCell ref="C1:C3"/>
    <mergeCell ref="H1:H3"/>
    <mergeCell ref="G1:G3"/>
    <mergeCell ref="EJ2:EQ2"/>
    <mergeCell ref="BI2:BK2"/>
    <mergeCell ref="BD2:BD3"/>
    <mergeCell ref="DR2:DS2"/>
    <mergeCell ref="BL2:BN2"/>
    <mergeCell ref="BT2:BZ2"/>
    <mergeCell ref="BF2:BH2"/>
    <mergeCell ref="BO2:BQ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Blount</dc:creator>
  <cp:lastModifiedBy>Hannah Blount</cp:lastModifiedBy>
  <dcterms:created xsi:type="dcterms:W3CDTF">2024-08-09T10:13:45Z</dcterms:created>
  <dcterms:modified xsi:type="dcterms:W3CDTF">2026-03-27T15:17:37Z</dcterms:modified>
</cp:coreProperties>
</file>